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 activeTab="2"/>
  </bookViews>
  <sheets>
    <sheet name="翁麒盛" sheetId="1" r:id="rId1"/>
    <sheet name="郭奇璋" sheetId="2" r:id="rId2"/>
    <sheet name="吳重廣" sheetId="3" r:id="rId3"/>
    <sheet name="姚凱中" sheetId="4" r:id="rId4"/>
    <sheet name="莊明龍" sheetId="5" r:id="rId5"/>
    <sheet name="林偉銘" sheetId="6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74" i="5" l="1"/>
  <c r="J2116" i="5" l="1"/>
  <c r="K135" i="6"/>
  <c r="J2192" i="4" l="1"/>
  <c r="J2227" i="5"/>
  <c r="J2223" i="5"/>
  <c r="J2222" i="5"/>
  <c r="K2128" i="5"/>
  <c r="J2115" i="5"/>
  <c r="J2079" i="5"/>
  <c r="K2058" i="5"/>
  <c r="J1859" i="5"/>
  <c r="J1858" i="5"/>
  <c r="J1823" i="5"/>
  <c r="J1822" i="5"/>
  <c r="K1808" i="5"/>
  <c r="J1786" i="5"/>
  <c r="J1785" i="5"/>
  <c r="K1765" i="5"/>
  <c r="J1750" i="5"/>
  <c r="K1732" i="5"/>
  <c r="J1713" i="5"/>
  <c r="K1690" i="5"/>
  <c r="J1678" i="5"/>
  <c r="K1662" i="5"/>
  <c r="K1620" i="5"/>
  <c r="J1385" i="5"/>
  <c r="J1348" i="5"/>
  <c r="J1312" i="5"/>
  <c r="J1274" i="5"/>
  <c r="J1239" i="5"/>
  <c r="J1130" i="5"/>
  <c r="J947" i="5"/>
  <c r="J909" i="5"/>
  <c r="J693" i="5"/>
  <c r="K683" i="5"/>
  <c r="K671" i="5"/>
  <c r="K665" i="5"/>
  <c r="K644" i="5"/>
  <c r="K632" i="5"/>
  <c r="J510" i="5"/>
  <c r="J509" i="5"/>
  <c r="K452" i="5"/>
  <c r="J473" i="5"/>
  <c r="K413" i="5"/>
  <c r="K419" i="5"/>
  <c r="J437" i="5"/>
  <c r="J399" i="5"/>
  <c r="J400" i="5"/>
  <c r="K377" i="5"/>
  <c r="J365" i="5"/>
  <c r="K352" i="5"/>
  <c r="J328" i="5"/>
  <c r="K308" i="5"/>
  <c r="K300" i="5"/>
  <c r="J291" i="5"/>
  <c r="J255" i="5"/>
  <c r="K245" i="5"/>
  <c r="K233" i="5"/>
  <c r="J218" i="5"/>
  <c r="K194" i="5"/>
  <c r="K70" i="5"/>
  <c r="J72" i="5"/>
  <c r="J34" i="5"/>
  <c r="D40" i="5"/>
  <c r="E40" i="5" s="1"/>
  <c r="D41" i="5"/>
  <c r="E41" i="5" s="1"/>
  <c r="D42" i="5"/>
  <c r="D43" i="5"/>
  <c r="D44" i="5"/>
  <c r="E44" i="5" s="1"/>
  <c r="D45" i="5"/>
  <c r="E45" i="5" s="1"/>
  <c r="D46" i="5"/>
  <c r="F46" i="5" s="1"/>
  <c r="E47" i="5"/>
  <c r="F47" i="5"/>
  <c r="H47" i="5" s="1"/>
  <c r="D48" i="5"/>
  <c r="G48" i="5"/>
  <c r="H48" i="5"/>
  <c r="D49" i="5"/>
  <c r="G49" i="5"/>
  <c r="H49" i="5"/>
  <c r="D50" i="5"/>
  <c r="E50" i="5" s="1"/>
  <c r="D51" i="5"/>
  <c r="F51" i="5" s="1"/>
  <c r="D52" i="5"/>
  <c r="E52" i="5" s="1"/>
  <c r="D53" i="5"/>
  <c r="F53" i="5" s="1"/>
  <c r="D54" i="5"/>
  <c r="D55" i="5"/>
  <c r="D56" i="5"/>
  <c r="E56" i="5" s="1"/>
  <c r="E57" i="5"/>
  <c r="G57" i="5"/>
  <c r="H57" i="5"/>
  <c r="D58" i="5"/>
  <c r="E58" i="5" s="1"/>
  <c r="D59" i="5"/>
  <c r="F59" i="5" s="1"/>
  <c r="D60" i="5"/>
  <c r="D61" i="5"/>
  <c r="D62" i="5"/>
  <c r="E62" i="5" s="1"/>
  <c r="D63" i="5"/>
  <c r="F63" i="5" s="1"/>
  <c r="D64" i="5"/>
  <c r="E64" i="5" s="1"/>
  <c r="E65" i="5"/>
  <c r="G65" i="5"/>
  <c r="H65" i="5"/>
  <c r="D66" i="5"/>
  <c r="D67" i="5"/>
  <c r="D68" i="5"/>
  <c r="F68" i="5" s="1"/>
  <c r="G68" i="5" s="1"/>
  <c r="D69" i="5"/>
  <c r="F69" i="5" s="1"/>
  <c r="H69" i="5" s="1"/>
  <c r="D70" i="5"/>
  <c r="E70" i="5" s="1"/>
  <c r="J34" i="4"/>
  <c r="F33" i="4"/>
  <c r="K13" i="4"/>
  <c r="K2107" i="4"/>
  <c r="K2037" i="4"/>
  <c r="J1911" i="4"/>
  <c r="K1902" i="4"/>
  <c r="G1836" i="4"/>
  <c r="H1836" i="4"/>
  <c r="J1728" i="4"/>
  <c r="K1710" i="4"/>
  <c r="J1513" i="4"/>
  <c r="J1295" i="4"/>
  <c r="J1257" i="4"/>
  <c r="J1227" i="4"/>
  <c r="J1081" i="4"/>
  <c r="K1063" i="4"/>
  <c r="J976" i="4"/>
  <c r="J939" i="4"/>
  <c r="J831" i="4"/>
  <c r="J797" i="4"/>
  <c r="K732" i="4"/>
  <c r="J723" i="4"/>
  <c r="K663" i="4"/>
  <c r="J691" i="4"/>
  <c r="K630" i="4"/>
  <c r="J618" i="4"/>
  <c r="K611" i="4"/>
  <c r="J544" i="4"/>
  <c r="K495" i="4"/>
  <c r="J471" i="4"/>
  <c r="J435" i="4"/>
  <c r="K418" i="4"/>
  <c r="K411" i="4"/>
  <c r="J398" i="4"/>
  <c r="K375" i="4"/>
  <c r="J362" i="4"/>
  <c r="K351" i="4"/>
  <c r="K350" i="4"/>
  <c r="J326" i="4"/>
  <c r="K305" i="4"/>
  <c r="J287" i="4"/>
  <c r="J252" i="4"/>
  <c r="J251" i="4"/>
  <c r="K226" i="4"/>
  <c r="K244" i="4"/>
  <c r="K232" i="4"/>
  <c r="K205" i="4"/>
  <c r="J217" i="4"/>
  <c r="J181" i="4"/>
  <c r="J144" i="4"/>
  <c r="K86" i="4"/>
  <c r="J74" i="4"/>
  <c r="E59" i="5" l="1"/>
  <c r="E69" i="5"/>
  <c r="F58" i="5"/>
  <c r="G58" i="5" s="1"/>
  <c r="G47" i="5"/>
  <c r="E63" i="5"/>
  <c r="E68" i="5"/>
  <c r="E53" i="5"/>
  <c r="F62" i="5"/>
  <c r="G62" i="5" s="1"/>
  <c r="F70" i="5"/>
  <c r="G69" i="5"/>
  <c r="E51" i="5"/>
  <c r="E46" i="5"/>
  <c r="G53" i="5"/>
  <c r="H53" i="5"/>
  <c r="H63" i="5"/>
  <c r="G63" i="5"/>
  <c r="H59" i="5"/>
  <c r="G59" i="5"/>
  <c r="H51" i="5"/>
  <c r="G51" i="5"/>
  <c r="G46" i="5"/>
  <c r="H46" i="5"/>
  <c r="F50" i="5"/>
  <c r="F44" i="5"/>
  <c r="F40" i="5"/>
  <c r="H68" i="5"/>
  <c r="F64" i="5"/>
  <c r="F56" i="5"/>
  <c r="F52" i="5"/>
  <c r="F45" i="5"/>
  <c r="F41" i="5"/>
  <c r="H58" i="5" l="1"/>
  <c r="H62" i="5"/>
  <c r="H70" i="5"/>
  <c r="G70" i="5"/>
  <c r="G45" i="5"/>
  <c r="H45" i="5"/>
  <c r="G50" i="5"/>
  <c r="H50" i="5"/>
  <c r="H44" i="5"/>
  <c r="G44" i="5"/>
  <c r="G52" i="5"/>
  <c r="H52" i="5"/>
  <c r="G56" i="5"/>
  <c r="H56" i="5"/>
  <c r="G64" i="5"/>
  <c r="H64" i="5"/>
  <c r="G41" i="5"/>
  <c r="H41" i="5"/>
  <c r="G40" i="5"/>
  <c r="H40" i="5"/>
  <c r="K1512" i="6" l="1"/>
  <c r="J1348" i="6"/>
  <c r="J1313" i="6"/>
  <c r="J1312" i="6"/>
  <c r="J1280" i="6"/>
  <c r="J1276" i="6"/>
  <c r="J1239" i="6"/>
  <c r="J1207" i="6"/>
  <c r="J1204" i="6"/>
  <c r="J1203" i="6"/>
  <c r="J1170" i="6"/>
  <c r="J1167" i="6"/>
  <c r="J1166" i="6"/>
  <c r="K1187" i="6"/>
  <c r="K1186" i="6"/>
  <c r="K1144" i="6"/>
  <c r="K1117" i="6"/>
  <c r="K1074" i="6"/>
  <c r="J1057" i="6"/>
  <c r="J1059" i="6" s="1"/>
  <c r="J1061" i="6" s="1"/>
  <c r="J1025" i="6"/>
  <c r="J1021" i="6"/>
  <c r="K973" i="6"/>
  <c r="J985" i="6"/>
  <c r="J984" i="6"/>
  <c r="J988" i="6" s="1"/>
  <c r="J948" i="6"/>
  <c r="J950" i="6" s="1"/>
  <c r="J952" i="6" s="1"/>
  <c r="K835" i="6"/>
  <c r="K781" i="6"/>
  <c r="K749" i="6"/>
  <c r="K748" i="6"/>
  <c r="K706" i="6"/>
  <c r="K688" i="6"/>
  <c r="K689" i="6"/>
  <c r="K687" i="6"/>
  <c r="K636" i="6"/>
  <c r="K534" i="6"/>
  <c r="K376" i="6"/>
  <c r="K341" i="6"/>
  <c r="K308" i="6"/>
  <c r="K267" i="6"/>
  <c r="E545" i="6"/>
  <c r="K123" i="6"/>
  <c r="K117" i="6"/>
  <c r="K96" i="6"/>
  <c r="K65" i="6"/>
  <c r="H1137" i="3" l="1"/>
  <c r="I1057" i="3"/>
  <c r="I987" i="3"/>
  <c r="I885" i="3"/>
  <c r="I852" i="3"/>
  <c r="I661" i="3"/>
  <c r="I660" i="3"/>
  <c r="I618" i="3"/>
  <c r="I455" i="3"/>
  <c r="I439" i="3"/>
  <c r="I317" i="3"/>
  <c r="I263" i="3"/>
  <c r="I230" i="3"/>
  <c r="I119" i="3"/>
  <c r="I12" i="3"/>
  <c r="J650" i="2"/>
  <c r="K551" i="2"/>
  <c r="K513" i="2"/>
  <c r="K43" i="2"/>
  <c r="K451" i="1"/>
  <c r="K380" i="1"/>
  <c r="K129" i="1"/>
  <c r="K86" i="1"/>
  <c r="K53" i="1"/>
  <c r="J108" i="1"/>
  <c r="J71" i="1"/>
  <c r="J34" i="1"/>
  <c r="J36" i="1" s="1"/>
  <c r="J505" i="1" s="1"/>
  <c r="E1587" i="6" l="1"/>
  <c r="E1567" i="6"/>
  <c r="E1551" i="6"/>
  <c r="E1439" i="6"/>
  <c r="E1306" i="6"/>
  <c r="E1274" i="6"/>
  <c r="E1185" i="6"/>
  <c r="E1181" i="6"/>
  <c r="E1152" i="6"/>
  <c r="E1153" i="6"/>
  <c r="E984" i="6"/>
  <c r="E964" i="6"/>
  <c r="E654" i="6"/>
  <c r="E604" i="6"/>
  <c r="E606" i="6"/>
  <c r="E544" i="6"/>
  <c r="E531" i="6"/>
  <c r="E493" i="6"/>
  <c r="E458" i="6"/>
  <c r="E2221" i="5"/>
  <c r="E2133" i="5"/>
  <c r="E2156" i="5"/>
  <c r="E2113" i="5"/>
  <c r="E2098" i="5"/>
  <c r="E2068" i="5"/>
  <c r="E2049" i="5"/>
  <c r="E409" i="5"/>
  <c r="E389" i="5"/>
  <c r="E397" i="5"/>
  <c r="E299" i="5"/>
  <c r="E303" i="5"/>
  <c r="E311" i="5"/>
  <c r="E277" i="5"/>
  <c r="E278" i="5"/>
  <c r="E279" i="5"/>
  <c r="E251" i="5"/>
  <c r="E245" i="5"/>
  <c r="E231" i="5"/>
  <c r="E232" i="5"/>
  <c r="E233" i="5"/>
  <c r="E235" i="5"/>
  <c r="E203" i="5"/>
  <c r="E87" i="5"/>
  <c r="E2186" i="4"/>
  <c r="E2185" i="4"/>
  <c r="E2150" i="4"/>
  <c r="E2136" i="4"/>
  <c r="E2092" i="4"/>
  <c r="E2079" i="4"/>
  <c r="E2063" i="4"/>
  <c r="E1031" i="4" l="1"/>
  <c r="E996" i="4"/>
  <c r="E660" i="4" l="1"/>
  <c r="E673" i="4"/>
  <c r="E641" i="4"/>
  <c r="E482" i="4"/>
  <c r="E489" i="4"/>
  <c r="E490" i="4"/>
  <c r="E499" i="4"/>
  <c r="E476" i="4"/>
  <c r="E446" i="4"/>
  <c r="E447" i="4"/>
  <c r="E454" i="4"/>
  <c r="E456" i="4"/>
  <c r="E468" i="4"/>
  <c r="E453" i="4"/>
  <c r="E440" i="4"/>
  <c r="E433" i="4"/>
  <c r="E417" i="4"/>
  <c r="E410" i="4"/>
  <c r="E403" i="4"/>
  <c r="E333" i="4"/>
  <c r="E345" i="4"/>
  <c r="E297" i="4"/>
  <c r="E301" i="4"/>
  <c r="E309" i="4"/>
  <c r="E230" i="4"/>
  <c r="E231" i="4"/>
  <c r="E232" i="4"/>
  <c r="E234" i="4"/>
  <c r="E250" i="4"/>
  <c r="E236" i="4"/>
  <c r="E195" i="4"/>
  <c r="E196" i="4"/>
  <c r="E200" i="4"/>
  <c r="E205" i="4"/>
  <c r="E194" i="4"/>
  <c r="E177" i="4"/>
  <c r="E122" i="4"/>
  <c r="E129" i="4"/>
  <c r="E139" i="4"/>
  <c r="E115" i="4"/>
  <c r="E82" i="4"/>
  <c r="E86" i="4"/>
  <c r="E46" i="4"/>
  <c r="E64" i="4"/>
  <c r="E610" i="2"/>
  <c r="E507" i="2"/>
  <c r="E3" i="2"/>
  <c r="E501" i="1"/>
  <c r="E116" i="1"/>
  <c r="D3" i="3"/>
  <c r="D1820" i="5" l="1"/>
  <c r="D2112" i="4"/>
  <c r="D833" i="3"/>
  <c r="D1173" i="6"/>
  <c r="E1173" i="6" s="1"/>
  <c r="D2209" i="5"/>
  <c r="E2209" i="5" s="1"/>
  <c r="D2210" i="5"/>
  <c r="E2210" i="5" s="1"/>
  <c r="D2211" i="5"/>
  <c r="E2211" i="5" s="1"/>
  <c r="D2212" i="5"/>
  <c r="D2213" i="5"/>
  <c r="E2213" i="5" s="1"/>
  <c r="D2214" i="5"/>
  <c r="E2214" i="5" s="1"/>
  <c r="D2215" i="5"/>
  <c r="E2215" i="5" s="1"/>
  <c r="D2216" i="5"/>
  <c r="E2216" i="5" s="1"/>
  <c r="D2217" i="5"/>
  <c r="E2217" i="5" s="1"/>
  <c r="D2218" i="5"/>
  <c r="E2218" i="5" s="1"/>
  <c r="D2206" i="5"/>
  <c r="E2206" i="5" s="1"/>
  <c r="D2207" i="5"/>
  <c r="E2207" i="5" s="1"/>
  <c r="D2208" i="5"/>
  <c r="E2208" i="5" s="1"/>
  <c r="F1173" i="6" l="1"/>
  <c r="D216" i="1" l="1"/>
  <c r="F216" i="1" s="1"/>
  <c r="D215" i="1"/>
  <c r="F215" i="1" s="1"/>
  <c r="D214" i="1"/>
  <c r="D213" i="1"/>
  <c r="D212" i="1"/>
  <c r="F212" i="1" s="1"/>
  <c r="D211" i="1"/>
  <c r="F211" i="1" s="1"/>
  <c r="D210" i="1"/>
  <c r="F210" i="1" s="1"/>
  <c r="D209" i="1"/>
  <c r="F209" i="1" s="1"/>
  <c r="D208" i="1"/>
  <c r="F208" i="1" s="1"/>
  <c r="D207" i="1"/>
  <c r="D206" i="1"/>
  <c r="D205" i="1"/>
  <c r="F205" i="1" s="1"/>
  <c r="D204" i="1"/>
  <c r="F204" i="1" s="1"/>
  <c r="D203" i="1"/>
  <c r="F203" i="1" s="1"/>
  <c r="D202" i="1"/>
  <c r="F202" i="1" s="1"/>
  <c r="D201" i="1"/>
  <c r="F201" i="1" s="1"/>
  <c r="D200" i="1"/>
  <c r="D199" i="1"/>
  <c r="D198" i="1"/>
  <c r="F198" i="1" s="1"/>
  <c r="D197" i="1"/>
  <c r="F197" i="1" s="1"/>
  <c r="D196" i="1"/>
  <c r="F196" i="1" s="1"/>
  <c r="D195" i="1"/>
  <c r="F195" i="1" s="1"/>
  <c r="D194" i="1"/>
  <c r="F194" i="1" s="1"/>
  <c r="D193" i="1"/>
  <c r="D192" i="1"/>
  <c r="D191" i="1"/>
  <c r="F191" i="1" s="1"/>
  <c r="D190" i="1"/>
  <c r="F190" i="1" s="1"/>
  <c r="D189" i="1"/>
  <c r="F189" i="1" s="1"/>
  <c r="D188" i="1"/>
  <c r="F188" i="1" s="1"/>
  <c r="D187" i="1"/>
  <c r="F187" i="1" s="1"/>
  <c r="D178" i="1"/>
  <c r="F178" i="1" s="1"/>
  <c r="D177" i="1"/>
  <c r="F177" i="1" s="1"/>
  <c r="D176" i="1"/>
  <c r="F176" i="1" s="1"/>
  <c r="D175" i="1"/>
  <c r="F175" i="1" s="1"/>
  <c r="D174" i="1"/>
  <c r="F174" i="1" s="1"/>
  <c r="D173" i="1"/>
  <c r="D172" i="1"/>
  <c r="D171" i="1"/>
  <c r="D170" i="1"/>
  <c r="F170" i="1" s="1"/>
  <c r="D169" i="1"/>
  <c r="F169" i="1" s="1"/>
  <c r="D168" i="1"/>
  <c r="F168" i="1" s="1"/>
  <c r="D167" i="1"/>
  <c r="D166" i="1"/>
  <c r="D165" i="1"/>
  <c r="D164" i="1"/>
  <c r="F164" i="1" s="1"/>
  <c r="D163" i="1"/>
  <c r="F163" i="1" s="1"/>
  <c r="D162" i="1"/>
  <c r="F162" i="1" s="1"/>
  <c r="D161" i="1"/>
  <c r="F161" i="1" s="1"/>
  <c r="D160" i="1"/>
  <c r="F160" i="1" s="1"/>
  <c r="D159" i="1"/>
  <c r="D158" i="1"/>
  <c r="D157" i="1"/>
  <c r="D156" i="1"/>
  <c r="F156" i="1" s="1"/>
  <c r="D155" i="1"/>
  <c r="F155" i="1" s="1"/>
  <c r="D154" i="1"/>
  <c r="F154" i="1" s="1"/>
  <c r="D153" i="1"/>
  <c r="F153" i="1" s="1"/>
  <c r="D152" i="1"/>
  <c r="D151" i="1"/>
  <c r="D150" i="1"/>
  <c r="F150" i="1" s="1"/>
  <c r="D142" i="1"/>
  <c r="E142" i="1" s="1"/>
  <c r="D141" i="1"/>
  <c r="E141" i="1" s="1"/>
  <c r="D140" i="1"/>
  <c r="E140" i="1" s="1"/>
  <c r="D139" i="1"/>
  <c r="E139" i="1" s="1"/>
  <c r="D138" i="1"/>
  <c r="D137" i="1"/>
  <c r="D136" i="1"/>
  <c r="E136" i="1" s="1"/>
  <c r="D135" i="1"/>
  <c r="E135" i="1" s="1"/>
  <c r="D134" i="1"/>
  <c r="E134" i="1" s="1"/>
  <c r="D133" i="1"/>
  <c r="E133" i="1" s="1"/>
  <c r="D132" i="1"/>
  <c r="E132" i="1" s="1"/>
  <c r="D131" i="1"/>
  <c r="D130" i="1"/>
  <c r="D129" i="1"/>
  <c r="E129" i="1" s="1"/>
  <c r="D128" i="1"/>
  <c r="E128" i="1" s="1"/>
  <c r="D127" i="1"/>
  <c r="E127" i="1" s="1"/>
  <c r="D126" i="1"/>
  <c r="E126" i="1" s="1"/>
  <c r="D125" i="1"/>
  <c r="E125" i="1" s="1"/>
  <c r="D124" i="1"/>
  <c r="D123" i="1"/>
  <c r="D122" i="1"/>
  <c r="E122" i="1" s="1"/>
  <c r="D121" i="1"/>
  <c r="E121" i="1" s="1"/>
  <c r="D120" i="1"/>
  <c r="E120" i="1" s="1"/>
  <c r="D119" i="1"/>
  <c r="E119" i="1" s="1"/>
  <c r="D118" i="1"/>
  <c r="E118" i="1" s="1"/>
  <c r="D117" i="1"/>
  <c r="D115" i="1"/>
  <c r="E115" i="1" s="1"/>
  <c r="D114" i="1"/>
  <c r="E114" i="1" s="1"/>
  <c r="D113" i="1"/>
  <c r="E113" i="1" s="1"/>
  <c r="D112" i="1"/>
  <c r="E112" i="1" s="1"/>
  <c r="D105" i="1"/>
  <c r="F105" i="1" s="1"/>
  <c r="D104" i="1"/>
  <c r="D103" i="1"/>
  <c r="D102" i="1"/>
  <c r="F102" i="1" s="1"/>
  <c r="D101" i="1"/>
  <c r="F101" i="1" s="1"/>
  <c r="D100" i="1"/>
  <c r="F100" i="1" s="1"/>
  <c r="D99" i="1"/>
  <c r="F99" i="1" s="1"/>
  <c r="D98" i="1"/>
  <c r="F98" i="1" s="1"/>
  <c r="D97" i="1"/>
  <c r="D96" i="1"/>
  <c r="D95" i="1"/>
  <c r="D94" i="1"/>
  <c r="F94" i="1" s="1"/>
  <c r="D93" i="1"/>
  <c r="F93" i="1" s="1"/>
  <c r="D92" i="1"/>
  <c r="F92" i="1" s="1"/>
  <c r="D91" i="1"/>
  <c r="F91" i="1" s="1"/>
  <c r="D90" i="1"/>
  <c r="D89" i="1"/>
  <c r="D88" i="1"/>
  <c r="F88" i="1" s="1"/>
  <c r="D87" i="1"/>
  <c r="F87" i="1" s="1"/>
  <c r="D86" i="1"/>
  <c r="F86" i="1" s="1"/>
  <c r="D85" i="1"/>
  <c r="F85" i="1" s="1"/>
  <c r="D84" i="1"/>
  <c r="F84" i="1" s="1"/>
  <c r="D83" i="1"/>
  <c r="D82" i="1"/>
  <c r="D81" i="1"/>
  <c r="F81" i="1" s="1"/>
  <c r="D80" i="1"/>
  <c r="F80" i="1" s="1"/>
  <c r="D79" i="1"/>
  <c r="F79" i="1" s="1"/>
  <c r="D78" i="1"/>
  <c r="F78" i="1" s="1"/>
  <c r="D77" i="1"/>
  <c r="F77" i="1" s="1"/>
  <c r="D67" i="1"/>
  <c r="F67" i="1" s="1"/>
  <c r="D66" i="1"/>
  <c r="F66" i="1" s="1"/>
  <c r="D65" i="1"/>
  <c r="F65" i="1" s="1"/>
  <c r="D64" i="1"/>
  <c r="F64" i="1" s="1"/>
  <c r="D63" i="1"/>
  <c r="F63" i="1" s="1"/>
  <c r="D62" i="1"/>
  <c r="D61" i="1"/>
  <c r="D60" i="1"/>
  <c r="F60" i="1" s="1"/>
  <c r="D59" i="1"/>
  <c r="F59" i="1" s="1"/>
  <c r="D58" i="1"/>
  <c r="F58" i="1" s="1"/>
  <c r="D57" i="1"/>
  <c r="F57" i="1" s="1"/>
  <c r="D56" i="1"/>
  <c r="F56" i="1" s="1"/>
  <c r="D55" i="1"/>
  <c r="D54" i="1"/>
  <c r="D53" i="1"/>
  <c r="F53" i="1" s="1"/>
  <c r="D52" i="1"/>
  <c r="D51" i="1"/>
  <c r="D50" i="1"/>
  <c r="F50" i="1" s="1"/>
  <c r="D49" i="1"/>
  <c r="F49" i="1" s="1"/>
  <c r="D48" i="1"/>
  <c r="D47" i="1"/>
  <c r="D46" i="1"/>
  <c r="F46" i="1" s="1"/>
  <c r="D45" i="1"/>
  <c r="F45" i="1" s="1"/>
  <c r="D44" i="1"/>
  <c r="F44" i="1" s="1"/>
  <c r="D43" i="1"/>
  <c r="F43" i="1" s="1"/>
  <c r="D42" i="1"/>
  <c r="D41" i="1"/>
  <c r="D40" i="1"/>
  <c r="D39" i="1"/>
  <c r="F39" i="1" s="1"/>
  <c r="D38" i="1"/>
  <c r="E38" i="1" s="1"/>
  <c r="D31" i="1"/>
  <c r="E31" i="1" s="1"/>
  <c r="D30" i="1"/>
  <c r="E30" i="1" s="1"/>
  <c r="D29" i="1"/>
  <c r="E29" i="1" s="1"/>
  <c r="D28" i="1"/>
  <c r="D27" i="1"/>
  <c r="D26" i="1"/>
  <c r="E26" i="1" s="1"/>
  <c r="D25" i="1"/>
  <c r="E25" i="1" s="1"/>
  <c r="D24" i="1"/>
  <c r="E24" i="1" s="1"/>
  <c r="D23" i="1"/>
  <c r="E23" i="1" s="1"/>
  <c r="D22" i="1"/>
  <c r="E22" i="1" s="1"/>
  <c r="D21" i="1"/>
  <c r="D20" i="1"/>
  <c r="D19" i="1"/>
  <c r="E19" i="1" s="1"/>
  <c r="D18" i="1"/>
  <c r="E18" i="1" s="1"/>
  <c r="D17" i="1"/>
  <c r="E17" i="1" s="1"/>
  <c r="D16" i="1"/>
  <c r="E16" i="1" s="1"/>
  <c r="D15" i="1"/>
  <c r="E15" i="1" s="1"/>
  <c r="D14" i="1"/>
  <c r="D13" i="1"/>
  <c r="E13" i="1" s="1"/>
  <c r="D12" i="1"/>
  <c r="E12" i="1" s="1"/>
  <c r="D11" i="1"/>
  <c r="E10" i="1"/>
  <c r="D9" i="1"/>
  <c r="E9" i="1" s="1"/>
  <c r="D8" i="1"/>
  <c r="E8" i="1" s="1"/>
  <c r="D7" i="1"/>
  <c r="E7" i="1" s="1"/>
  <c r="D6" i="1"/>
  <c r="D5" i="1"/>
  <c r="E5" i="1" s="1"/>
  <c r="D4" i="1"/>
  <c r="E4" i="1" s="1"/>
  <c r="D3" i="1"/>
  <c r="E3" i="1" s="1"/>
  <c r="F3" i="1" l="1"/>
  <c r="F121" i="1"/>
  <c r="F133" i="1"/>
  <c r="F7" i="1"/>
  <c r="F16" i="1"/>
  <c r="F24" i="1"/>
  <c r="F38" i="1"/>
  <c r="F115" i="1"/>
  <c r="F128" i="1"/>
  <c r="F140" i="1"/>
  <c r="F8" i="1"/>
  <c r="F17" i="1"/>
  <c r="F25" i="1"/>
  <c r="F120" i="1"/>
  <c r="F132" i="1"/>
  <c r="F141" i="1"/>
  <c r="F9" i="1"/>
  <c r="F18" i="1"/>
  <c r="F26" i="1"/>
  <c r="F142" i="1"/>
  <c r="F19" i="1"/>
  <c r="F29" i="1"/>
  <c r="F112" i="1"/>
  <c r="F125" i="1"/>
  <c r="F134" i="1"/>
  <c r="F12" i="1"/>
  <c r="F22" i="1"/>
  <c r="F30" i="1"/>
  <c r="F113" i="1"/>
  <c r="F126" i="1"/>
  <c r="F135" i="1"/>
  <c r="F4" i="1"/>
  <c r="F15" i="1"/>
  <c r="F23" i="1"/>
  <c r="F31" i="1"/>
  <c r="F114" i="1"/>
  <c r="F127" i="1"/>
  <c r="F139" i="1"/>
  <c r="G758" i="6" l="1"/>
  <c r="G759" i="6"/>
  <c r="G761" i="6"/>
  <c r="G762" i="6"/>
  <c r="G778" i="6"/>
  <c r="G779" i="6"/>
  <c r="G785" i="6"/>
  <c r="G786" i="6"/>
  <c r="G792" i="6"/>
  <c r="G793" i="6"/>
  <c r="G833" i="6"/>
  <c r="G834" i="6"/>
  <c r="G887" i="6"/>
  <c r="G888" i="6"/>
  <c r="G928" i="6"/>
  <c r="G929" i="6"/>
  <c r="G962" i="6"/>
  <c r="G963" i="6"/>
  <c r="D481" i="1" l="1"/>
  <c r="F1587" i="6" l="1"/>
  <c r="G1587" i="6" s="1"/>
  <c r="F1567" i="6"/>
  <c r="G1567" i="6" s="1"/>
  <c r="F1551" i="6"/>
  <c r="G1551" i="6" s="1"/>
  <c r="D1554" i="6"/>
  <c r="H1412" i="6"/>
  <c r="D1371" i="6"/>
  <c r="E1371" i="6" s="1"/>
  <c r="D1370" i="6"/>
  <c r="D1364" i="6"/>
  <c r="E1364" i="6" s="1"/>
  <c r="H1270" i="6"/>
  <c r="G1270" i="6"/>
  <c r="D1210" i="6"/>
  <c r="F1181" i="6"/>
  <c r="G1181" i="6" s="1"/>
  <c r="F1185" i="6"/>
  <c r="H1185" i="6" s="1"/>
  <c r="F1152" i="6"/>
  <c r="G1152" i="6" s="1"/>
  <c r="D885" i="6"/>
  <c r="D690" i="6"/>
  <c r="D691" i="6"/>
  <c r="F691" i="6" s="1"/>
  <c r="G691" i="6" s="1"/>
  <c r="D692" i="6"/>
  <c r="F692" i="6" s="1"/>
  <c r="D626" i="6"/>
  <c r="D627" i="6"/>
  <c r="E627" i="6" s="1"/>
  <c r="D628" i="6"/>
  <c r="D629" i="6"/>
  <c r="D630" i="6"/>
  <c r="D631" i="6"/>
  <c r="D632" i="6"/>
  <c r="D633" i="6"/>
  <c r="D634" i="6"/>
  <c r="E634" i="6" s="1"/>
  <c r="F531" i="6"/>
  <c r="F493" i="6"/>
  <c r="F458" i="6"/>
  <c r="G458" i="6" s="1"/>
  <c r="D441" i="6"/>
  <c r="E441" i="6" s="1"/>
  <c r="F386" i="6"/>
  <c r="G386" i="6" s="1"/>
  <c r="F345" i="6"/>
  <c r="G345" i="6" s="1"/>
  <c r="D287" i="6"/>
  <c r="F287" i="6" s="1"/>
  <c r="D261" i="6"/>
  <c r="F261" i="6" s="1"/>
  <c r="D262" i="6"/>
  <c r="F262" i="6" s="1"/>
  <c r="G262" i="6" s="1"/>
  <c r="D263" i="6"/>
  <c r="F263" i="6" s="1"/>
  <c r="G263" i="6" s="1"/>
  <c r="D264" i="6"/>
  <c r="D265" i="6"/>
  <c r="D266" i="6"/>
  <c r="F266" i="6" s="1"/>
  <c r="D267" i="6"/>
  <c r="F267" i="6" s="1"/>
  <c r="G267" i="6" s="1"/>
  <c r="D268" i="6"/>
  <c r="F268" i="6" s="1"/>
  <c r="D269" i="6"/>
  <c r="F269" i="6" s="1"/>
  <c r="D270" i="6"/>
  <c r="F270" i="6" s="1"/>
  <c r="D271" i="6"/>
  <c r="D272" i="6"/>
  <c r="D273" i="6"/>
  <c r="F273" i="6" s="1"/>
  <c r="D274" i="6"/>
  <c r="F274" i="6" s="1"/>
  <c r="G274" i="6" s="1"/>
  <c r="D275" i="6"/>
  <c r="F275" i="6" s="1"/>
  <c r="D276" i="6"/>
  <c r="F276" i="6" s="1"/>
  <c r="D277" i="6"/>
  <c r="F277" i="6" s="1"/>
  <c r="G277" i="6" s="1"/>
  <c r="D278" i="6"/>
  <c r="D279" i="6"/>
  <c r="D280" i="6"/>
  <c r="F280" i="6" s="1"/>
  <c r="D226" i="6"/>
  <c r="F226" i="6" s="1"/>
  <c r="G226" i="6" s="1"/>
  <c r="D227" i="6"/>
  <c r="F227" i="6" s="1"/>
  <c r="F253" i="6"/>
  <c r="G253" i="6" s="1"/>
  <c r="F239" i="6"/>
  <c r="G239" i="6" s="1"/>
  <c r="F213" i="6"/>
  <c r="G213" i="6" s="1"/>
  <c r="F157" i="6"/>
  <c r="H157" i="6" s="1"/>
  <c r="G169" i="6"/>
  <c r="F67" i="6"/>
  <c r="H67" i="6" s="1"/>
  <c r="F55" i="6"/>
  <c r="H55" i="6" s="1"/>
  <c r="D3" i="6"/>
  <c r="D1603" i="6"/>
  <c r="D1602" i="6"/>
  <c r="D1601" i="6"/>
  <c r="D1600" i="6"/>
  <c r="D1599" i="6"/>
  <c r="D1598" i="6"/>
  <c r="D1597" i="6"/>
  <c r="D1596" i="6"/>
  <c r="D1595" i="6"/>
  <c r="D1594" i="6"/>
  <c r="D1593" i="6"/>
  <c r="D1592" i="6"/>
  <c r="D1591" i="6"/>
  <c r="D1590" i="6"/>
  <c r="E1590" i="6" s="1"/>
  <c r="D1589" i="6"/>
  <c r="D1588" i="6"/>
  <c r="D1586" i="6"/>
  <c r="D1585" i="6"/>
  <c r="D1584" i="6"/>
  <c r="D1583" i="6"/>
  <c r="D1582" i="6"/>
  <c r="D1581" i="6"/>
  <c r="D1580" i="6"/>
  <c r="D1579" i="6"/>
  <c r="D1578" i="6"/>
  <c r="D1577" i="6"/>
  <c r="D1576" i="6"/>
  <c r="E1576" i="6" s="1"/>
  <c r="D1575" i="6"/>
  <c r="D1573" i="6"/>
  <c r="D1568" i="6"/>
  <c r="D1566" i="6"/>
  <c r="D1565" i="6"/>
  <c r="D1564" i="6"/>
  <c r="D1563" i="6"/>
  <c r="D1562" i="6"/>
  <c r="D1561" i="6"/>
  <c r="D1560" i="6"/>
  <c r="D1559" i="6"/>
  <c r="D1558" i="6"/>
  <c r="D1557" i="6"/>
  <c r="D1556" i="6"/>
  <c r="E1556" i="6" s="1"/>
  <c r="D1555" i="6"/>
  <c r="D1553" i="6"/>
  <c r="D1552" i="6"/>
  <c r="D1550" i="6"/>
  <c r="D1549" i="6"/>
  <c r="D1548" i="6"/>
  <c r="D1547" i="6"/>
  <c r="D1546" i="6"/>
  <c r="D1545" i="6"/>
  <c r="D1544" i="6"/>
  <c r="D1543" i="6"/>
  <c r="D1542" i="6"/>
  <c r="D1541" i="6"/>
  <c r="D1540" i="6"/>
  <c r="E1540" i="6" s="1"/>
  <c r="D1539" i="6"/>
  <c r="D1538" i="6"/>
  <c r="D1536" i="6"/>
  <c r="D1531" i="6"/>
  <c r="D1530" i="6"/>
  <c r="D1529" i="6"/>
  <c r="E1529" i="6" s="1"/>
  <c r="D1528" i="6"/>
  <c r="D1527" i="6"/>
  <c r="D1526" i="6"/>
  <c r="D1525" i="6"/>
  <c r="D1524" i="6"/>
  <c r="D1523" i="6"/>
  <c r="D1522" i="6"/>
  <c r="D1521" i="6"/>
  <c r="E1521" i="6" s="1"/>
  <c r="D1520" i="6"/>
  <c r="D1519" i="6"/>
  <c r="D1518" i="6"/>
  <c r="D1517" i="6"/>
  <c r="D1516" i="6"/>
  <c r="D1515" i="6"/>
  <c r="E1515" i="6" s="1"/>
  <c r="D1514" i="6"/>
  <c r="D1513" i="6"/>
  <c r="D1512" i="6"/>
  <c r="D1511" i="6"/>
  <c r="D1510" i="6"/>
  <c r="D1509" i="6"/>
  <c r="D1508" i="6"/>
  <c r="E1508" i="6" s="1"/>
  <c r="D1507" i="6"/>
  <c r="D1506" i="6"/>
  <c r="D1505" i="6"/>
  <c r="D1504" i="6"/>
  <c r="D1503" i="6"/>
  <c r="D1502" i="6"/>
  <c r="D1501" i="6"/>
  <c r="E1501" i="6" s="1"/>
  <c r="D1498" i="6"/>
  <c r="D1493" i="6"/>
  <c r="D1492" i="6"/>
  <c r="D1491" i="6"/>
  <c r="D1490" i="6"/>
  <c r="D1489" i="6"/>
  <c r="D1488" i="6"/>
  <c r="D1487" i="6"/>
  <c r="E1487" i="6" s="1"/>
  <c r="D1486" i="6"/>
  <c r="D1485" i="6"/>
  <c r="D1484" i="6"/>
  <c r="D1483" i="6"/>
  <c r="D1482" i="6"/>
  <c r="D1481" i="6"/>
  <c r="D1480" i="6"/>
  <c r="E1480" i="6" s="1"/>
  <c r="D1479" i="6"/>
  <c r="D1478" i="6"/>
  <c r="D1477" i="6"/>
  <c r="D1476" i="6"/>
  <c r="D1475" i="6"/>
  <c r="D1474" i="6"/>
  <c r="D1473" i="6"/>
  <c r="E1473" i="6" s="1"/>
  <c r="D1472" i="6"/>
  <c r="D1471" i="6"/>
  <c r="D1470" i="6"/>
  <c r="D1469" i="6"/>
  <c r="D1468" i="6"/>
  <c r="D1467" i="6"/>
  <c r="D1466" i="6"/>
  <c r="E1466" i="6" s="1"/>
  <c r="D1465" i="6"/>
  <c r="D1464" i="6"/>
  <c r="D1462" i="6"/>
  <c r="D1457" i="6"/>
  <c r="D1456" i="6"/>
  <c r="D1455" i="6"/>
  <c r="D1454" i="6"/>
  <c r="D1453" i="6"/>
  <c r="D1452" i="6"/>
  <c r="D1451" i="6"/>
  <c r="D1450" i="6"/>
  <c r="D1449" i="6"/>
  <c r="D1448" i="6"/>
  <c r="D1447" i="6"/>
  <c r="D1446" i="6"/>
  <c r="E1446" i="6" s="1"/>
  <c r="D1445" i="6"/>
  <c r="D1444" i="6"/>
  <c r="D1443" i="6"/>
  <c r="D1442" i="6"/>
  <c r="D1441" i="6"/>
  <c r="D1440" i="6"/>
  <c r="D1438" i="6"/>
  <c r="D1437" i="6"/>
  <c r="D1436" i="6"/>
  <c r="D1435" i="6"/>
  <c r="D1434" i="6"/>
  <c r="E1434" i="6" s="1"/>
  <c r="D1433" i="6"/>
  <c r="D1432" i="6"/>
  <c r="E1432" i="6" s="1"/>
  <c r="D1431" i="6"/>
  <c r="D1430" i="6"/>
  <c r="D1429" i="6"/>
  <c r="D1428" i="6"/>
  <c r="D1427" i="6"/>
  <c r="D1425" i="6"/>
  <c r="D1420" i="6"/>
  <c r="D1419" i="6"/>
  <c r="D1418" i="6"/>
  <c r="D1417" i="6"/>
  <c r="D1416" i="6"/>
  <c r="D1415" i="6"/>
  <c r="D1414" i="6"/>
  <c r="D1413" i="6"/>
  <c r="D1412" i="6"/>
  <c r="E1412" i="6" s="1"/>
  <c r="D1411" i="6"/>
  <c r="E1411" i="6" s="1"/>
  <c r="D1410" i="6"/>
  <c r="D1409" i="6"/>
  <c r="E1409" i="6" s="1"/>
  <c r="D1408" i="6"/>
  <c r="D1407" i="6"/>
  <c r="D1406" i="6"/>
  <c r="D1405" i="6"/>
  <c r="E1405" i="6" s="1"/>
  <c r="D1404" i="6"/>
  <c r="D1403" i="6"/>
  <c r="D1402" i="6"/>
  <c r="D1401" i="6"/>
  <c r="D1400" i="6"/>
  <c r="D1399" i="6"/>
  <c r="D1398" i="6"/>
  <c r="E1398" i="6" s="1"/>
  <c r="D1397" i="6"/>
  <c r="D1396" i="6"/>
  <c r="D1395" i="6"/>
  <c r="D1394" i="6"/>
  <c r="D1393" i="6"/>
  <c r="D1392" i="6"/>
  <c r="D1391" i="6"/>
  <c r="D1389" i="6"/>
  <c r="D1384" i="6"/>
  <c r="D1383" i="6"/>
  <c r="D1382" i="6"/>
  <c r="D1381" i="6"/>
  <c r="D1380" i="6"/>
  <c r="D1379" i="6"/>
  <c r="D1378" i="6"/>
  <c r="D1377" i="6"/>
  <c r="D1376" i="6"/>
  <c r="D1375" i="6"/>
  <c r="D1374" i="6"/>
  <c r="D1373" i="6"/>
  <c r="D1372" i="6"/>
  <c r="D1369" i="6"/>
  <c r="D1368" i="6"/>
  <c r="D1367" i="6"/>
  <c r="D1366" i="6"/>
  <c r="D1363" i="6"/>
  <c r="D1362" i="6"/>
  <c r="D1361" i="6"/>
  <c r="D1360" i="6"/>
  <c r="D1357" i="6"/>
  <c r="D1356" i="6"/>
  <c r="D1355" i="6"/>
  <c r="D1354" i="6"/>
  <c r="D1352" i="6"/>
  <c r="D1347" i="6"/>
  <c r="D1346" i="6"/>
  <c r="D1345" i="6"/>
  <c r="D1344" i="6"/>
  <c r="D1343" i="6"/>
  <c r="D1342" i="6"/>
  <c r="D1341" i="6"/>
  <c r="D1340" i="6"/>
  <c r="D1339" i="6"/>
  <c r="D1338" i="6"/>
  <c r="D1337" i="6"/>
  <c r="E1337" i="6" s="1"/>
  <c r="D1336" i="6"/>
  <c r="D1335" i="6"/>
  <c r="D1334" i="6"/>
  <c r="D1333" i="6"/>
  <c r="D1332" i="6"/>
  <c r="D1331" i="6"/>
  <c r="D1330" i="6"/>
  <c r="D1329" i="6"/>
  <c r="D1328" i="6"/>
  <c r="D1327" i="6"/>
  <c r="D1326" i="6"/>
  <c r="D1325" i="6"/>
  <c r="D1324" i="6"/>
  <c r="D1323" i="6"/>
  <c r="E1323" i="6" s="1"/>
  <c r="D1322" i="6"/>
  <c r="D1321" i="6"/>
  <c r="D1320" i="6"/>
  <c r="E1320" i="6" s="1"/>
  <c r="D1319" i="6"/>
  <c r="D1318" i="6"/>
  <c r="D1317" i="6"/>
  <c r="D1315" i="6"/>
  <c r="D1311" i="6"/>
  <c r="D1310" i="6"/>
  <c r="D1309" i="6"/>
  <c r="D1308" i="6"/>
  <c r="D1307" i="6"/>
  <c r="D1304" i="6"/>
  <c r="E1304" i="6" s="1"/>
  <c r="D1303" i="6"/>
  <c r="D1302" i="6"/>
  <c r="D1301" i="6"/>
  <c r="D1300" i="6"/>
  <c r="D1299" i="6"/>
  <c r="D1298" i="6"/>
  <c r="D1297" i="6"/>
  <c r="D1296" i="6"/>
  <c r="D1295" i="6"/>
  <c r="D1294" i="6"/>
  <c r="D1293" i="6"/>
  <c r="D1292" i="6"/>
  <c r="D1291" i="6"/>
  <c r="D1290" i="6"/>
  <c r="E1290" i="6" s="1"/>
  <c r="D1289" i="6"/>
  <c r="D1288" i="6"/>
  <c r="D1287" i="6"/>
  <c r="D1286" i="6"/>
  <c r="D1285" i="6"/>
  <c r="D1284" i="6"/>
  <c r="D1283" i="6"/>
  <c r="E1283" i="6" s="1"/>
  <c r="D1282" i="6"/>
  <c r="D1280" i="6"/>
  <c r="D1275" i="6"/>
  <c r="F1274" i="6"/>
  <c r="D1273" i="6"/>
  <c r="D1272" i="6"/>
  <c r="D1271" i="6"/>
  <c r="D1270" i="6"/>
  <c r="E1270" i="6" s="1"/>
  <c r="D1269" i="6"/>
  <c r="D1268" i="6"/>
  <c r="D1267" i="6"/>
  <c r="D1266" i="6"/>
  <c r="D1265" i="6"/>
  <c r="D1264" i="6"/>
  <c r="D1263" i="6"/>
  <c r="D1262" i="6"/>
  <c r="D1261" i="6"/>
  <c r="D1260" i="6"/>
  <c r="D1259" i="6"/>
  <c r="D1258" i="6"/>
  <c r="D1257" i="6"/>
  <c r="D1256" i="6"/>
  <c r="E1256" i="6" s="1"/>
  <c r="D1255" i="6"/>
  <c r="D1254" i="6"/>
  <c r="E1254" i="6" s="1"/>
  <c r="D1253" i="6"/>
  <c r="D1252" i="6"/>
  <c r="D1251" i="6"/>
  <c r="D1250" i="6"/>
  <c r="D1249" i="6"/>
  <c r="E1249" i="6" s="1"/>
  <c r="D1248" i="6"/>
  <c r="D1247" i="6"/>
  <c r="D1246" i="6"/>
  <c r="D1245" i="6"/>
  <c r="D1243" i="6"/>
  <c r="D1238" i="6"/>
  <c r="D1237" i="6"/>
  <c r="D1236" i="6"/>
  <c r="E1236" i="6" s="1"/>
  <c r="D1235" i="6"/>
  <c r="D1234" i="6"/>
  <c r="D1233" i="6"/>
  <c r="D1232" i="6"/>
  <c r="D1231" i="6"/>
  <c r="D1230" i="6"/>
  <c r="D1229" i="6"/>
  <c r="E1229" i="6" s="1"/>
  <c r="D1228" i="6"/>
  <c r="D1227" i="6"/>
  <c r="D1226" i="6"/>
  <c r="D1225" i="6"/>
  <c r="D1224" i="6"/>
  <c r="D1223" i="6"/>
  <c r="D1222" i="6"/>
  <c r="E1222" i="6" s="1"/>
  <c r="D1221" i="6"/>
  <c r="D1220" i="6"/>
  <c r="D1219" i="6"/>
  <c r="D1218" i="6"/>
  <c r="D1217" i="6"/>
  <c r="D1215" i="6"/>
  <c r="E1215" i="6" s="1"/>
  <c r="D1214" i="6"/>
  <c r="D1213" i="6"/>
  <c r="D1212" i="6"/>
  <c r="D1211" i="6"/>
  <c r="D1207" i="6"/>
  <c r="D1202" i="6"/>
  <c r="E1202" i="6" s="1"/>
  <c r="D1201" i="6"/>
  <c r="D1200" i="6"/>
  <c r="D1199" i="6"/>
  <c r="D1198" i="6"/>
  <c r="D1197" i="6"/>
  <c r="D1196" i="6"/>
  <c r="D1195" i="6"/>
  <c r="E1195" i="6" s="1"/>
  <c r="D1194" i="6"/>
  <c r="D1193" i="6"/>
  <c r="D1192" i="6"/>
  <c r="D1191" i="6"/>
  <c r="D1190" i="6"/>
  <c r="D1189" i="6"/>
  <c r="D1188" i="6"/>
  <c r="E1188" i="6" s="1"/>
  <c r="D1187" i="6"/>
  <c r="D1186" i="6"/>
  <c r="D1184" i="6"/>
  <c r="D1183" i="6"/>
  <c r="D1182" i="6"/>
  <c r="D1180" i="6"/>
  <c r="D1179" i="6"/>
  <c r="D1178" i="6"/>
  <c r="D1177" i="6"/>
  <c r="D1176" i="6"/>
  <c r="D1175" i="6"/>
  <c r="D1174" i="6"/>
  <c r="D1172" i="6"/>
  <c r="D1170" i="6"/>
  <c r="D1165" i="6"/>
  <c r="D1164" i="6"/>
  <c r="D1163" i="6"/>
  <c r="D1162" i="6"/>
  <c r="D1161" i="6"/>
  <c r="E1161" i="6" s="1"/>
  <c r="D1160" i="6"/>
  <c r="D1159" i="6"/>
  <c r="E1159" i="6" s="1"/>
  <c r="D1158" i="6"/>
  <c r="D1157" i="6"/>
  <c r="D1156" i="6"/>
  <c r="D1155" i="6"/>
  <c r="D1154" i="6"/>
  <c r="F1153" i="6"/>
  <c r="G1153" i="6" s="1"/>
  <c r="D1151" i="6"/>
  <c r="D1150" i="6"/>
  <c r="D1149" i="6"/>
  <c r="D1148" i="6"/>
  <c r="D1147" i="6"/>
  <c r="E1147" i="6" s="1"/>
  <c r="D1146" i="6"/>
  <c r="D1145" i="6"/>
  <c r="D1144" i="6"/>
  <c r="D1143" i="6"/>
  <c r="D1142" i="6"/>
  <c r="D1141" i="6"/>
  <c r="D1140" i="6"/>
  <c r="D1139" i="6"/>
  <c r="E1139" i="6" s="1"/>
  <c r="D1138" i="6"/>
  <c r="D1137" i="6"/>
  <c r="D1135" i="6"/>
  <c r="D1130" i="6"/>
  <c r="D1129" i="6"/>
  <c r="D1128" i="6"/>
  <c r="D1127" i="6"/>
  <c r="D1126" i="6"/>
  <c r="D1125" i="6"/>
  <c r="D1124" i="6"/>
  <c r="D1123" i="6"/>
  <c r="D1122" i="6"/>
  <c r="D1121" i="6"/>
  <c r="D1120" i="6"/>
  <c r="D1119" i="6"/>
  <c r="E1119" i="6" s="1"/>
  <c r="D1118" i="6"/>
  <c r="D1117" i="6"/>
  <c r="D1116" i="6"/>
  <c r="D1115" i="6"/>
  <c r="D1114" i="6"/>
  <c r="D1113" i="6"/>
  <c r="D1112" i="6"/>
  <c r="E1112" i="6" s="1"/>
  <c r="D1111" i="6"/>
  <c r="D1110" i="6"/>
  <c r="D1109" i="6"/>
  <c r="D1108" i="6"/>
  <c r="D1107" i="6"/>
  <c r="D1106" i="6"/>
  <c r="D1105" i="6"/>
  <c r="E1105" i="6" s="1"/>
  <c r="D1104" i="6"/>
  <c r="D1103" i="6"/>
  <c r="D1102" i="6"/>
  <c r="D1101" i="6"/>
  <c r="D1100" i="6"/>
  <c r="D1098" i="6"/>
  <c r="D1093" i="6"/>
  <c r="D1092" i="6"/>
  <c r="E1092" i="6" s="1"/>
  <c r="D1091" i="6"/>
  <c r="D1090" i="6"/>
  <c r="D1089" i="6"/>
  <c r="D1088" i="6"/>
  <c r="D1087" i="6"/>
  <c r="D1086" i="6"/>
  <c r="D1085" i="6"/>
  <c r="E1085" i="6" s="1"/>
  <c r="D1084" i="6"/>
  <c r="D1083" i="6"/>
  <c r="D1082" i="6"/>
  <c r="D1081" i="6"/>
  <c r="D1080" i="6"/>
  <c r="D1079" i="6"/>
  <c r="D1078" i="6"/>
  <c r="E1078" i="6" s="1"/>
  <c r="D1077" i="6"/>
  <c r="D1076" i="6"/>
  <c r="D1075" i="6"/>
  <c r="D1074" i="6"/>
  <c r="D1073" i="6"/>
  <c r="D1072" i="6"/>
  <c r="D1071" i="6"/>
  <c r="E1071" i="6" s="1"/>
  <c r="D1070" i="6"/>
  <c r="D1069" i="6"/>
  <c r="D1068" i="6"/>
  <c r="D1067" i="6"/>
  <c r="D1066" i="6"/>
  <c r="D1065" i="6"/>
  <c r="D1064" i="6"/>
  <c r="E1064" i="6" s="1"/>
  <c r="D1063" i="6"/>
  <c r="D1061" i="6"/>
  <c r="D1056" i="6"/>
  <c r="D1055" i="6"/>
  <c r="D1054" i="6"/>
  <c r="D1053" i="6"/>
  <c r="E1053" i="6" s="1"/>
  <c r="D1052" i="6"/>
  <c r="D1051" i="6"/>
  <c r="E1051" i="6" s="1"/>
  <c r="D1050" i="6"/>
  <c r="D1049" i="6"/>
  <c r="D1048" i="6"/>
  <c r="D1047" i="6"/>
  <c r="D1046" i="6"/>
  <c r="D1045" i="6"/>
  <c r="D1044" i="6"/>
  <c r="D1043" i="6"/>
  <c r="D1042" i="6"/>
  <c r="D1041" i="6"/>
  <c r="D1040" i="6"/>
  <c r="D1039" i="6"/>
  <c r="D1038" i="6"/>
  <c r="D1037" i="6"/>
  <c r="E1037" i="6" s="1"/>
  <c r="D1036" i="6"/>
  <c r="D1035" i="6"/>
  <c r="D1034" i="6"/>
  <c r="D1033" i="6"/>
  <c r="D1032" i="6"/>
  <c r="D1031" i="6"/>
  <c r="D1030" i="6"/>
  <c r="E1030" i="6" s="1"/>
  <c r="D1029" i="6"/>
  <c r="D1028" i="6"/>
  <c r="D1027" i="6"/>
  <c r="D1025" i="6"/>
  <c r="D1020" i="6"/>
  <c r="D1019" i="6"/>
  <c r="D1018" i="6"/>
  <c r="D1017" i="6"/>
  <c r="E1017" i="6" s="1"/>
  <c r="D1016" i="6"/>
  <c r="D1015" i="6"/>
  <c r="D1014" i="6"/>
  <c r="D1013" i="6"/>
  <c r="D1012" i="6"/>
  <c r="D1011" i="6"/>
  <c r="D1010" i="6"/>
  <c r="E1010" i="6" s="1"/>
  <c r="D1009" i="6"/>
  <c r="D1008" i="6"/>
  <c r="D1007" i="6"/>
  <c r="D1006" i="6"/>
  <c r="D1005" i="6"/>
  <c r="D1003" i="6"/>
  <c r="E1003" i="6" s="1"/>
  <c r="D1002" i="6"/>
  <c r="D1001" i="6"/>
  <c r="D1000" i="6"/>
  <c r="D999" i="6"/>
  <c r="D998" i="6"/>
  <c r="D997" i="6"/>
  <c r="D996" i="6"/>
  <c r="E996" i="6" s="1"/>
  <c r="D995" i="6"/>
  <c r="D994" i="6"/>
  <c r="D993" i="6"/>
  <c r="D992" i="6"/>
  <c r="D991" i="6"/>
  <c r="D990" i="6"/>
  <c r="D988" i="6"/>
  <c r="D983" i="6"/>
  <c r="E983" i="6" s="1"/>
  <c r="D982" i="6"/>
  <c r="D981" i="6"/>
  <c r="D980" i="6"/>
  <c r="D979" i="6"/>
  <c r="D978" i="6"/>
  <c r="D977" i="6"/>
  <c r="D976" i="6"/>
  <c r="E976" i="6" s="1"/>
  <c r="D975" i="6"/>
  <c r="D974" i="6"/>
  <c r="D973" i="6"/>
  <c r="D972" i="6"/>
  <c r="D971" i="6"/>
  <c r="D970" i="6"/>
  <c r="D969" i="6"/>
  <c r="E969" i="6" s="1"/>
  <c r="D968" i="6"/>
  <c r="D967" i="6"/>
  <c r="D966" i="6"/>
  <c r="D965" i="6"/>
  <c r="F964" i="6"/>
  <c r="D963" i="6"/>
  <c r="D962" i="6"/>
  <c r="E962" i="6" s="1"/>
  <c r="D961" i="6"/>
  <c r="D960" i="6"/>
  <c r="D959" i="6"/>
  <c r="D958" i="6"/>
  <c r="D957" i="6"/>
  <c r="D956" i="6"/>
  <c r="D955" i="6"/>
  <c r="E955" i="6" s="1"/>
  <c r="D954" i="6"/>
  <c r="D947" i="6"/>
  <c r="D946" i="6"/>
  <c r="D945" i="6"/>
  <c r="D944" i="6"/>
  <c r="D943" i="6"/>
  <c r="D942" i="6"/>
  <c r="E942" i="6" s="1"/>
  <c r="D941" i="6"/>
  <c r="D940" i="6"/>
  <c r="D939" i="6"/>
  <c r="D938" i="6"/>
  <c r="D937" i="6"/>
  <c r="D936" i="6"/>
  <c r="D935" i="6"/>
  <c r="E935" i="6" s="1"/>
  <c r="D934" i="6"/>
  <c r="D933" i="6"/>
  <c r="D932" i="6"/>
  <c r="D931" i="6"/>
  <c r="D930" i="6"/>
  <c r="D929" i="6"/>
  <c r="D928" i="6"/>
  <c r="E928" i="6" s="1"/>
  <c r="D927" i="6"/>
  <c r="D926" i="6"/>
  <c r="D925" i="6"/>
  <c r="D924" i="6"/>
  <c r="D923" i="6"/>
  <c r="D922" i="6"/>
  <c r="D921" i="6"/>
  <c r="E921" i="6" s="1"/>
  <c r="D920" i="6"/>
  <c r="D919" i="6"/>
  <c r="D918" i="6"/>
  <c r="D917" i="6"/>
  <c r="D915" i="6"/>
  <c r="D910" i="6"/>
  <c r="D909" i="6"/>
  <c r="D908" i="6"/>
  <c r="E908" i="6" s="1"/>
  <c r="D907" i="6"/>
  <c r="D906" i="6"/>
  <c r="D905" i="6"/>
  <c r="D904" i="6"/>
  <c r="D903" i="6"/>
  <c r="E903" i="6" s="1"/>
  <c r="D902" i="6"/>
  <c r="D901" i="6"/>
  <c r="E901" i="6" s="1"/>
  <c r="D900" i="6"/>
  <c r="D899" i="6"/>
  <c r="D898" i="6"/>
  <c r="D897" i="6"/>
  <c r="D896" i="6"/>
  <c r="D895" i="6"/>
  <c r="D894" i="6"/>
  <c r="E894" i="6" s="1"/>
  <c r="D893" i="6"/>
  <c r="D892" i="6"/>
  <c r="D891" i="6"/>
  <c r="D890" i="6"/>
  <c r="D889" i="6"/>
  <c r="D888" i="6"/>
  <c r="D887" i="6"/>
  <c r="E887" i="6" s="1"/>
  <c r="D886" i="6"/>
  <c r="D884" i="6"/>
  <c r="D883" i="6"/>
  <c r="D882" i="6"/>
  <c r="D881" i="6"/>
  <c r="D880" i="6"/>
  <c r="E880" i="6" s="1"/>
  <c r="D878" i="6"/>
  <c r="D873" i="6"/>
  <c r="F873" i="6" s="1"/>
  <c r="D872" i="6"/>
  <c r="F872" i="6" s="1"/>
  <c r="D871" i="6"/>
  <c r="F871" i="6" s="1"/>
  <c r="D870" i="6"/>
  <c r="F870" i="6" s="1"/>
  <c r="D869" i="6"/>
  <c r="D868" i="6"/>
  <c r="D867" i="6"/>
  <c r="D866" i="6"/>
  <c r="F866" i="6" s="1"/>
  <c r="G866" i="6" s="1"/>
  <c r="D865" i="6"/>
  <c r="F865" i="6" s="1"/>
  <c r="G865" i="6" s="1"/>
  <c r="D864" i="6"/>
  <c r="F864" i="6" s="1"/>
  <c r="G864" i="6" s="1"/>
  <c r="F863" i="6"/>
  <c r="G863" i="6" s="1"/>
  <c r="D862" i="6"/>
  <c r="F862" i="6" s="1"/>
  <c r="G862" i="6" s="1"/>
  <c r="D861" i="6"/>
  <c r="D860" i="6"/>
  <c r="D859" i="6"/>
  <c r="F859" i="6" s="1"/>
  <c r="D858" i="6"/>
  <c r="F858" i="6" s="1"/>
  <c r="G858" i="6" s="1"/>
  <c r="D857" i="6"/>
  <c r="F857" i="6" s="1"/>
  <c r="D856" i="6"/>
  <c r="F856" i="6" s="1"/>
  <c r="G856" i="6" s="1"/>
  <c r="D855" i="6"/>
  <c r="D854" i="6"/>
  <c r="D853" i="6"/>
  <c r="D852" i="6"/>
  <c r="F852" i="6" s="1"/>
  <c r="G852" i="6" s="1"/>
  <c r="D851" i="6"/>
  <c r="F851" i="6" s="1"/>
  <c r="G851" i="6" s="1"/>
  <c r="D850" i="6"/>
  <c r="F850" i="6" s="1"/>
  <c r="G850" i="6" s="1"/>
  <c r="D849" i="6"/>
  <c r="D848" i="6"/>
  <c r="D847" i="6"/>
  <c r="D846" i="6"/>
  <c r="D845" i="6"/>
  <c r="F845" i="6" s="1"/>
  <c r="G845" i="6" s="1"/>
  <c r="D844" i="6"/>
  <c r="F844" i="6" s="1"/>
  <c r="D842" i="6"/>
  <c r="D837" i="6"/>
  <c r="F837" i="6" s="1"/>
  <c r="D836" i="6"/>
  <c r="F836" i="6" s="1"/>
  <c r="D835" i="6"/>
  <c r="F835" i="6" s="1"/>
  <c r="D834" i="6"/>
  <c r="D833" i="6"/>
  <c r="D832" i="6"/>
  <c r="F832" i="6" s="1"/>
  <c r="D831" i="6"/>
  <c r="F831" i="6" s="1"/>
  <c r="D830" i="6"/>
  <c r="F830" i="6" s="1"/>
  <c r="D829" i="6"/>
  <c r="F829" i="6" s="1"/>
  <c r="D828" i="6"/>
  <c r="F828" i="6" s="1"/>
  <c r="D827" i="6"/>
  <c r="D826" i="6"/>
  <c r="D825" i="6"/>
  <c r="F825" i="6" s="1"/>
  <c r="D824" i="6"/>
  <c r="F824" i="6" s="1"/>
  <c r="D823" i="6"/>
  <c r="F823" i="6" s="1"/>
  <c r="D822" i="6"/>
  <c r="F822" i="6" s="1"/>
  <c r="D821" i="6"/>
  <c r="F821" i="6" s="1"/>
  <c r="D820" i="6"/>
  <c r="D819" i="6"/>
  <c r="D818" i="6"/>
  <c r="F818" i="6" s="1"/>
  <c r="D817" i="6"/>
  <c r="F817" i="6" s="1"/>
  <c r="D816" i="6"/>
  <c r="F816" i="6" s="1"/>
  <c r="D815" i="6"/>
  <c r="F815" i="6" s="1"/>
  <c r="G815" i="6" s="1"/>
  <c r="D814" i="6"/>
  <c r="D813" i="6"/>
  <c r="D812" i="6"/>
  <c r="F811" i="6"/>
  <c r="G811" i="6" s="1"/>
  <c r="D810" i="6"/>
  <c r="F810" i="6" s="1"/>
  <c r="D809" i="6"/>
  <c r="F809" i="6" s="1"/>
  <c r="G809" i="6" s="1"/>
  <c r="D808" i="6"/>
  <c r="F808" i="6" s="1"/>
  <c r="G808" i="6" s="1"/>
  <c r="D807" i="6"/>
  <c r="F807" i="6" s="1"/>
  <c r="D800" i="6"/>
  <c r="D799" i="6"/>
  <c r="D798" i="6"/>
  <c r="F798" i="6" s="1"/>
  <c r="G798" i="6" s="1"/>
  <c r="D797" i="6"/>
  <c r="F797" i="6" s="1"/>
  <c r="G797" i="6" s="1"/>
  <c r="D796" i="6"/>
  <c r="F796" i="6" s="1"/>
  <c r="G796" i="6" s="1"/>
  <c r="D795" i="6"/>
  <c r="F795" i="6" s="1"/>
  <c r="D794" i="6"/>
  <c r="F794" i="6" s="1"/>
  <c r="D793" i="6"/>
  <c r="D792" i="6"/>
  <c r="D791" i="6"/>
  <c r="F791" i="6" s="1"/>
  <c r="D790" i="6"/>
  <c r="F790" i="6" s="1"/>
  <c r="D789" i="6"/>
  <c r="F789" i="6" s="1"/>
  <c r="D788" i="6"/>
  <c r="F788" i="6" s="1"/>
  <c r="D787" i="6"/>
  <c r="F787" i="6" s="1"/>
  <c r="D786" i="6"/>
  <c r="D785" i="6"/>
  <c r="D784" i="6"/>
  <c r="F784" i="6" s="1"/>
  <c r="D783" i="6"/>
  <c r="F783" i="6" s="1"/>
  <c r="D782" i="6"/>
  <c r="F782" i="6" s="1"/>
  <c r="D781" i="6"/>
  <c r="F781" i="6" s="1"/>
  <c r="D780" i="6"/>
  <c r="F780" i="6" s="1"/>
  <c r="D779" i="6"/>
  <c r="D778" i="6"/>
  <c r="D777" i="6"/>
  <c r="F777" i="6" s="1"/>
  <c r="D776" i="6"/>
  <c r="F776" i="6" s="1"/>
  <c r="D775" i="6"/>
  <c r="F775" i="6" s="1"/>
  <c r="D774" i="6"/>
  <c r="F774" i="6" s="1"/>
  <c r="D773" i="6"/>
  <c r="F773" i="6" s="1"/>
  <c r="D772" i="6"/>
  <c r="D771" i="6"/>
  <c r="D764" i="6"/>
  <c r="F764" i="6" s="1"/>
  <c r="G764" i="6" s="1"/>
  <c r="D763" i="6"/>
  <c r="F763" i="6" s="1"/>
  <c r="G763" i="6" s="1"/>
  <c r="D762" i="6"/>
  <c r="D761" i="6"/>
  <c r="F760" i="6"/>
  <c r="D759" i="6"/>
  <c r="D758" i="6"/>
  <c r="D757" i="6"/>
  <c r="F757" i="6" s="1"/>
  <c r="G757" i="6" s="1"/>
  <c r="D756" i="6"/>
  <c r="F756" i="6" s="1"/>
  <c r="G756" i="6" s="1"/>
  <c r="D755" i="6"/>
  <c r="F755" i="6" s="1"/>
  <c r="G755" i="6" s="1"/>
  <c r="D754" i="6"/>
  <c r="F754" i="6" s="1"/>
  <c r="G754" i="6" s="1"/>
  <c r="D753" i="6"/>
  <c r="F753" i="6" s="1"/>
  <c r="G753" i="6" s="1"/>
  <c r="D752" i="6"/>
  <c r="D751" i="6"/>
  <c r="D750" i="6"/>
  <c r="F750" i="6" s="1"/>
  <c r="G750" i="6" s="1"/>
  <c r="D749" i="6"/>
  <c r="F749" i="6" s="1"/>
  <c r="G749" i="6" s="1"/>
  <c r="D748" i="6"/>
  <c r="F748" i="6" s="1"/>
  <c r="D747" i="6"/>
  <c r="F747" i="6" s="1"/>
  <c r="D746" i="6"/>
  <c r="F746" i="6" s="1"/>
  <c r="D745" i="6"/>
  <c r="D744" i="6"/>
  <c r="D743" i="6"/>
  <c r="F743" i="6" s="1"/>
  <c r="D742" i="6"/>
  <c r="F742" i="6" s="1"/>
  <c r="D741" i="6"/>
  <c r="F741" i="6" s="1"/>
  <c r="D740" i="6"/>
  <c r="F740" i="6" s="1"/>
  <c r="D739" i="6"/>
  <c r="F739" i="6" s="1"/>
  <c r="D738" i="6"/>
  <c r="D737" i="6"/>
  <c r="D736" i="6"/>
  <c r="F736" i="6" s="1"/>
  <c r="D735" i="6"/>
  <c r="F735" i="6" s="1"/>
  <c r="D734" i="6"/>
  <c r="F734" i="6" s="1"/>
  <c r="D726" i="6"/>
  <c r="F726" i="6" s="1"/>
  <c r="G726" i="6" s="1"/>
  <c r="D725" i="6"/>
  <c r="F725" i="6" s="1"/>
  <c r="G725" i="6" s="1"/>
  <c r="D723" i="6"/>
  <c r="D722" i="6"/>
  <c r="F722" i="6" s="1"/>
  <c r="D721" i="6"/>
  <c r="F721" i="6" s="1"/>
  <c r="D720" i="6"/>
  <c r="F720" i="6" s="1"/>
  <c r="D719" i="6"/>
  <c r="F719" i="6" s="1"/>
  <c r="D718" i="6"/>
  <c r="F718" i="6" s="1"/>
  <c r="D717" i="6"/>
  <c r="D716" i="6"/>
  <c r="D715" i="6"/>
  <c r="F715" i="6" s="1"/>
  <c r="D714" i="6"/>
  <c r="F714" i="6" s="1"/>
  <c r="D713" i="6"/>
  <c r="F713" i="6" s="1"/>
  <c r="G713" i="6" s="1"/>
  <c r="D712" i="6"/>
  <c r="F712" i="6" s="1"/>
  <c r="G712" i="6" s="1"/>
  <c r="D711" i="6"/>
  <c r="F711" i="6" s="1"/>
  <c r="G711" i="6" s="1"/>
  <c r="D710" i="6"/>
  <c r="D709" i="6"/>
  <c r="F708" i="6"/>
  <c r="D707" i="6"/>
  <c r="F707" i="6" s="1"/>
  <c r="G707" i="6" s="1"/>
  <c r="D706" i="6"/>
  <c r="F706" i="6" s="1"/>
  <c r="G706" i="6" s="1"/>
  <c r="D705" i="6"/>
  <c r="F705" i="6" s="1"/>
  <c r="D704" i="6"/>
  <c r="F704" i="6" s="1"/>
  <c r="D703" i="6"/>
  <c r="D702" i="6"/>
  <c r="D701" i="6"/>
  <c r="D700" i="6"/>
  <c r="D699" i="6"/>
  <c r="D689" i="6"/>
  <c r="F689" i="6" s="1"/>
  <c r="G689" i="6" s="1"/>
  <c r="D688" i="6"/>
  <c r="F688" i="6" s="1"/>
  <c r="G688" i="6" s="1"/>
  <c r="D687" i="6"/>
  <c r="F687" i="6" s="1"/>
  <c r="G687" i="6" s="1"/>
  <c r="D686" i="6"/>
  <c r="F686" i="6" s="1"/>
  <c r="G686" i="6" s="1"/>
  <c r="D685" i="6"/>
  <c r="F685" i="6" s="1"/>
  <c r="D684" i="6"/>
  <c r="F684" i="6" s="1"/>
  <c r="D683" i="6"/>
  <c r="D682" i="6"/>
  <c r="D681" i="6"/>
  <c r="F681" i="6" s="1"/>
  <c r="D680" i="6"/>
  <c r="F680" i="6" s="1"/>
  <c r="D679" i="6"/>
  <c r="F679" i="6" s="1"/>
  <c r="G679" i="6" s="1"/>
  <c r="D678" i="6"/>
  <c r="F678" i="6" s="1"/>
  <c r="D677" i="6"/>
  <c r="F677" i="6" s="1"/>
  <c r="D676" i="6"/>
  <c r="D675" i="6"/>
  <c r="D674" i="6"/>
  <c r="F674" i="6" s="1"/>
  <c r="D673" i="6"/>
  <c r="F673" i="6" s="1"/>
  <c r="D672" i="6"/>
  <c r="F672" i="6" s="1"/>
  <c r="D671" i="6"/>
  <c r="F671" i="6" s="1"/>
  <c r="D670" i="6"/>
  <c r="F670" i="6" s="1"/>
  <c r="D669" i="6"/>
  <c r="D668" i="6"/>
  <c r="D667" i="6"/>
  <c r="F667" i="6" s="1"/>
  <c r="D666" i="6"/>
  <c r="F666" i="6" s="1"/>
  <c r="G666" i="6" s="1"/>
  <c r="D665" i="6"/>
  <c r="F665" i="6" s="1"/>
  <c r="G665" i="6" s="1"/>
  <c r="D664" i="6"/>
  <c r="F664" i="6" s="1"/>
  <c r="G664" i="6" s="1"/>
  <c r="F663" i="6"/>
  <c r="D662" i="6"/>
  <c r="F654" i="6"/>
  <c r="D653" i="6"/>
  <c r="D652" i="6"/>
  <c r="D651" i="6"/>
  <c r="D650" i="6"/>
  <c r="D649" i="6"/>
  <c r="D648" i="6"/>
  <c r="E648" i="6" s="1"/>
  <c r="D647" i="6"/>
  <c r="D646" i="6"/>
  <c r="D645" i="6"/>
  <c r="D644" i="6"/>
  <c r="D643" i="6"/>
  <c r="D642" i="6"/>
  <c r="D641" i="6"/>
  <c r="E641" i="6" s="1"/>
  <c r="D640" i="6"/>
  <c r="D639" i="6"/>
  <c r="D638" i="6"/>
  <c r="E638" i="6" s="1"/>
  <c r="D637" i="6"/>
  <c r="D636" i="6"/>
  <c r="D635" i="6"/>
  <c r="D625" i="6"/>
  <c r="D618" i="6"/>
  <c r="D617" i="6"/>
  <c r="D616" i="6"/>
  <c r="D615" i="6"/>
  <c r="D614" i="6"/>
  <c r="E614" i="6" s="1"/>
  <c r="D613" i="6"/>
  <c r="D612" i="6"/>
  <c r="D611" i="6"/>
  <c r="D610" i="6"/>
  <c r="D609" i="6"/>
  <c r="D608" i="6"/>
  <c r="D607" i="6"/>
  <c r="E607" i="6" s="1"/>
  <c r="F606" i="6"/>
  <c r="G606" i="6" s="1"/>
  <c r="D605" i="6"/>
  <c r="F604" i="6"/>
  <c r="G604" i="6" s="1"/>
  <c r="D603" i="6"/>
  <c r="D602" i="6"/>
  <c r="D601" i="6"/>
  <c r="D600" i="6"/>
  <c r="E600" i="6" s="1"/>
  <c r="D599" i="6"/>
  <c r="D598" i="6"/>
  <c r="D597" i="6"/>
  <c r="D596" i="6"/>
  <c r="D595" i="6"/>
  <c r="D594" i="6"/>
  <c r="D593" i="6"/>
  <c r="E593" i="6" s="1"/>
  <c r="D592" i="6"/>
  <c r="D591" i="6"/>
  <c r="D590" i="6"/>
  <c r="D589" i="6"/>
  <c r="D582" i="6"/>
  <c r="D581" i="6"/>
  <c r="D580" i="6"/>
  <c r="E580" i="6" s="1"/>
  <c r="D579" i="6"/>
  <c r="D578" i="6"/>
  <c r="D577" i="6"/>
  <c r="D576" i="6"/>
  <c r="D575" i="6"/>
  <c r="D574" i="6"/>
  <c r="D573" i="6"/>
  <c r="E573" i="6" s="1"/>
  <c r="D572" i="6"/>
  <c r="D571" i="6"/>
  <c r="D570" i="6"/>
  <c r="D569" i="6"/>
  <c r="D568" i="6"/>
  <c r="D566" i="6"/>
  <c r="E566" i="6" s="1"/>
  <c r="D565" i="6"/>
  <c r="D564" i="6"/>
  <c r="D563" i="6"/>
  <c r="D562" i="6"/>
  <c r="D561" i="6"/>
  <c r="D559" i="6"/>
  <c r="E559" i="6" s="1"/>
  <c r="D558" i="6"/>
  <c r="D557" i="6"/>
  <c r="D556" i="6"/>
  <c r="D555" i="6"/>
  <c r="D554" i="6"/>
  <c r="D553" i="6"/>
  <c r="D552" i="6"/>
  <c r="E552" i="6" s="1"/>
  <c r="F544" i="6"/>
  <c r="G544" i="6" s="1"/>
  <c r="D543" i="6"/>
  <c r="D542" i="6"/>
  <c r="D541" i="6"/>
  <c r="D540" i="6"/>
  <c r="D539" i="6"/>
  <c r="D538" i="6"/>
  <c r="E538" i="6" s="1"/>
  <c r="D537" i="6"/>
  <c r="D536" i="6"/>
  <c r="D535" i="6"/>
  <c r="D534" i="6"/>
  <c r="D533" i="6"/>
  <c r="D532" i="6"/>
  <c r="D530" i="6"/>
  <c r="D529" i="6"/>
  <c r="D528" i="6"/>
  <c r="D527" i="6"/>
  <c r="D526" i="6"/>
  <c r="D525" i="6"/>
  <c r="D524" i="6"/>
  <c r="D523" i="6"/>
  <c r="E523" i="6" s="1"/>
  <c r="D522" i="6"/>
  <c r="D521" i="6"/>
  <c r="D520" i="6"/>
  <c r="D519" i="6"/>
  <c r="D518" i="6"/>
  <c r="D517" i="6"/>
  <c r="D516" i="6"/>
  <c r="E516" i="6" s="1"/>
  <c r="D515" i="6"/>
  <c r="D508" i="6"/>
  <c r="D507" i="6"/>
  <c r="D506" i="6"/>
  <c r="D505" i="6"/>
  <c r="E505" i="6" s="1"/>
  <c r="D504" i="6"/>
  <c r="D503" i="6"/>
  <c r="E503" i="6" s="1"/>
  <c r="D502" i="6"/>
  <c r="D501" i="6"/>
  <c r="D500" i="6"/>
  <c r="D499" i="6"/>
  <c r="D498" i="6"/>
  <c r="D497" i="6"/>
  <c r="D496" i="6"/>
  <c r="E496" i="6" s="1"/>
  <c r="D495" i="6"/>
  <c r="D494" i="6"/>
  <c r="D492" i="6"/>
  <c r="D491" i="6"/>
  <c r="D490" i="6"/>
  <c r="D489" i="6"/>
  <c r="E489" i="6" s="1"/>
  <c r="D488" i="6"/>
  <c r="D487" i="6"/>
  <c r="D486" i="6"/>
  <c r="D485" i="6"/>
  <c r="D484" i="6"/>
  <c r="D483" i="6"/>
  <c r="D482" i="6"/>
  <c r="E482" i="6" s="1"/>
  <c r="D481" i="6"/>
  <c r="D480" i="6"/>
  <c r="D479" i="6"/>
  <c r="D478" i="6"/>
  <c r="D471" i="6"/>
  <c r="D470" i="6"/>
  <c r="D469" i="6"/>
  <c r="E469" i="6" s="1"/>
  <c r="D468" i="6"/>
  <c r="D467" i="6"/>
  <c r="D466" i="6"/>
  <c r="D465" i="6"/>
  <c r="D464" i="6"/>
  <c r="D463" i="6"/>
  <c r="D462" i="6"/>
  <c r="E462" i="6" s="1"/>
  <c r="D461" i="6"/>
  <c r="D460" i="6"/>
  <c r="D459" i="6"/>
  <c r="D457" i="6"/>
  <c r="D456" i="6"/>
  <c r="D455" i="6"/>
  <c r="E455" i="6" s="1"/>
  <c r="D454" i="6"/>
  <c r="D453" i="6"/>
  <c r="D452" i="6"/>
  <c r="D451" i="6"/>
  <c r="D450" i="6"/>
  <c r="E450" i="6" s="1"/>
  <c r="D449" i="6"/>
  <c r="D448" i="6"/>
  <c r="E448" i="6" s="1"/>
  <c r="D447" i="6"/>
  <c r="D446" i="6"/>
  <c r="D445" i="6"/>
  <c r="D444" i="6"/>
  <c r="D443" i="6"/>
  <c r="D439" i="6"/>
  <c r="D434" i="6"/>
  <c r="D433" i="6"/>
  <c r="F433" i="6" s="1"/>
  <c r="G433" i="6" s="1"/>
  <c r="D432" i="6"/>
  <c r="F432" i="6" s="1"/>
  <c r="G432" i="6" s="1"/>
  <c r="D431" i="6"/>
  <c r="F431" i="6" s="1"/>
  <c r="D430" i="6"/>
  <c r="F430" i="6" s="1"/>
  <c r="G430" i="6" s="1"/>
  <c r="D429" i="6"/>
  <c r="F429" i="6" s="1"/>
  <c r="G429" i="6" s="1"/>
  <c r="D428" i="6"/>
  <c r="D427" i="6"/>
  <c r="D426" i="6"/>
  <c r="F426" i="6" s="1"/>
  <c r="D425" i="6"/>
  <c r="F425" i="6" s="1"/>
  <c r="G425" i="6" s="1"/>
  <c r="D424" i="6"/>
  <c r="F424" i="6" s="1"/>
  <c r="D423" i="6"/>
  <c r="F423" i="6" s="1"/>
  <c r="D422" i="6"/>
  <c r="F422" i="6" s="1"/>
  <c r="G422" i="6" s="1"/>
  <c r="D421" i="6"/>
  <c r="D420" i="6"/>
  <c r="D419" i="6"/>
  <c r="F419" i="6" s="1"/>
  <c r="G419" i="6" s="1"/>
  <c r="D418" i="6"/>
  <c r="F418" i="6" s="1"/>
  <c r="D417" i="6"/>
  <c r="F417" i="6" s="1"/>
  <c r="G417" i="6" s="1"/>
  <c r="D416" i="6"/>
  <c r="F416" i="6" s="1"/>
  <c r="D415" i="6"/>
  <c r="F415" i="6" s="1"/>
  <c r="D414" i="6"/>
  <c r="D413" i="6"/>
  <c r="D412" i="6"/>
  <c r="F412" i="6" s="1"/>
  <c r="G412" i="6" s="1"/>
  <c r="D411" i="6"/>
  <c r="F411" i="6" s="1"/>
  <c r="G411" i="6" s="1"/>
  <c r="D410" i="6"/>
  <c r="F410" i="6" s="1"/>
  <c r="G410" i="6" s="1"/>
  <c r="D409" i="6"/>
  <c r="F409" i="6" s="1"/>
  <c r="G409" i="6" s="1"/>
  <c r="D408" i="6"/>
  <c r="D407" i="6"/>
  <c r="D406" i="6"/>
  <c r="F406" i="6" s="1"/>
  <c r="D405" i="6"/>
  <c r="F405" i="6" s="1"/>
  <c r="D404" i="6"/>
  <c r="F404" i="6" s="1"/>
  <c r="D402" i="6"/>
  <c r="D397" i="6"/>
  <c r="F397" i="6" s="1"/>
  <c r="D396" i="6"/>
  <c r="F396" i="6" s="1"/>
  <c r="G396" i="6" s="1"/>
  <c r="D395" i="6"/>
  <c r="D394" i="6"/>
  <c r="D393" i="6"/>
  <c r="F393" i="6" s="1"/>
  <c r="G393" i="6" s="1"/>
  <c r="D392" i="6"/>
  <c r="F392" i="6" s="1"/>
  <c r="G392" i="6" s="1"/>
  <c r="D391" i="6"/>
  <c r="F391" i="6" s="1"/>
  <c r="D390" i="6"/>
  <c r="F390" i="6" s="1"/>
  <c r="D389" i="6"/>
  <c r="F389" i="6" s="1"/>
  <c r="D388" i="6"/>
  <c r="D387" i="6"/>
  <c r="D385" i="6"/>
  <c r="F385" i="6" s="1"/>
  <c r="G385" i="6" s="1"/>
  <c r="D384" i="6"/>
  <c r="F384" i="6" s="1"/>
  <c r="G384" i="6" s="1"/>
  <c r="D383" i="6"/>
  <c r="F383" i="6" s="1"/>
  <c r="G383" i="6" s="1"/>
  <c r="D382" i="6"/>
  <c r="D381" i="6"/>
  <c r="D380" i="6"/>
  <c r="D379" i="6"/>
  <c r="F379" i="6" s="1"/>
  <c r="G379" i="6" s="1"/>
  <c r="D378" i="6"/>
  <c r="D377" i="6"/>
  <c r="F377" i="6" s="1"/>
  <c r="D376" i="6"/>
  <c r="F376" i="6" s="1"/>
  <c r="G376" i="6" s="1"/>
  <c r="D373" i="6"/>
  <c r="D372" i="6"/>
  <c r="F372" i="6" s="1"/>
  <c r="D371" i="6"/>
  <c r="F371" i="6" s="1"/>
  <c r="D370" i="6"/>
  <c r="F370" i="6" s="1"/>
  <c r="G370" i="6" s="1"/>
  <c r="D369" i="6"/>
  <c r="F369" i="6" s="1"/>
  <c r="D368" i="6"/>
  <c r="F368" i="6" s="1"/>
  <c r="G368" i="6" s="1"/>
  <c r="D367" i="6"/>
  <c r="D365" i="6"/>
  <c r="D360" i="6"/>
  <c r="D359" i="6"/>
  <c r="F359" i="6" s="1"/>
  <c r="D358" i="6"/>
  <c r="F358" i="6" s="1"/>
  <c r="D357" i="6"/>
  <c r="F357" i="6" s="1"/>
  <c r="D356" i="6"/>
  <c r="F356" i="6" s="1"/>
  <c r="D355" i="6"/>
  <c r="F355" i="6" s="1"/>
  <c r="D354" i="6"/>
  <c r="D353" i="6"/>
  <c r="D352" i="6"/>
  <c r="F352" i="6" s="1"/>
  <c r="D351" i="6"/>
  <c r="F351" i="6" s="1"/>
  <c r="D350" i="6"/>
  <c r="F350" i="6" s="1"/>
  <c r="D349" i="6"/>
  <c r="F349" i="6" s="1"/>
  <c r="D348" i="6"/>
  <c r="F348" i="6" s="1"/>
  <c r="D347" i="6"/>
  <c r="D346" i="6"/>
  <c r="D344" i="6"/>
  <c r="F344" i="6" s="1"/>
  <c r="D343" i="6"/>
  <c r="F343" i="6" s="1"/>
  <c r="D342" i="6"/>
  <c r="F342" i="6" s="1"/>
  <c r="D341" i="6"/>
  <c r="F341" i="6" s="1"/>
  <c r="D340" i="6"/>
  <c r="D339" i="6"/>
  <c r="D338" i="6"/>
  <c r="D337" i="6"/>
  <c r="D336" i="6"/>
  <c r="F336" i="6" s="1"/>
  <c r="D335" i="6"/>
  <c r="F335" i="6" s="1"/>
  <c r="D334" i="6"/>
  <c r="F334" i="6" s="1"/>
  <c r="D333" i="6"/>
  <c r="D332" i="6"/>
  <c r="D331" i="6"/>
  <c r="F331" i="6" s="1"/>
  <c r="D329" i="6"/>
  <c r="D324" i="6"/>
  <c r="F324" i="6" s="1"/>
  <c r="G324" i="6" s="1"/>
  <c r="D323" i="6"/>
  <c r="F323" i="6" s="1"/>
  <c r="D322" i="6"/>
  <c r="F322" i="6" s="1"/>
  <c r="D321" i="6"/>
  <c r="F321" i="6" s="1"/>
  <c r="D320" i="6"/>
  <c r="D319" i="6"/>
  <c r="D318" i="6"/>
  <c r="D317" i="6"/>
  <c r="F317" i="6" s="1"/>
  <c r="D316" i="6"/>
  <c r="F316" i="6" s="1"/>
  <c r="D315" i="6"/>
  <c r="F315" i="6" s="1"/>
  <c r="D314" i="6"/>
  <c r="F314" i="6" s="1"/>
  <c r="D313" i="6"/>
  <c r="D312" i="6"/>
  <c r="D311" i="6"/>
  <c r="F311" i="6" s="1"/>
  <c r="D310" i="6"/>
  <c r="F310" i="6" s="1"/>
  <c r="D309" i="6"/>
  <c r="F309" i="6" s="1"/>
  <c r="D308" i="6"/>
  <c r="F308" i="6" s="1"/>
  <c r="D307" i="6"/>
  <c r="F307" i="6" s="1"/>
  <c r="D306" i="6"/>
  <c r="D305" i="6"/>
  <c r="D304" i="6"/>
  <c r="F304" i="6" s="1"/>
  <c r="D303" i="6"/>
  <c r="F303" i="6" s="1"/>
  <c r="D302" i="6"/>
  <c r="F302" i="6" s="1"/>
  <c r="G302" i="6" s="1"/>
  <c r="D301" i="6"/>
  <c r="F301" i="6" s="1"/>
  <c r="G301" i="6" s="1"/>
  <c r="D300" i="6"/>
  <c r="F300" i="6" s="1"/>
  <c r="D299" i="6"/>
  <c r="D298" i="6"/>
  <c r="D297" i="6"/>
  <c r="F297" i="6" s="1"/>
  <c r="G297" i="6" s="1"/>
  <c r="D296" i="6"/>
  <c r="F296" i="6" s="1"/>
  <c r="D295" i="6"/>
  <c r="F295" i="6" s="1"/>
  <c r="G295" i="6" s="1"/>
  <c r="D294" i="6"/>
  <c r="F294" i="6" s="1"/>
  <c r="D292" i="6"/>
  <c r="D290" i="6"/>
  <c r="D285" i="6"/>
  <c r="D284" i="6"/>
  <c r="F284" i="6" s="1"/>
  <c r="D283" i="6"/>
  <c r="F283" i="6" s="1"/>
  <c r="D282" i="6"/>
  <c r="F282" i="6" s="1"/>
  <c r="D281" i="6"/>
  <c r="F281" i="6" s="1"/>
  <c r="D260" i="6"/>
  <c r="F260" i="6" s="1"/>
  <c r="D258" i="6"/>
  <c r="D256" i="6"/>
  <c r="H253" i="6"/>
  <c r="D252" i="6"/>
  <c r="D250" i="6"/>
  <c r="F250" i="6" s="1"/>
  <c r="D249" i="6"/>
  <c r="F249" i="6" s="1"/>
  <c r="D248" i="6"/>
  <c r="F248" i="6" s="1"/>
  <c r="D247" i="6"/>
  <c r="F247" i="6" s="1"/>
  <c r="D246" i="6"/>
  <c r="F246" i="6" s="1"/>
  <c r="D245" i="6"/>
  <c r="D244" i="6"/>
  <c r="D243" i="6"/>
  <c r="F243" i="6" s="1"/>
  <c r="D242" i="6"/>
  <c r="F242" i="6" s="1"/>
  <c r="D241" i="6"/>
  <c r="F241" i="6" s="1"/>
  <c r="D240" i="6"/>
  <c r="F240" i="6" s="1"/>
  <c r="D238" i="6"/>
  <c r="D237" i="6"/>
  <c r="D236" i="6"/>
  <c r="F236" i="6" s="1"/>
  <c r="D235" i="6"/>
  <c r="F235" i="6" s="1"/>
  <c r="D234" i="6"/>
  <c r="F234" i="6" s="1"/>
  <c r="D233" i="6"/>
  <c r="D232" i="6"/>
  <c r="D231" i="6"/>
  <c r="D230" i="6"/>
  <c r="D229" i="6"/>
  <c r="D225" i="6"/>
  <c r="F225" i="6" s="1"/>
  <c r="D224" i="6"/>
  <c r="D223" i="6"/>
  <c r="D216" i="6"/>
  <c r="F216" i="6" s="1"/>
  <c r="D215" i="6"/>
  <c r="F215" i="6" s="1"/>
  <c r="D214" i="6"/>
  <c r="F214" i="6" s="1"/>
  <c r="D212" i="6"/>
  <c r="F212" i="6" s="1"/>
  <c r="D211" i="6"/>
  <c r="D210" i="6"/>
  <c r="D209" i="6"/>
  <c r="F209" i="6" s="1"/>
  <c r="D208" i="6"/>
  <c r="F208" i="6" s="1"/>
  <c r="D207" i="6"/>
  <c r="F207" i="6" s="1"/>
  <c r="D206" i="6"/>
  <c r="F206" i="6" s="1"/>
  <c r="H206" i="6" s="1"/>
  <c r="D205" i="6"/>
  <c r="F205" i="6" s="1"/>
  <c r="H205" i="6" s="1"/>
  <c r="D204" i="6"/>
  <c r="D203" i="6"/>
  <c r="F202" i="6"/>
  <c r="H202" i="6" s="1"/>
  <c r="F201" i="6"/>
  <c r="D200" i="6"/>
  <c r="F200" i="6" s="1"/>
  <c r="H200" i="6" s="1"/>
  <c r="D199" i="6"/>
  <c r="F199" i="6" s="1"/>
  <c r="H199" i="6" s="1"/>
  <c r="D198" i="6"/>
  <c r="F198" i="6" s="1"/>
  <c r="D197" i="6"/>
  <c r="D196" i="6"/>
  <c r="D195" i="6"/>
  <c r="F195" i="6" s="1"/>
  <c r="D194" i="6"/>
  <c r="F194" i="6" s="1"/>
  <c r="D193" i="6"/>
  <c r="F193" i="6" s="1"/>
  <c r="D192" i="6"/>
  <c r="F192" i="6" s="1"/>
  <c r="D191" i="6"/>
  <c r="F191" i="6" s="1"/>
  <c r="D190" i="6"/>
  <c r="G189" i="6"/>
  <c r="D188" i="6"/>
  <c r="F188" i="6" s="1"/>
  <c r="D187" i="6"/>
  <c r="F187" i="6" s="1"/>
  <c r="H187" i="6" s="1"/>
  <c r="D186" i="6"/>
  <c r="F186" i="6" s="1"/>
  <c r="D179" i="6"/>
  <c r="F179" i="6" s="1"/>
  <c r="D178" i="6"/>
  <c r="F178" i="6" s="1"/>
  <c r="D177" i="6"/>
  <c r="D176" i="6"/>
  <c r="D175" i="6"/>
  <c r="F175" i="6" s="1"/>
  <c r="D174" i="6"/>
  <c r="F174" i="6" s="1"/>
  <c r="H174" i="6" s="1"/>
  <c r="D173" i="6"/>
  <c r="F173" i="6" s="1"/>
  <c r="D172" i="6"/>
  <c r="F172" i="6" s="1"/>
  <c r="D171" i="6"/>
  <c r="F171" i="6" s="1"/>
  <c r="H171" i="6" s="1"/>
  <c r="D170" i="6"/>
  <c r="D168" i="6"/>
  <c r="F168" i="6" s="1"/>
  <c r="D167" i="6"/>
  <c r="F167" i="6" s="1"/>
  <c r="D166" i="6"/>
  <c r="F166" i="6" s="1"/>
  <c r="D165" i="6"/>
  <c r="F165" i="6" s="1"/>
  <c r="D164" i="6"/>
  <c r="F164" i="6" s="1"/>
  <c r="D163" i="6"/>
  <c r="D162" i="6"/>
  <c r="D161" i="6"/>
  <c r="F161" i="6" s="1"/>
  <c r="D160" i="6"/>
  <c r="F160" i="6" s="1"/>
  <c r="D159" i="6"/>
  <c r="F159" i="6" s="1"/>
  <c r="D158" i="6"/>
  <c r="F158" i="6" s="1"/>
  <c r="D156" i="6"/>
  <c r="D155" i="6"/>
  <c r="D154" i="6"/>
  <c r="F154" i="6" s="1"/>
  <c r="D153" i="6"/>
  <c r="F153" i="6" s="1"/>
  <c r="D152" i="6"/>
  <c r="F152" i="6" s="1"/>
  <c r="D151" i="6"/>
  <c r="F151" i="6" s="1"/>
  <c r="D150" i="6"/>
  <c r="F150" i="6" s="1"/>
  <c r="D143" i="6"/>
  <c r="D142" i="6"/>
  <c r="F141" i="6"/>
  <c r="H141" i="6" s="1"/>
  <c r="D140" i="6"/>
  <c r="F140" i="6" s="1"/>
  <c r="G140" i="6" s="1"/>
  <c r="D139" i="6"/>
  <c r="F139" i="6" s="1"/>
  <c r="H139" i="6" s="1"/>
  <c r="D138" i="6"/>
  <c r="F138" i="6" s="1"/>
  <c r="G138" i="6" s="1"/>
  <c r="D137" i="6"/>
  <c r="F137" i="6" s="1"/>
  <c r="D136" i="6"/>
  <c r="D135" i="6"/>
  <c r="E135" i="6" s="1"/>
  <c r="D134" i="6"/>
  <c r="D133" i="6"/>
  <c r="F133" i="6" s="1"/>
  <c r="D132" i="6"/>
  <c r="F132" i="6" s="1"/>
  <c r="D131" i="6"/>
  <c r="F131" i="6" s="1"/>
  <c r="D130" i="6"/>
  <c r="F130" i="6" s="1"/>
  <c r="D129" i="6"/>
  <c r="D128" i="6"/>
  <c r="D127" i="6"/>
  <c r="F127" i="6" s="1"/>
  <c r="D126" i="6"/>
  <c r="F126" i="6" s="1"/>
  <c r="D125" i="6"/>
  <c r="F125" i="6" s="1"/>
  <c r="D124" i="6"/>
  <c r="F124" i="6" s="1"/>
  <c r="D123" i="6"/>
  <c r="F123" i="6" s="1"/>
  <c r="D122" i="6"/>
  <c r="D121" i="6"/>
  <c r="D120" i="6"/>
  <c r="F120" i="6" s="1"/>
  <c r="D119" i="6"/>
  <c r="F119" i="6" s="1"/>
  <c r="D118" i="6"/>
  <c r="F118" i="6" s="1"/>
  <c r="D117" i="6"/>
  <c r="F117" i="6" s="1"/>
  <c r="D116" i="6"/>
  <c r="D115" i="6"/>
  <c r="D114" i="6"/>
  <c r="D113" i="6"/>
  <c r="F113" i="6" s="1"/>
  <c r="D106" i="6"/>
  <c r="F106" i="6" s="1"/>
  <c r="G106" i="6" s="1"/>
  <c r="D105" i="6"/>
  <c r="F105" i="6" s="1"/>
  <c r="D104" i="6"/>
  <c r="F104" i="6" s="1"/>
  <c r="D103" i="6"/>
  <c r="F103" i="6" s="1"/>
  <c r="D102" i="6"/>
  <c r="D101" i="6"/>
  <c r="D100" i="6"/>
  <c r="F100" i="6" s="1"/>
  <c r="D99" i="6"/>
  <c r="F99" i="6" s="1"/>
  <c r="D98" i="6"/>
  <c r="F98" i="6" s="1"/>
  <c r="D97" i="6"/>
  <c r="F97" i="6" s="1"/>
  <c r="D96" i="6"/>
  <c r="F96" i="6" s="1"/>
  <c r="D95" i="6"/>
  <c r="D94" i="6"/>
  <c r="D93" i="6"/>
  <c r="F93" i="6" s="1"/>
  <c r="D92" i="6"/>
  <c r="F92" i="6" s="1"/>
  <c r="D91" i="6"/>
  <c r="F91" i="6" s="1"/>
  <c r="D90" i="6"/>
  <c r="F90" i="6" s="1"/>
  <c r="D89" i="6"/>
  <c r="F89" i="6" s="1"/>
  <c r="D88" i="6"/>
  <c r="D87" i="6"/>
  <c r="D86" i="6"/>
  <c r="F86" i="6" s="1"/>
  <c r="D85" i="6"/>
  <c r="F85" i="6" s="1"/>
  <c r="D84" i="6"/>
  <c r="D83" i="6"/>
  <c r="F83" i="6" s="1"/>
  <c r="D82" i="6"/>
  <c r="F82" i="6" s="1"/>
  <c r="D81" i="6"/>
  <c r="D80" i="6"/>
  <c r="D79" i="6"/>
  <c r="D78" i="6"/>
  <c r="F78" i="6" s="1"/>
  <c r="D77" i="6"/>
  <c r="D70" i="6"/>
  <c r="D69" i="6"/>
  <c r="F69" i="6" s="1"/>
  <c r="G69" i="6" s="1"/>
  <c r="D68" i="6"/>
  <c r="D66" i="6"/>
  <c r="F66" i="6" s="1"/>
  <c r="D65" i="6"/>
  <c r="F65" i="6" s="1"/>
  <c r="D64" i="6"/>
  <c r="F64" i="6" s="1"/>
  <c r="D63" i="6"/>
  <c r="F63" i="6" s="1"/>
  <c r="G63" i="6" s="1"/>
  <c r="D62" i="6"/>
  <c r="F62" i="6" s="1"/>
  <c r="G62" i="6" s="1"/>
  <c r="D61" i="6"/>
  <c r="D60" i="6"/>
  <c r="D59" i="6"/>
  <c r="F59" i="6" s="1"/>
  <c r="D58" i="6"/>
  <c r="F58" i="6" s="1"/>
  <c r="D57" i="6"/>
  <c r="F57" i="6" s="1"/>
  <c r="H57" i="6" s="1"/>
  <c r="D56" i="6"/>
  <c r="F56" i="6" s="1"/>
  <c r="H56" i="6" s="1"/>
  <c r="G55" i="6"/>
  <c r="D54" i="6"/>
  <c r="D53" i="6"/>
  <c r="D52" i="6"/>
  <c r="F52" i="6" s="1"/>
  <c r="D51" i="6"/>
  <c r="D50" i="6"/>
  <c r="F50" i="6" s="1"/>
  <c r="D49" i="6"/>
  <c r="F49" i="6" s="1"/>
  <c r="D48" i="6"/>
  <c r="F48" i="6" s="1"/>
  <c r="H48" i="6" s="1"/>
  <c r="D47" i="6"/>
  <c r="D46" i="6"/>
  <c r="D45" i="6"/>
  <c r="F45" i="6" s="1"/>
  <c r="D44" i="6"/>
  <c r="F44" i="6" s="1"/>
  <c r="H44" i="6" s="1"/>
  <c r="D43" i="6"/>
  <c r="F43" i="6" s="1"/>
  <c r="D42" i="6"/>
  <c r="F42" i="6" s="1"/>
  <c r="H42" i="6" s="1"/>
  <c r="D41" i="6"/>
  <c r="D40" i="6"/>
  <c r="D38" i="6"/>
  <c r="D33" i="6"/>
  <c r="D32" i="6"/>
  <c r="F32" i="6" s="1"/>
  <c r="D31" i="6"/>
  <c r="F31" i="6" s="1"/>
  <c r="D30" i="6"/>
  <c r="F30" i="6" s="1"/>
  <c r="D29" i="6"/>
  <c r="F29" i="6" s="1"/>
  <c r="D28" i="6"/>
  <c r="F28" i="6" s="1"/>
  <c r="D27" i="6"/>
  <c r="D26" i="6"/>
  <c r="D25" i="6"/>
  <c r="D24" i="6"/>
  <c r="F24" i="6" s="1"/>
  <c r="D23" i="6"/>
  <c r="F23" i="6" s="1"/>
  <c r="D22" i="6"/>
  <c r="F22" i="6" s="1"/>
  <c r="D21" i="6"/>
  <c r="F21" i="6" s="1"/>
  <c r="D20" i="6"/>
  <c r="D19" i="6"/>
  <c r="D18" i="6"/>
  <c r="F18" i="6" s="1"/>
  <c r="D17" i="6"/>
  <c r="F17" i="6" s="1"/>
  <c r="D16" i="6"/>
  <c r="F16" i="6" s="1"/>
  <c r="D15" i="6"/>
  <c r="F15" i="6" s="1"/>
  <c r="D14" i="6"/>
  <c r="F14" i="6" s="1"/>
  <c r="D13" i="6"/>
  <c r="D12" i="6"/>
  <c r="D11" i="6"/>
  <c r="F11" i="6" s="1"/>
  <c r="D10" i="6"/>
  <c r="F10" i="6" s="1"/>
  <c r="D9" i="6"/>
  <c r="F9" i="6" s="1"/>
  <c r="D8" i="6"/>
  <c r="F8" i="6" s="1"/>
  <c r="D7" i="6"/>
  <c r="F7" i="6" s="1"/>
  <c r="D6" i="6"/>
  <c r="D5" i="6"/>
  <c r="F5" i="6" s="1"/>
  <c r="D4" i="6"/>
  <c r="F4" i="6" s="1"/>
  <c r="D2194" i="5"/>
  <c r="E2194" i="5" s="1"/>
  <c r="D2195" i="5"/>
  <c r="D2196" i="5"/>
  <c r="E2196" i="5" s="1"/>
  <c r="D2197" i="5"/>
  <c r="D2198" i="5"/>
  <c r="E2198" i="5" s="1"/>
  <c r="D2199" i="5"/>
  <c r="D2200" i="5"/>
  <c r="E2200" i="5" s="1"/>
  <c r="D2201" i="5"/>
  <c r="D2202" i="5"/>
  <c r="E2202" i="5" s="1"/>
  <c r="D2203" i="5"/>
  <c r="E2203" i="5" s="1"/>
  <c r="D2204" i="5"/>
  <c r="D2205" i="5"/>
  <c r="F2194" i="5"/>
  <c r="G2194" i="5" s="1"/>
  <c r="F2198" i="5"/>
  <c r="G2198" i="5" s="1"/>
  <c r="D2193" i="5"/>
  <c r="F2156" i="5"/>
  <c r="D2186" i="5"/>
  <c r="D2185" i="5"/>
  <c r="D2184" i="5"/>
  <c r="D2183" i="5"/>
  <c r="E2183" i="5" s="1"/>
  <c r="D2182" i="5"/>
  <c r="E2182" i="5" s="1"/>
  <c r="D2181" i="5"/>
  <c r="E2181" i="5" s="1"/>
  <c r="D2180" i="5"/>
  <c r="E2180" i="5" s="1"/>
  <c r="D2179" i="5"/>
  <c r="D2178" i="5"/>
  <c r="D2177" i="5"/>
  <c r="D2176" i="5"/>
  <c r="D2175" i="5"/>
  <c r="D2174" i="5"/>
  <c r="D2173" i="5"/>
  <c r="D2172" i="5"/>
  <c r="D2170" i="5"/>
  <c r="D2169" i="5"/>
  <c r="E2169" i="5" s="1"/>
  <c r="D2168" i="5"/>
  <c r="E2168" i="5" s="1"/>
  <c r="D2167" i="5"/>
  <c r="E2167" i="5" s="1"/>
  <c r="D2166" i="5"/>
  <c r="E2166" i="5" s="1"/>
  <c r="D2165" i="5"/>
  <c r="E2165" i="5" s="1"/>
  <c r="D2164" i="5"/>
  <c r="D2163" i="5"/>
  <c r="D2162" i="5"/>
  <c r="E2162" i="5" s="1"/>
  <c r="D2161" i="5"/>
  <c r="E2161" i="5" s="1"/>
  <c r="D2160" i="5"/>
  <c r="E2160" i="5" s="1"/>
  <c r="D2159" i="5"/>
  <c r="E2159" i="5" s="1"/>
  <c r="D2158" i="5"/>
  <c r="D2154" i="5"/>
  <c r="D2149" i="5"/>
  <c r="E2149" i="5" s="1"/>
  <c r="D2148" i="5"/>
  <c r="E2148" i="5" s="1"/>
  <c r="D2147" i="5"/>
  <c r="E2147" i="5" s="1"/>
  <c r="D2146" i="5"/>
  <c r="E2146" i="5" s="1"/>
  <c r="D2145" i="5"/>
  <c r="E2145" i="5" s="1"/>
  <c r="D2144" i="5"/>
  <c r="E2144" i="5" s="1"/>
  <c r="D2143" i="5"/>
  <c r="D2142" i="5"/>
  <c r="E2142" i="5" s="1"/>
  <c r="D2141" i="5"/>
  <c r="E2141" i="5" s="1"/>
  <c r="D2140" i="5"/>
  <c r="E2140" i="5" s="1"/>
  <c r="D2139" i="5"/>
  <c r="E2139" i="5" s="1"/>
  <c r="D2138" i="5"/>
  <c r="E2138" i="5" s="1"/>
  <c r="D2137" i="5"/>
  <c r="D2136" i="5"/>
  <c r="D2135" i="5"/>
  <c r="E2135" i="5" s="1"/>
  <c r="D2134" i="5"/>
  <c r="E2134" i="5" s="1"/>
  <c r="D2132" i="5"/>
  <c r="E2132" i="5" s="1"/>
  <c r="D2131" i="5"/>
  <c r="E2131" i="5" s="1"/>
  <c r="D2130" i="5"/>
  <c r="D2129" i="5"/>
  <c r="E2129" i="5" s="1"/>
  <c r="D2128" i="5"/>
  <c r="E2128" i="5" s="1"/>
  <c r="D2127" i="5"/>
  <c r="E2127" i="5" s="1"/>
  <c r="D2126" i="5"/>
  <c r="E2126" i="5" s="1"/>
  <c r="D2125" i="5"/>
  <c r="E2125" i="5" s="1"/>
  <c r="D2124" i="5"/>
  <c r="E2124" i="5" s="1"/>
  <c r="D2123" i="5"/>
  <c r="D2122" i="5"/>
  <c r="D2121" i="5"/>
  <c r="E2121" i="5" s="1"/>
  <c r="D2119" i="5"/>
  <c r="D2114" i="5"/>
  <c r="E2114" i="5" s="1"/>
  <c r="G2113" i="5"/>
  <c r="D2112" i="5"/>
  <c r="E2112" i="5" s="1"/>
  <c r="D2111" i="5"/>
  <c r="E2111" i="5" s="1"/>
  <c r="D2110" i="5"/>
  <c r="D2109" i="5"/>
  <c r="E2109" i="5" s="1"/>
  <c r="D2108" i="5"/>
  <c r="E2108" i="5" s="1"/>
  <c r="D2107" i="5"/>
  <c r="E2107" i="5" s="1"/>
  <c r="D2106" i="5"/>
  <c r="E2106" i="5" s="1"/>
  <c r="D2105" i="5"/>
  <c r="D2104" i="5"/>
  <c r="D2103" i="5"/>
  <c r="D2102" i="5"/>
  <c r="D2101" i="5"/>
  <c r="D2099" i="5"/>
  <c r="E2099" i="5" s="1"/>
  <c r="D2097" i="5"/>
  <c r="E2097" i="5" s="1"/>
  <c r="D2096" i="5"/>
  <c r="D2095" i="5"/>
  <c r="E2095" i="5" s="1"/>
  <c r="D2094" i="5"/>
  <c r="E2094" i="5" s="1"/>
  <c r="D2093" i="5"/>
  <c r="E2093" i="5" s="1"/>
  <c r="D2092" i="5"/>
  <c r="E2092" i="5" s="1"/>
  <c r="D2091" i="5"/>
  <c r="E2091" i="5" s="1"/>
  <c r="D2090" i="5"/>
  <c r="D2089" i="5"/>
  <c r="D2088" i="5"/>
  <c r="D2087" i="5"/>
  <c r="D2086" i="5"/>
  <c r="E2086" i="5" s="1"/>
  <c r="D2085" i="5"/>
  <c r="E2085" i="5" s="1"/>
  <c r="D2084" i="5"/>
  <c r="E2084" i="5" s="1"/>
  <c r="D1975" i="5"/>
  <c r="F1975" i="5" s="1"/>
  <c r="G1975" i="5" s="1"/>
  <c r="D1976" i="5"/>
  <c r="F1976" i="5" s="1"/>
  <c r="G1976" i="5" s="1"/>
  <c r="F1727" i="5"/>
  <c r="H1727" i="5" s="1"/>
  <c r="F1731" i="5"/>
  <c r="H1731" i="5" s="1"/>
  <c r="D1748" i="5"/>
  <c r="F1748" i="5" s="1"/>
  <c r="F1698" i="5"/>
  <c r="G1698" i="5" s="1"/>
  <c r="F1699" i="5"/>
  <c r="G1699" i="5" s="1"/>
  <c r="D1602" i="5"/>
  <c r="F1602" i="5" s="1"/>
  <c r="D1601" i="5"/>
  <c r="F1601" i="5" s="1"/>
  <c r="F1550" i="5"/>
  <c r="H1550" i="5" s="1"/>
  <c r="D1537" i="5"/>
  <c r="F1537" i="5" s="1"/>
  <c r="G1537" i="5" s="1"/>
  <c r="D1538" i="5"/>
  <c r="D1539" i="5"/>
  <c r="D1540" i="5"/>
  <c r="F1540" i="5" s="1"/>
  <c r="G1540" i="5" s="1"/>
  <c r="D1541" i="5"/>
  <c r="F1541" i="5" s="1"/>
  <c r="H1541" i="5" s="1"/>
  <c r="D1542" i="5"/>
  <c r="F1542" i="5" s="1"/>
  <c r="H1542" i="5" s="1"/>
  <c r="D1543" i="5"/>
  <c r="F1543" i="5" s="1"/>
  <c r="G1543" i="5" s="1"/>
  <c r="D1544" i="5"/>
  <c r="F1544" i="5" s="1"/>
  <c r="H1544" i="5" s="1"/>
  <c r="D1545" i="5"/>
  <c r="D1536" i="5"/>
  <c r="F1510" i="5"/>
  <c r="H1510" i="5" s="1"/>
  <c r="D1529" i="5"/>
  <c r="F1409" i="5"/>
  <c r="F1357" i="5"/>
  <c r="G1357" i="5" s="1"/>
  <c r="F1306" i="5"/>
  <c r="G1306" i="5" s="1"/>
  <c r="F1254" i="5"/>
  <c r="G1254" i="5" s="1"/>
  <c r="F1270" i="5"/>
  <c r="D1272" i="5"/>
  <c r="D1246" i="5"/>
  <c r="D1247" i="5"/>
  <c r="F1247" i="5" s="1"/>
  <c r="D1248" i="5"/>
  <c r="F1248" i="5" s="1"/>
  <c r="H1248" i="5" s="1"/>
  <c r="D1249" i="5"/>
  <c r="D1250" i="5"/>
  <c r="F1250" i="5" s="1"/>
  <c r="D1251" i="5"/>
  <c r="F1251" i="5" s="1"/>
  <c r="H1246" i="5"/>
  <c r="D1245" i="5"/>
  <c r="F1245" i="5" s="1"/>
  <c r="D2082" i="5"/>
  <c r="D2077" i="5"/>
  <c r="E2077" i="5" s="1"/>
  <c r="D2076" i="5"/>
  <c r="D2075" i="5"/>
  <c r="D2074" i="5"/>
  <c r="E2074" i="5" s="1"/>
  <c r="D2073" i="5"/>
  <c r="E2073" i="5" s="1"/>
  <c r="D2072" i="5"/>
  <c r="E2072" i="5" s="1"/>
  <c r="D2071" i="5"/>
  <c r="E2071" i="5" s="1"/>
  <c r="D2070" i="5"/>
  <c r="E2070" i="5" s="1"/>
  <c r="D2069" i="5"/>
  <c r="D2067" i="5"/>
  <c r="E2067" i="5" s="1"/>
  <c r="D2066" i="5"/>
  <c r="E2066" i="5" s="1"/>
  <c r="D2065" i="5"/>
  <c r="D2064" i="5"/>
  <c r="E2064" i="5" s="1"/>
  <c r="D2063" i="5"/>
  <c r="E2063" i="5" s="1"/>
  <c r="D2062" i="5"/>
  <c r="D2061" i="5"/>
  <c r="D2060" i="5"/>
  <c r="E2060" i="5" s="1"/>
  <c r="D2059" i="5"/>
  <c r="E2059" i="5" s="1"/>
  <c r="D2058" i="5"/>
  <c r="E2058" i="5" s="1"/>
  <c r="D2057" i="5"/>
  <c r="E2057" i="5" s="1"/>
  <c r="D2056" i="5"/>
  <c r="E2056" i="5" s="1"/>
  <c r="D2055" i="5"/>
  <c r="D2054" i="5"/>
  <c r="E2054" i="5" s="1"/>
  <c r="D2053" i="5"/>
  <c r="E2053" i="5" s="1"/>
  <c r="D2052" i="5"/>
  <c r="E2052" i="5" s="1"/>
  <c r="D2051" i="5"/>
  <c r="E2051" i="5" s="1"/>
  <c r="D2050" i="5"/>
  <c r="E2050" i="5" s="1"/>
  <c r="D2048" i="5"/>
  <c r="D2047" i="5"/>
  <c r="D2044" i="5"/>
  <c r="D2042" i="5"/>
  <c r="D2040" i="5"/>
  <c r="F2040" i="5" s="1"/>
  <c r="D2039" i="5"/>
  <c r="D2038" i="5"/>
  <c r="D2037" i="5"/>
  <c r="D2036" i="5"/>
  <c r="D2035" i="5"/>
  <c r="D2034" i="5"/>
  <c r="D2033" i="5"/>
  <c r="D2032" i="5"/>
  <c r="D2031" i="5"/>
  <c r="D2030" i="5"/>
  <c r="D2029" i="5"/>
  <c r="D2028" i="5"/>
  <c r="D2027" i="5"/>
  <c r="D2026" i="5"/>
  <c r="D2025" i="5"/>
  <c r="F2025" i="5" s="1"/>
  <c r="D2024" i="5"/>
  <c r="F2024" i="5" s="1"/>
  <c r="D2023" i="5"/>
  <c r="D2022" i="5"/>
  <c r="F2022" i="5" s="1"/>
  <c r="D2021" i="5"/>
  <c r="D2020" i="5"/>
  <c r="D2019" i="5"/>
  <c r="D2018" i="5"/>
  <c r="F2018" i="5" s="1"/>
  <c r="D2017" i="5"/>
  <c r="F2017" i="5" s="1"/>
  <c r="D2016" i="5"/>
  <c r="F2016" i="5" s="1"/>
  <c r="D2015" i="5"/>
  <c r="F2015" i="5" s="1"/>
  <c r="D2014" i="5"/>
  <c r="D2013" i="5"/>
  <c r="D2012" i="5"/>
  <c r="F2012" i="5" s="1"/>
  <c r="D2011" i="5"/>
  <c r="D2009" i="5"/>
  <c r="D2004" i="5"/>
  <c r="F2004" i="5" s="1"/>
  <c r="D2003" i="5"/>
  <c r="D2002" i="5"/>
  <c r="D2001" i="5"/>
  <c r="D2000" i="5"/>
  <c r="F2000" i="5" s="1"/>
  <c r="H2000" i="5" s="1"/>
  <c r="D1999" i="5"/>
  <c r="F1999" i="5" s="1"/>
  <c r="D1998" i="5"/>
  <c r="F1998" i="5" s="1"/>
  <c r="D1997" i="5"/>
  <c r="F1997" i="5" s="1"/>
  <c r="G1997" i="5" s="1"/>
  <c r="D1996" i="5"/>
  <c r="D1995" i="5"/>
  <c r="D1994" i="5"/>
  <c r="D1993" i="5"/>
  <c r="D1992" i="5"/>
  <c r="F1992" i="5" s="1"/>
  <c r="D1991" i="5"/>
  <c r="D1990" i="5"/>
  <c r="D1989" i="5"/>
  <c r="D1988" i="5"/>
  <c r="F1988" i="5" s="1"/>
  <c r="D1987" i="5"/>
  <c r="F1987" i="5" s="1"/>
  <c r="D1986" i="5"/>
  <c r="F1986" i="5" s="1"/>
  <c r="D1985" i="5"/>
  <c r="F1985" i="5" s="1"/>
  <c r="D1984" i="5"/>
  <c r="D1983" i="5"/>
  <c r="D1982" i="5"/>
  <c r="D1981" i="5"/>
  <c r="F1981" i="5" s="1"/>
  <c r="D1980" i="5"/>
  <c r="D1979" i="5"/>
  <c r="D1978" i="5"/>
  <c r="D1977" i="5"/>
  <c r="D1974" i="5"/>
  <c r="F1974" i="5" s="1"/>
  <c r="D1972" i="5"/>
  <c r="D1967" i="5"/>
  <c r="F1967" i="5" s="1"/>
  <c r="G1967" i="5" s="1"/>
  <c r="D1966" i="5"/>
  <c r="D1965" i="5"/>
  <c r="D1964" i="5"/>
  <c r="D1963" i="5"/>
  <c r="F1963" i="5" s="1"/>
  <c r="D1962" i="5"/>
  <c r="F1962" i="5" s="1"/>
  <c r="D1961" i="5"/>
  <c r="D1960" i="5"/>
  <c r="D1959" i="5"/>
  <c r="D1958" i="5"/>
  <c r="F1958" i="5" s="1"/>
  <c r="D1957" i="5"/>
  <c r="D1956" i="5"/>
  <c r="D1955" i="5"/>
  <c r="F1955" i="5" s="1"/>
  <c r="D1954" i="5"/>
  <c r="D1953" i="5"/>
  <c r="D1952" i="5"/>
  <c r="D1951" i="5"/>
  <c r="D1950" i="5"/>
  <c r="D1949" i="5"/>
  <c r="F1949" i="5" s="1"/>
  <c r="D1948" i="5"/>
  <c r="D1947" i="5"/>
  <c r="D1946" i="5"/>
  <c r="F1946" i="5" s="1"/>
  <c r="H1946" i="5" s="1"/>
  <c r="D1945" i="5"/>
  <c r="F1945" i="5" s="1"/>
  <c r="D1944" i="5"/>
  <c r="F1944" i="5" s="1"/>
  <c r="D1943" i="5"/>
  <c r="F1943" i="5" s="1"/>
  <c r="D1942" i="5"/>
  <c r="D1941" i="5"/>
  <c r="D1940" i="5"/>
  <c r="F1940" i="5" s="1"/>
  <c r="D1939" i="5"/>
  <c r="F1939" i="5" s="1"/>
  <c r="D1938" i="5"/>
  <c r="F1938" i="5" s="1"/>
  <c r="D1935" i="5"/>
  <c r="D1931" i="5"/>
  <c r="F1931" i="5" s="1"/>
  <c r="D1930" i="5"/>
  <c r="D1929" i="5"/>
  <c r="D1928" i="5"/>
  <c r="F1928" i="5" s="1"/>
  <c r="G1928" i="5" s="1"/>
  <c r="D1927" i="5"/>
  <c r="F1927" i="5" s="1"/>
  <c r="H1927" i="5" s="1"/>
  <c r="D1926" i="5"/>
  <c r="F1926" i="5" s="1"/>
  <c r="G1926" i="5" s="1"/>
  <c r="D1925" i="5"/>
  <c r="F1925" i="5" s="1"/>
  <c r="H1925" i="5" s="1"/>
  <c r="D1924" i="5"/>
  <c r="D1923" i="5"/>
  <c r="D1922" i="5"/>
  <c r="F1922" i="5" s="1"/>
  <c r="D1921" i="5"/>
  <c r="D1920" i="5"/>
  <c r="F1920" i="5" s="1"/>
  <c r="D1919" i="5"/>
  <c r="F1919" i="5" s="1"/>
  <c r="D1916" i="5"/>
  <c r="F1916" i="5" s="1"/>
  <c r="D1915" i="5"/>
  <c r="F1915" i="5" s="1"/>
  <c r="D1914" i="5"/>
  <c r="F1914" i="5" s="1"/>
  <c r="D1913" i="5"/>
  <c r="D1910" i="5"/>
  <c r="F1910" i="5" s="1"/>
  <c r="D1909" i="5"/>
  <c r="D1908" i="5"/>
  <c r="F1908" i="5" s="1"/>
  <c r="D1907" i="5"/>
  <c r="F1907" i="5" s="1"/>
  <c r="D1904" i="5"/>
  <c r="F1904" i="5" s="1"/>
  <c r="G1904" i="5" s="1"/>
  <c r="D1903" i="5"/>
  <c r="F1903" i="5" s="1"/>
  <c r="H1903" i="5" s="1"/>
  <c r="D1902" i="5"/>
  <c r="F1902" i="5" s="1"/>
  <c r="G1902" i="5" s="1"/>
  <c r="D1901" i="5"/>
  <c r="F1901" i="5" s="1"/>
  <c r="D1899" i="5"/>
  <c r="D1894" i="5"/>
  <c r="D1893" i="5"/>
  <c r="D1892" i="5"/>
  <c r="F1892" i="5" s="1"/>
  <c r="D1891" i="5"/>
  <c r="F1891" i="5" s="1"/>
  <c r="D1890" i="5"/>
  <c r="F1890" i="5" s="1"/>
  <c r="D1889" i="5"/>
  <c r="D1888" i="5"/>
  <c r="F1888" i="5" s="1"/>
  <c r="D1887" i="5"/>
  <c r="D1886" i="5"/>
  <c r="F1886" i="5" s="1"/>
  <c r="H1886" i="5" s="1"/>
  <c r="D1885" i="5"/>
  <c r="F1885" i="5" s="1"/>
  <c r="G1885" i="5" s="1"/>
  <c r="D1884" i="5"/>
  <c r="F1884" i="5" s="1"/>
  <c r="D1883" i="5"/>
  <c r="F1883" i="5" s="1"/>
  <c r="D1882" i="5"/>
  <c r="D1881" i="5"/>
  <c r="D1880" i="5"/>
  <c r="D1879" i="5"/>
  <c r="F1879" i="5" s="1"/>
  <c r="D1878" i="5"/>
  <c r="F1878" i="5" s="1"/>
  <c r="D1877" i="5"/>
  <c r="F1877" i="5" s="1"/>
  <c r="D1876" i="5"/>
  <c r="D1875" i="5"/>
  <c r="D1874" i="5"/>
  <c r="F1874" i="5" s="1"/>
  <c r="D1873" i="5"/>
  <c r="F1873" i="5" s="1"/>
  <c r="D1872" i="5"/>
  <c r="F1872" i="5" s="1"/>
  <c r="D1871" i="5"/>
  <c r="F1871" i="5" s="1"/>
  <c r="D1870" i="5"/>
  <c r="D1869" i="5"/>
  <c r="D1868" i="5"/>
  <c r="D1867" i="5"/>
  <c r="F1867" i="5" s="1"/>
  <c r="D1866" i="5"/>
  <c r="D1865" i="5"/>
  <c r="D1864" i="5"/>
  <c r="D1862" i="5"/>
  <c r="D1857" i="5"/>
  <c r="D1856" i="5"/>
  <c r="F1856" i="5" s="1"/>
  <c r="G1856" i="5" s="1"/>
  <c r="D1855" i="5"/>
  <c r="F1855" i="5" s="1"/>
  <c r="D1854" i="5"/>
  <c r="F1854" i="5" s="1"/>
  <c r="G1854" i="5" s="1"/>
  <c r="D1853" i="5"/>
  <c r="F1853" i="5" s="1"/>
  <c r="H1853" i="5" s="1"/>
  <c r="D1850" i="5"/>
  <c r="F1850" i="5" s="1"/>
  <c r="D1849" i="5"/>
  <c r="D1848" i="5"/>
  <c r="D1847" i="5"/>
  <c r="F1847" i="5" s="1"/>
  <c r="D1846" i="5"/>
  <c r="D1845" i="5"/>
  <c r="D1844" i="5"/>
  <c r="F1844" i="5" s="1"/>
  <c r="D1843" i="5"/>
  <c r="F1843" i="5" s="1"/>
  <c r="D1842" i="5"/>
  <c r="F1842" i="5" s="1"/>
  <c r="D1841" i="5"/>
  <c r="F1841" i="5" s="1"/>
  <c r="D1840" i="5"/>
  <c r="D1839" i="5"/>
  <c r="D1838" i="5"/>
  <c r="F1838" i="5" s="1"/>
  <c r="D1837" i="5"/>
  <c r="D1836" i="5"/>
  <c r="D1835" i="5"/>
  <c r="D1834" i="5"/>
  <c r="D1833" i="5"/>
  <c r="D1832" i="5"/>
  <c r="D1831" i="5"/>
  <c r="D1830" i="5"/>
  <c r="F1830" i="5" s="1"/>
  <c r="D1829" i="5"/>
  <c r="F1829" i="5" s="1"/>
  <c r="D1828" i="5"/>
  <c r="D1826" i="5"/>
  <c r="D1821" i="5"/>
  <c r="D1819" i="5"/>
  <c r="D1818" i="5"/>
  <c r="D1817" i="5"/>
  <c r="F1817" i="5" s="1"/>
  <c r="D1816" i="5"/>
  <c r="D1815" i="5"/>
  <c r="D1814" i="5"/>
  <c r="F1814" i="5" s="1"/>
  <c r="D1813" i="5"/>
  <c r="F1813" i="5" s="1"/>
  <c r="D1812" i="5"/>
  <c r="F1812" i="5" s="1"/>
  <c r="D1811" i="5"/>
  <c r="F1811" i="5" s="1"/>
  <c r="D1810" i="5"/>
  <c r="D1809" i="5"/>
  <c r="D1808" i="5"/>
  <c r="F1808" i="5" s="1"/>
  <c r="D1807" i="5"/>
  <c r="D1806" i="5"/>
  <c r="F1806" i="5" s="1"/>
  <c r="D1805" i="5"/>
  <c r="D1804" i="5"/>
  <c r="D1803" i="5"/>
  <c r="D1802" i="5"/>
  <c r="F1802" i="5" s="1"/>
  <c r="D1801" i="5"/>
  <c r="F1801" i="5" s="1"/>
  <c r="D1800" i="5"/>
  <c r="F1800" i="5" s="1"/>
  <c r="D1799" i="5"/>
  <c r="F1799" i="5" s="1"/>
  <c r="D1798" i="5"/>
  <c r="D1797" i="5"/>
  <c r="D1796" i="5"/>
  <c r="F1796" i="5" s="1"/>
  <c r="D1795" i="5"/>
  <c r="D1794" i="5"/>
  <c r="F1794" i="5" s="1"/>
  <c r="D1793" i="5"/>
  <c r="D1792" i="5"/>
  <c r="D1791" i="5"/>
  <c r="D1789" i="5"/>
  <c r="D1784" i="5"/>
  <c r="F1784" i="5" s="1"/>
  <c r="D1783" i="5"/>
  <c r="F1783" i="5" s="1"/>
  <c r="D1782" i="5"/>
  <c r="F1782" i="5" s="1"/>
  <c r="D1781" i="5"/>
  <c r="F1781" i="5" s="1"/>
  <c r="D1780" i="5"/>
  <c r="D1779" i="5"/>
  <c r="D1778" i="5"/>
  <c r="D1777" i="5"/>
  <c r="F1777" i="5" s="1"/>
  <c r="D1776" i="5"/>
  <c r="F1776" i="5" s="1"/>
  <c r="D1775" i="5"/>
  <c r="F1775" i="5" s="1"/>
  <c r="D1774" i="5"/>
  <c r="D1773" i="5"/>
  <c r="D1772" i="5"/>
  <c r="F1772" i="5" s="1"/>
  <c r="G1772" i="5" s="1"/>
  <c r="D1771" i="5"/>
  <c r="D1770" i="5"/>
  <c r="F1770" i="5" s="1"/>
  <c r="G1770" i="5" s="1"/>
  <c r="D1769" i="5"/>
  <c r="F1769" i="5" s="1"/>
  <c r="D1768" i="5"/>
  <c r="D1767" i="5"/>
  <c r="D1766" i="5"/>
  <c r="F1766" i="5" s="1"/>
  <c r="D1765" i="5"/>
  <c r="F1765" i="5" s="1"/>
  <c r="D1764" i="5"/>
  <c r="D1763" i="5"/>
  <c r="F1763" i="5" s="1"/>
  <c r="D1761" i="5"/>
  <c r="D1760" i="5"/>
  <c r="F1760" i="5" s="1"/>
  <c r="D1759" i="5"/>
  <c r="F1759" i="5" s="1"/>
  <c r="G1759" i="5" s="1"/>
  <c r="D1758" i="5"/>
  <c r="D1757" i="5"/>
  <c r="F1757" i="5" s="1"/>
  <c r="D1753" i="5"/>
  <c r="D1747" i="5"/>
  <c r="F1747" i="5" s="1"/>
  <c r="D1746" i="5"/>
  <c r="D1745" i="5"/>
  <c r="F1745" i="5" s="1"/>
  <c r="D1744" i="5"/>
  <c r="D1743" i="5"/>
  <c r="D1742" i="5"/>
  <c r="F1742" i="5" s="1"/>
  <c r="H1742" i="5" s="1"/>
  <c r="D1741" i="5"/>
  <c r="F1741" i="5" s="1"/>
  <c r="H1741" i="5" s="1"/>
  <c r="D1740" i="5"/>
  <c r="F1740" i="5" s="1"/>
  <c r="H1740" i="5" s="1"/>
  <c r="D1739" i="5"/>
  <c r="F1739" i="5" s="1"/>
  <c r="H1739" i="5" s="1"/>
  <c r="D1738" i="5"/>
  <c r="D1737" i="5"/>
  <c r="D1736" i="5"/>
  <c r="F1736" i="5" s="1"/>
  <c r="D1735" i="5"/>
  <c r="F1735" i="5" s="1"/>
  <c r="D1734" i="5"/>
  <c r="F1734" i="5" s="1"/>
  <c r="D1733" i="5"/>
  <c r="F1733" i="5" s="1"/>
  <c r="D1732" i="5"/>
  <c r="F1732" i="5" s="1"/>
  <c r="D1730" i="5"/>
  <c r="F1730" i="5" s="1"/>
  <c r="D1729" i="5"/>
  <c r="F1729" i="5" s="1"/>
  <c r="D1728" i="5"/>
  <c r="F1728" i="5" s="1"/>
  <c r="D1726" i="5"/>
  <c r="D1725" i="5"/>
  <c r="D1724" i="5"/>
  <c r="F1724" i="5" s="1"/>
  <c r="D1723" i="5"/>
  <c r="D1722" i="5"/>
  <c r="F1722" i="5" s="1"/>
  <c r="D1721" i="5"/>
  <c r="F1721" i="5" s="1"/>
  <c r="D1720" i="5"/>
  <c r="D1718" i="5"/>
  <c r="F1718" i="5" s="1"/>
  <c r="G1718" i="5" s="1"/>
  <c r="D1716" i="5"/>
  <c r="D1711" i="5"/>
  <c r="F1711" i="5" s="1"/>
  <c r="D1710" i="5"/>
  <c r="F1710" i="5" s="1"/>
  <c r="D1709" i="5"/>
  <c r="F1709" i="5" s="1"/>
  <c r="H1709" i="5" s="1"/>
  <c r="D1708" i="5"/>
  <c r="D1707" i="5"/>
  <c r="D1706" i="5"/>
  <c r="F1706" i="5" s="1"/>
  <c r="D1705" i="5"/>
  <c r="D1704" i="5"/>
  <c r="D1703" i="5"/>
  <c r="D1702" i="5"/>
  <c r="D1701" i="5"/>
  <c r="D1700" i="5"/>
  <c r="F1700" i="5" s="1"/>
  <c r="D1697" i="5"/>
  <c r="F1697" i="5" s="1"/>
  <c r="D1696" i="5"/>
  <c r="D1695" i="5"/>
  <c r="D1694" i="5"/>
  <c r="F1694" i="5" s="1"/>
  <c r="D1693" i="5"/>
  <c r="D1692" i="5"/>
  <c r="F1692" i="5" s="1"/>
  <c r="D1691" i="5"/>
  <c r="D1690" i="5"/>
  <c r="D1689" i="5"/>
  <c r="D1688" i="5"/>
  <c r="D1687" i="5"/>
  <c r="F1687" i="5" s="1"/>
  <c r="D1686" i="5"/>
  <c r="F1686" i="5" s="1"/>
  <c r="D1685" i="5"/>
  <c r="F1685" i="5" s="1"/>
  <c r="G1685" i="5" s="1"/>
  <c r="D1684" i="5"/>
  <c r="F1684" i="5" s="1"/>
  <c r="D1683" i="5"/>
  <c r="D1681" i="5"/>
  <c r="D1676" i="5"/>
  <c r="D1675" i="5"/>
  <c r="D1674" i="5"/>
  <c r="F1674" i="5" s="1"/>
  <c r="D1673" i="5"/>
  <c r="F1673" i="5" s="1"/>
  <c r="D1672" i="5"/>
  <c r="F1672" i="5" s="1"/>
  <c r="D1671" i="5"/>
  <c r="F1671" i="5" s="1"/>
  <c r="D1670" i="5"/>
  <c r="F1670" i="5" s="1"/>
  <c r="D1669" i="5"/>
  <c r="F1669" i="5" s="1"/>
  <c r="H1669" i="5" s="1"/>
  <c r="D1668" i="5"/>
  <c r="F1668" i="5" s="1"/>
  <c r="D1667" i="5"/>
  <c r="F1667" i="5" s="1"/>
  <c r="H1667" i="5" s="1"/>
  <c r="D1666" i="5"/>
  <c r="F1666" i="5" s="1"/>
  <c r="H1666" i="5" s="1"/>
  <c r="D1665" i="5"/>
  <c r="D1664" i="5"/>
  <c r="D1663" i="5"/>
  <c r="F1663" i="5" s="1"/>
  <c r="D1662" i="5"/>
  <c r="F1662" i="5" s="1"/>
  <c r="D1661" i="5"/>
  <c r="D1660" i="5"/>
  <c r="D1659" i="5"/>
  <c r="D1658" i="5"/>
  <c r="D1657" i="5"/>
  <c r="F1657" i="5" s="1"/>
  <c r="D1656" i="5"/>
  <c r="F1656" i="5" s="1"/>
  <c r="D1655" i="5"/>
  <c r="F1655" i="5" s="1"/>
  <c r="D1654" i="5"/>
  <c r="F1654" i="5" s="1"/>
  <c r="D1653" i="5"/>
  <c r="D1652" i="5"/>
  <c r="D1651" i="5"/>
  <c r="D1650" i="5"/>
  <c r="F1650" i="5" s="1"/>
  <c r="D1649" i="5"/>
  <c r="D1648" i="5"/>
  <c r="F1648" i="5" s="1"/>
  <c r="D1647" i="5"/>
  <c r="F1647" i="5" s="1"/>
  <c r="D1646" i="5"/>
  <c r="D1644" i="5"/>
  <c r="D1639" i="5"/>
  <c r="F1639" i="5" s="1"/>
  <c r="H1639" i="5" s="1"/>
  <c r="D1638" i="5"/>
  <c r="F1638" i="5" s="1"/>
  <c r="H1638" i="5" s="1"/>
  <c r="D1637" i="5"/>
  <c r="F1637" i="5" s="1"/>
  <c r="H1637" i="5" s="1"/>
  <c r="D1636" i="5"/>
  <c r="F1636" i="5" s="1"/>
  <c r="H1636" i="5" s="1"/>
  <c r="D1635" i="5"/>
  <c r="D1634" i="5"/>
  <c r="D1633" i="5"/>
  <c r="F1633" i="5" s="1"/>
  <c r="D1632" i="5"/>
  <c r="D1631" i="5"/>
  <c r="D1630" i="5"/>
  <c r="F1630" i="5" s="1"/>
  <c r="D1629" i="5"/>
  <c r="D1628" i="5"/>
  <c r="F1628" i="5" s="1"/>
  <c r="D1627" i="5"/>
  <c r="F1627" i="5" s="1"/>
  <c r="H1627" i="5" s="1"/>
  <c r="D1626" i="5"/>
  <c r="F1626" i="5" s="1"/>
  <c r="D1625" i="5"/>
  <c r="F1625" i="5" s="1"/>
  <c r="D1624" i="5"/>
  <c r="F1624" i="5" s="1"/>
  <c r="H1624" i="5" s="1"/>
  <c r="D1623" i="5"/>
  <c r="D1622" i="5"/>
  <c r="D1621" i="5"/>
  <c r="F1621" i="5" s="1"/>
  <c r="D1620" i="5"/>
  <c r="D1619" i="5"/>
  <c r="F1619" i="5" s="1"/>
  <c r="D1618" i="5"/>
  <c r="D1617" i="5"/>
  <c r="D1616" i="5"/>
  <c r="F1616" i="5" s="1"/>
  <c r="D1615" i="5"/>
  <c r="F1615" i="5" s="1"/>
  <c r="H1615" i="5" s="1"/>
  <c r="D1614" i="5"/>
  <c r="F1614" i="5" s="1"/>
  <c r="D1613" i="5"/>
  <c r="F1613" i="5" s="1"/>
  <c r="D1612" i="5"/>
  <c r="F1612" i="5" s="1"/>
  <c r="D1611" i="5"/>
  <c r="D1610" i="5"/>
  <c r="D1609" i="5"/>
  <c r="F1609" i="5" s="1"/>
  <c r="D1607" i="5"/>
  <c r="D1600" i="5"/>
  <c r="D1599" i="5"/>
  <c r="D1598" i="5"/>
  <c r="D1597" i="5"/>
  <c r="F1597" i="5" s="1"/>
  <c r="D1596" i="5"/>
  <c r="F1596" i="5" s="1"/>
  <c r="D1595" i="5"/>
  <c r="F1595" i="5" s="1"/>
  <c r="D1594" i="5"/>
  <c r="F1594" i="5" s="1"/>
  <c r="D1593" i="5"/>
  <c r="D1592" i="5"/>
  <c r="D1591" i="5"/>
  <c r="F1591" i="5" s="1"/>
  <c r="D1590" i="5"/>
  <c r="D1589" i="5"/>
  <c r="F1589" i="5" s="1"/>
  <c r="D1588" i="5"/>
  <c r="D1587" i="5"/>
  <c r="F1587" i="5" s="1"/>
  <c r="D1586" i="5"/>
  <c r="D1585" i="5"/>
  <c r="F1585" i="5" s="1"/>
  <c r="G1585" i="5" s="1"/>
  <c r="D1584" i="5"/>
  <c r="F1584" i="5" s="1"/>
  <c r="G1584" i="5" s="1"/>
  <c r="D1583" i="5"/>
  <c r="F1583" i="5" s="1"/>
  <c r="G1583" i="5" s="1"/>
  <c r="D1582" i="5"/>
  <c r="F1582" i="5" s="1"/>
  <c r="G1582" i="5" s="1"/>
  <c r="D1581" i="5"/>
  <c r="D1580" i="5"/>
  <c r="D1579" i="5"/>
  <c r="D1578" i="5"/>
  <c r="F1578" i="5" s="1"/>
  <c r="D1577" i="5"/>
  <c r="F1577" i="5" s="1"/>
  <c r="D1576" i="5"/>
  <c r="D1575" i="5"/>
  <c r="F1575" i="5" s="1"/>
  <c r="D1574" i="5"/>
  <c r="F1574" i="5" s="1"/>
  <c r="D1573" i="5"/>
  <c r="F1573" i="5" s="1"/>
  <c r="D1571" i="5"/>
  <c r="D1566" i="5"/>
  <c r="F1566" i="5" s="1"/>
  <c r="H1566" i="5" s="1"/>
  <c r="D1565" i="5"/>
  <c r="F1565" i="5" s="1"/>
  <c r="D1564" i="5"/>
  <c r="F1564" i="5" s="1"/>
  <c r="D1563" i="5"/>
  <c r="D1562" i="5"/>
  <c r="D1561" i="5"/>
  <c r="D1560" i="5"/>
  <c r="F1560" i="5" s="1"/>
  <c r="D1559" i="5"/>
  <c r="D1558" i="5"/>
  <c r="D1557" i="5"/>
  <c r="D1556" i="5"/>
  <c r="D1555" i="5"/>
  <c r="F1555" i="5" s="1"/>
  <c r="G1555" i="5" s="1"/>
  <c r="D1554" i="5"/>
  <c r="F1554" i="5" s="1"/>
  <c r="D1553" i="5"/>
  <c r="F1553" i="5" s="1"/>
  <c r="D1552" i="5"/>
  <c r="F1552" i="5" s="1"/>
  <c r="D1551" i="5"/>
  <c r="F1551" i="5" s="1"/>
  <c r="D1549" i="5"/>
  <c r="D1548" i="5"/>
  <c r="F1548" i="5" s="1"/>
  <c r="H1548" i="5" s="1"/>
  <c r="D1547" i="5"/>
  <c r="D1546" i="5"/>
  <c r="F1546" i="5" s="1"/>
  <c r="D1534" i="5"/>
  <c r="D1528" i="5"/>
  <c r="F1528" i="5" s="1"/>
  <c r="D1527" i="5"/>
  <c r="F1527" i="5" s="1"/>
  <c r="D1526" i="5"/>
  <c r="D1525" i="5"/>
  <c r="F1525" i="5" s="1"/>
  <c r="D1524" i="5"/>
  <c r="F1524" i="5" s="1"/>
  <c r="D1523" i="5"/>
  <c r="D1522" i="5"/>
  <c r="D1521" i="5"/>
  <c r="D1520" i="5"/>
  <c r="D1519" i="5"/>
  <c r="F1519" i="5" s="1"/>
  <c r="D1518" i="5"/>
  <c r="D1517" i="5"/>
  <c r="F1517" i="5" s="1"/>
  <c r="D1516" i="5"/>
  <c r="F1516" i="5" s="1"/>
  <c r="G1516" i="5" s="1"/>
  <c r="D1515" i="5"/>
  <c r="F1515" i="5" s="1"/>
  <c r="D1514" i="5"/>
  <c r="D1513" i="5"/>
  <c r="F1513" i="5" s="1"/>
  <c r="D1512" i="5"/>
  <c r="F1512" i="5" s="1"/>
  <c r="D1511" i="5"/>
  <c r="F1511" i="5" s="1"/>
  <c r="D1509" i="5"/>
  <c r="D1508" i="5"/>
  <c r="D1507" i="5"/>
  <c r="F1507" i="5" s="1"/>
  <c r="D1506" i="5"/>
  <c r="D1505" i="5"/>
  <c r="F1505" i="5" s="1"/>
  <c r="D1504" i="5"/>
  <c r="D1503" i="5"/>
  <c r="D1502" i="5"/>
  <c r="D1501" i="5"/>
  <c r="F1501" i="5" s="1"/>
  <c r="D1500" i="5"/>
  <c r="F1500" i="5" s="1"/>
  <c r="D1497" i="5"/>
  <c r="D1493" i="5"/>
  <c r="F1493" i="5" s="1"/>
  <c r="H1493" i="5" s="1"/>
  <c r="D1492" i="5"/>
  <c r="F1492" i="5" s="1"/>
  <c r="D1491" i="5"/>
  <c r="D1490" i="5"/>
  <c r="D1489" i="5"/>
  <c r="F1489" i="5" s="1"/>
  <c r="H1489" i="5" s="1"/>
  <c r="D1488" i="5"/>
  <c r="H1488" i="5" s="1"/>
  <c r="D1487" i="5"/>
  <c r="F1487" i="5" s="1"/>
  <c r="G1487" i="5" s="1"/>
  <c r="D1486" i="5"/>
  <c r="H1486" i="5" s="1"/>
  <c r="D1485" i="5"/>
  <c r="F1485" i="5" s="1"/>
  <c r="H1485" i="5" s="1"/>
  <c r="D1484" i="5"/>
  <c r="D1483" i="5"/>
  <c r="F1483" i="5" s="1"/>
  <c r="H1483" i="5" s="1"/>
  <c r="D1482" i="5"/>
  <c r="F1482" i="5" s="1"/>
  <c r="H1482" i="5" s="1"/>
  <c r="D1481" i="5"/>
  <c r="F1481" i="5" s="1"/>
  <c r="H1481" i="5" s="1"/>
  <c r="D1480" i="5"/>
  <c r="F1480" i="5" s="1"/>
  <c r="G1480" i="5" s="1"/>
  <c r="D1479" i="5"/>
  <c r="D1478" i="5"/>
  <c r="D1477" i="5"/>
  <c r="H1477" i="5" s="1"/>
  <c r="D1476" i="5"/>
  <c r="F1476" i="5" s="1"/>
  <c r="H1476" i="5" s="1"/>
  <c r="D1475" i="5"/>
  <c r="F1475" i="5" s="1"/>
  <c r="G1475" i="5" s="1"/>
  <c r="D1474" i="5"/>
  <c r="H1474" i="5" s="1"/>
  <c r="D1473" i="5"/>
  <c r="D1472" i="5"/>
  <c r="F1472" i="5" s="1"/>
  <c r="G1472" i="5" s="1"/>
  <c r="D1471" i="5"/>
  <c r="F1471" i="5" s="1"/>
  <c r="D1470" i="5"/>
  <c r="F1470" i="5" s="1"/>
  <c r="D1469" i="5"/>
  <c r="F1469" i="5" s="1"/>
  <c r="D1468" i="5"/>
  <c r="F1468" i="5" s="1"/>
  <c r="D1467" i="5"/>
  <c r="D1466" i="5"/>
  <c r="D1465" i="5"/>
  <c r="G1465" i="5" s="1"/>
  <c r="D1464" i="5"/>
  <c r="F1464" i="5" s="1"/>
  <c r="H1464" i="5" s="1"/>
  <c r="D1463" i="5"/>
  <c r="D1461" i="5"/>
  <c r="D1456" i="5"/>
  <c r="F1456" i="5" s="1"/>
  <c r="D1455" i="5"/>
  <c r="D1454" i="5"/>
  <c r="D1453" i="5"/>
  <c r="F1453" i="5" s="1"/>
  <c r="D1452" i="5"/>
  <c r="F1452" i="5" s="1"/>
  <c r="D1451" i="5"/>
  <c r="F1451" i="5" s="1"/>
  <c r="D1450" i="5"/>
  <c r="F1450" i="5" s="1"/>
  <c r="D1449" i="5"/>
  <c r="D1448" i="5"/>
  <c r="D1447" i="5"/>
  <c r="H1447" i="5" s="1"/>
  <c r="D1446" i="5"/>
  <c r="F1446" i="5" s="1"/>
  <c r="D1445" i="5"/>
  <c r="D1444" i="5"/>
  <c r="F1444" i="5" s="1"/>
  <c r="D1443" i="5"/>
  <c r="F1443" i="5" s="1"/>
  <c r="D1442" i="5"/>
  <c r="D1441" i="5"/>
  <c r="F1441" i="5" s="1"/>
  <c r="H1441" i="5" s="1"/>
  <c r="D1440" i="5"/>
  <c r="F1440" i="5" s="1"/>
  <c r="D1439" i="5"/>
  <c r="F1439" i="5" s="1"/>
  <c r="D1438" i="5"/>
  <c r="F1438" i="5" s="1"/>
  <c r="D1437" i="5"/>
  <c r="D1436" i="5"/>
  <c r="D1435" i="5"/>
  <c r="F1435" i="5" s="1"/>
  <c r="D1434" i="5"/>
  <c r="H1434" i="5" s="1"/>
  <c r="D1433" i="5"/>
  <c r="D1432" i="5"/>
  <c r="F1432" i="5" s="1"/>
  <c r="D1430" i="5"/>
  <c r="F1430" i="5" s="1"/>
  <c r="D1429" i="5"/>
  <c r="F1429" i="5" s="1"/>
  <c r="D1428" i="5"/>
  <c r="F1428" i="5" s="1"/>
  <c r="D1427" i="5"/>
  <c r="F1427" i="5" s="1"/>
  <c r="G1427" i="5" s="1"/>
  <c r="D1426" i="5"/>
  <c r="F1426" i="5" s="1"/>
  <c r="D1424" i="5"/>
  <c r="D1422" i="5"/>
  <c r="D1419" i="5"/>
  <c r="D1418" i="5"/>
  <c r="D1417" i="5"/>
  <c r="F1417" i="5" s="1"/>
  <c r="D1416" i="5"/>
  <c r="D1415" i="5"/>
  <c r="F1415" i="5" s="1"/>
  <c r="D1414" i="5"/>
  <c r="D1413" i="5"/>
  <c r="D1412" i="5"/>
  <c r="F1412" i="5" s="1"/>
  <c r="H1412" i="5" s="1"/>
  <c r="D1411" i="5"/>
  <c r="D1410" i="5"/>
  <c r="F1410" i="5" s="1"/>
  <c r="D1408" i="5"/>
  <c r="F1408" i="5" s="1"/>
  <c r="D1407" i="5"/>
  <c r="D1406" i="5"/>
  <c r="D1405" i="5"/>
  <c r="F1405" i="5" s="1"/>
  <c r="D1404" i="5"/>
  <c r="D1403" i="5"/>
  <c r="F1403" i="5" s="1"/>
  <c r="D1402" i="5"/>
  <c r="D1401" i="5"/>
  <c r="F1401" i="5" s="1"/>
  <c r="D1400" i="5"/>
  <c r="D1399" i="5"/>
  <c r="F1399" i="5" s="1"/>
  <c r="D1398" i="5"/>
  <c r="F1398" i="5" s="1"/>
  <c r="D1397" i="5"/>
  <c r="F1397" i="5" s="1"/>
  <c r="D1396" i="5"/>
  <c r="F1396" i="5" s="1"/>
  <c r="D1395" i="5"/>
  <c r="D1394" i="5"/>
  <c r="D1393" i="5"/>
  <c r="F1393" i="5" s="1"/>
  <c r="D1392" i="5"/>
  <c r="D1391" i="5"/>
  <c r="F1391" i="5" s="1"/>
  <c r="D1390" i="5"/>
  <c r="D1388" i="5"/>
  <c r="D1386" i="5"/>
  <c r="D1383" i="5"/>
  <c r="F1383" i="5" s="1"/>
  <c r="D1382" i="5"/>
  <c r="D1381" i="5"/>
  <c r="F1381" i="5" s="1"/>
  <c r="G1381" i="5" s="1"/>
  <c r="D1380" i="5"/>
  <c r="F1380" i="5" s="1"/>
  <c r="H1380" i="5" s="1"/>
  <c r="D1379" i="5"/>
  <c r="F1379" i="5" s="1"/>
  <c r="G1379" i="5" s="1"/>
  <c r="D1378" i="5"/>
  <c r="F1378" i="5" s="1"/>
  <c r="D1377" i="5"/>
  <c r="D1376" i="5"/>
  <c r="D1375" i="5"/>
  <c r="D1374" i="5"/>
  <c r="F1374" i="5" s="1"/>
  <c r="D1373" i="5"/>
  <c r="F1373" i="5" s="1"/>
  <c r="D1372" i="5"/>
  <c r="D1371" i="5"/>
  <c r="D1370" i="5"/>
  <c r="F1370" i="5" s="1"/>
  <c r="D1369" i="5"/>
  <c r="F1369" i="5" s="1"/>
  <c r="D1368" i="5"/>
  <c r="F1368" i="5" s="1"/>
  <c r="D1367" i="5"/>
  <c r="F1367" i="5" s="1"/>
  <c r="D1366" i="5"/>
  <c r="F1366" i="5" s="1"/>
  <c r="D1365" i="5"/>
  <c r="D1364" i="5"/>
  <c r="D1363" i="5"/>
  <c r="D1362" i="5"/>
  <c r="F1362" i="5" s="1"/>
  <c r="D1361" i="5"/>
  <c r="D1360" i="5"/>
  <c r="F1360" i="5" s="1"/>
  <c r="D1359" i="5"/>
  <c r="D1358" i="5"/>
  <c r="D1356" i="5"/>
  <c r="F1356" i="5" s="1"/>
  <c r="D1355" i="5"/>
  <c r="F1355" i="5" s="1"/>
  <c r="D1354" i="5"/>
  <c r="F1354" i="5" s="1"/>
  <c r="D1353" i="5"/>
  <c r="D1351" i="5"/>
  <c r="D1349" i="5"/>
  <c r="D1346" i="5"/>
  <c r="D1345" i="5"/>
  <c r="D1344" i="5"/>
  <c r="F1344" i="5" s="1"/>
  <c r="D1343" i="5"/>
  <c r="D1342" i="5"/>
  <c r="F1342" i="5" s="1"/>
  <c r="D1341" i="5"/>
  <c r="F1341" i="5" s="1"/>
  <c r="D1340" i="5"/>
  <c r="D1339" i="5"/>
  <c r="F1339" i="5" s="1"/>
  <c r="D1338" i="5"/>
  <c r="F1338" i="5" s="1"/>
  <c r="D1337" i="5"/>
  <c r="F1337" i="5" s="1"/>
  <c r="D1336" i="5"/>
  <c r="F1336" i="5" s="1"/>
  <c r="D1335" i="5"/>
  <c r="F1335" i="5" s="1"/>
  <c r="D1334" i="5"/>
  <c r="D1333" i="5"/>
  <c r="F1333" i="5" s="1"/>
  <c r="D1332" i="5"/>
  <c r="F1332" i="5" s="1"/>
  <c r="D1331" i="5"/>
  <c r="D1330" i="5"/>
  <c r="F1330" i="5" s="1"/>
  <c r="D1329" i="5"/>
  <c r="D1328" i="5"/>
  <c r="D1327" i="5"/>
  <c r="F1327" i="5" s="1"/>
  <c r="D1326" i="5"/>
  <c r="F1326" i="5" s="1"/>
  <c r="D1325" i="5"/>
  <c r="F1325" i="5" s="1"/>
  <c r="D1324" i="5"/>
  <c r="F1324" i="5" s="1"/>
  <c r="D1323" i="5"/>
  <c r="D1322" i="5"/>
  <c r="D1321" i="5"/>
  <c r="F1321" i="5" s="1"/>
  <c r="D1320" i="5"/>
  <c r="D1319" i="5"/>
  <c r="F1319" i="5" s="1"/>
  <c r="D1318" i="5"/>
  <c r="D1317" i="5"/>
  <c r="D1315" i="5"/>
  <c r="D1313" i="5"/>
  <c r="D1310" i="5"/>
  <c r="F1310" i="5" s="1"/>
  <c r="D1309" i="5"/>
  <c r="F1309" i="5" s="1"/>
  <c r="D1308" i="5"/>
  <c r="F1308" i="5" s="1"/>
  <c r="D1307" i="5"/>
  <c r="F1307" i="5" s="1"/>
  <c r="D1305" i="5"/>
  <c r="F1305" i="5" s="1"/>
  <c r="D1304" i="5"/>
  <c r="D1303" i="5"/>
  <c r="F1303" i="5" s="1"/>
  <c r="D1302" i="5"/>
  <c r="D1301" i="5"/>
  <c r="F1301" i="5" s="1"/>
  <c r="D1300" i="5"/>
  <c r="D1299" i="5"/>
  <c r="F1299" i="5" s="1"/>
  <c r="G1299" i="5" s="1"/>
  <c r="D1298" i="5"/>
  <c r="D1297" i="5"/>
  <c r="F1297" i="5" s="1"/>
  <c r="D1296" i="5"/>
  <c r="F1296" i="5" s="1"/>
  <c r="D1295" i="5"/>
  <c r="F1295" i="5" s="1"/>
  <c r="D1294" i="5"/>
  <c r="F1294" i="5" s="1"/>
  <c r="D1293" i="5"/>
  <c r="D1292" i="5"/>
  <c r="D1291" i="5"/>
  <c r="F1291" i="5" s="1"/>
  <c r="D1290" i="5"/>
  <c r="D1289" i="5"/>
  <c r="F1289" i="5" s="1"/>
  <c r="D1288" i="5"/>
  <c r="D1287" i="5"/>
  <c r="F1287" i="5" s="1"/>
  <c r="D1286" i="5"/>
  <c r="D1285" i="5"/>
  <c r="D1284" i="5"/>
  <c r="F1284" i="5" s="1"/>
  <c r="D1283" i="5"/>
  <c r="F1283" i="5" s="1"/>
  <c r="D1282" i="5"/>
  <c r="F1282" i="5" s="1"/>
  <c r="D1281" i="5"/>
  <c r="D1280" i="5"/>
  <c r="D1277" i="5"/>
  <c r="D1271" i="5"/>
  <c r="F1271" i="5" s="1"/>
  <c r="D1269" i="5"/>
  <c r="D1268" i="5"/>
  <c r="D1267" i="5"/>
  <c r="F1267" i="5" s="1"/>
  <c r="D1266" i="5"/>
  <c r="F1266" i="5" s="1"/>
  <c r="D1265" i="5"/>
  <c r="F1265" i="5" s="1"/>
  <c r="D1264" i="5"/>
  <c r="F1264" i="5" s="1"/>
  <c r="D1263" i="5"/>
  <c r="F1263" i="5" s="1"/>
  <c r="D1262" i="5"/>
  <c r="D1261" i="5"/>
  <c r="D1260" i="5"/>
  <c r="D1259" i="5"/>
  <c r="F1259" i="5" s="1"/>
  <c r="D1258" i="5"/>
  <c r="D1257" i="5"/>
  <c r="F1257" i="5" s="1"/>
  <c r="D1256" i="5"/>
  <c r="D1255" i="5"/>
  <c r="D1253" i="5"/>
  <c r="F1253" i="5" s="1"/>
  <c r="D1252" i="5"/>
  <c r="F1252" i="5" s="1"/>
  <c r="D1242" i="5"/>
  <c r="D1237" i="5"/>
  <c r="D1235" i="5"/>
  <c r="D1234" i="5"/>
  <c r="F1234" i="5" s="1"/>
  <c r="H1234" i="5" s="1"/>
  <c r="D1233" i="5"/>
  <c r="F1233" i="5" s="1"/>
  <c r="H1233" i="5" s="1"/>
  <c r="D1232" i="5"/>
  <c r="F1232" i="5" s="1"/>
  <c r="G1232" i="5" s="1"/>
  <c r="D1231" i="5"/>
  <c r="F1231" i="5" s="1"/>
  <c r="H1231" i="5" s="1"/>
  <c r="D1230" i="5"/>
  <c r="D1229" i="5"/>
  <c r="F1229" i="5" s="1"/>
  <c r="H1229" i="5" s="1"/>
  <c r="D1228" i="5"/>
  <c r="H1228" i="5" s="1"/>
  <c r="D1227" i="5"/>
  <c r="F1227" i="5" s="1"/>
  <c r="D1226" i="5"/>
  <c r="F1226" i="5" s="1"/>
  <c r="D1225" i="5"/>
  <c r="F1225" i="5" s="1"/>
  <c r="G1225" i="5" s="1"/>
  <c r="D1224" i="5"/>
  <c r="D1223" i="5"/>
  <c r="F1223" i="5" s="1"/>
  <c r="G1223" i="5" s="1"/>
  <c r="D1222" i="5"/>
  <c r="F1222" i="5" s="1"/>
  <c r="D1221" i="5"/>
  <c r="F1221" i="5" s="1"/>
  <c r="H1221" i="5" s="1"/>
  <c r="D1220" i="5"/>
  <c r="F1220" i="5" s="1"/>
  <c r="H1220" i="5" s="1"/>
  <c r="D1219" i="5"/>
  <c r="D1218" i="5"/>
  <c r="D1217" i="5"/>
  <c r="F1217" i="5" s="1"/>
  <c r="H1217" i="5" s="1"/>
  <c r="D1216" i="5"/>
  <c r="G1216" i="5" s="1"/>
  <c r="D1215" i="5"/>
  <c r="F1215" i="5" s="1"/>
  <c r="D1214" i="5"/>
  <c r="F1214" i="5" s="1"/>
  <c r="D1213" i="5"/>
  <c r="D1212" i="5"/>
  <c r="F1212" i="5" s="1"/>
  <c r="G1212" i="5" s="1"/>
  <c r="D1211" i="5"/>
  <c r="F1211" i="5" s="1"/>
  <c r="G1211" i="5" s="1"/>
  <c r="D1210" i="5"/>
  <c r="F1210" i="5" s="1"/>
  <c r="G1210" i="5" s="1"/>
  <c r="D1209" i="5"/>
  <c r="F1209" i="5" s="1"/>
  <c r="H1209" i="5" s="1"/>
  <c r="F1208" i="5"/>
  <c r="H1208" i="5" s="1"/>
  <c r="D1207" i="5"/>
  <c r="F1207" i="5" s="1"/>
  <c r="H1306" i="5" l="1"/>
  <c r="G1946" i="5"/>
  <c r="F2202" i="5"/>
  <c r="G2202" i="5" s="1"/>
  <c r="F2196" i="5"/>
  <c r="G2196" i="5" s="1"/>
  <c r="F2005" i="5"/>
  <c r="G1287" i="5"/>
  <c r="H1287" i="5"/>
  <c r="G1321" i="5"/>
  <c r="H1321" i="5"/>
  <c r="G1345" i="5"/>
  <c r="H1345" i="5"/>
  <c r="H1374" i="5"/>
  <c r="G1374" i="5"/>
  <c r="H1415" i="5"/>
  <c r="G1415" i="5"/>
  <c r="H1265" i="5"/>
  <c r="G1265" i="5"/>
  <c r="G1291" i="5"/>
  <c r="H1291" i="5"/>
  <c r="H1303" i="5"/>
  <c r="G1303" i="5"/>
  <c r="G1319" i="5"/>
  <c r="H1319" i="5"/>
  <c r="G1325" i="5"/>
  <c r="H1325" i="5"/>
  <c r="G1331" i="5"/>
  <c r="H1331" i="5"/>
  <c r="H1337" i="5"/>
  <c r="G1337" i="5"/>
  <c r="G1343" i="5"/>
  <c r="H1343" i="5"/>
  <c r="G1360" i="5"/>
  <c r="H1360" i="5"/>
  <c r="G1366" i="5"/>
  <c r="H1366" i="5"/>
  <c r="H1372" i="5"/>
  <c r="G1372" i="5"/>
  <c r="H1378" i="5"/>
  <c r="G1378" i="5"/>
  <c r="H1579" i="5"/>
  <c r="G1579" i="5"/>
  <c r="H1591" i="5"/>
  <c r="G1591" i="5"/>
  <c r="G1597" i="5"/>
  <c r="H1597" i="5"/>
  <c r="H1609" i="5"/>
  <c r="G1609" i="5"/>
  <c r="H1621" i="5"/>
  <c r="G1621" i="5"/>
  <c r="H1632" i="5"/>
  <c r="G1632" i="5"/>
  <c r="H1245" i="5"/>
  <c r="G1245" i="5"/>
  <c r="H1305" i="5"/>
  <c r="G1305" i="5"/>
  <c r="G1333" i="5"/>
  <c r="H1333" i="5"/>
  <c r="H1396" i="5"/>
  <c r="G1396" i="5"/>
  <c r="G1575" i="5"/>
  <c r="H1575" i="5"/>
  <c r="H1252" i="5"/>
  <c r="G1252" i="5"/>
  <c r="G1259" i="5"/>
  <c r="H1259" i="5"/>
  <c r="G1297" i="5"/>
  <c r="H1297" i="5"/>
  <c r="H1253" i="5"/>
  <c r="G1253" i="5"/>
  <c r="G1260" i="5"/>
  <c r="H1260" i="5"/>
  <c r="H1266" i="5"/>
  <c r="G1266" i="5"/>
  <c r="G1320" i="5"/>
  <c r="H1320" i="5"/>
  <c r="G1326" i="5"/>
  <c r="H1326" i="5"/>
  <c r="H1332" i="5"/>
  <c r="G1332" i="5"/>
  <c r="H1338" i="5"/>
  <c r="G1338" i="5"/>
  <c r="H1344" i="5"/>
  <c r="G1344" i="5"/>
  <c r="G1361" i="5"/>
  <c r="H1361" i="5"/>
  <c r="H1367" i="5"/>
  <c r="G1367" i="5"/>
  <c r="G1373" i="5"/>
  <c r="H1373" i="5"/>
  <c r="H1401" i="5"/>
  <c r="G1401" i="5"/>
  <c r="H1414" i="5"/>
  <c r="G1414" i="5"/>
  <c r="G1574" i="5"/>
  <c r="H1574" i="5"/>
  <c r="H1633" i="5"/>
  <c r="G1633" i="5"/>
  <c r="H1267" i="5"/>
  <c r="G1267" i="5"/>
  <c r="H1339" i="5"/>
  <c r="G1339" i="5"/>
  <c r="G1362" i="5"/>
  <c r="H1362" i="5"/>
  <c r="H1402" i="5"/>
  <c r="G1402" i="5"/>
  <c r="H1587" i="5"/>
  <c r="G1587" i="5"/>
  <c r="H1288" i="5"/>
  <c r="G1288" i="5"/>
  <c r="G1294" i="5"/>
  <c r="H1294" i="5"/>
  <c r="G1300" i="5"/>
  <c r="H1300" i="5"/>
  <c r="H1363" i="5"/>
  <c r="G1363" i="5"/>
  <c r="H1369" i="5"/>
  <c r="G1369" i="5"/>
  <c r="H1375" i="5"/>
  <c r="G1375" i="5"/>
  <c r="H1391" i="5"/>
  <c r="G1391" i="5"/>
  <c r="H1397" i="5"/>
  <c r="G1397" i="5"/>
  <c r="H1403" i="5"/>
  <c r="G1403" i="5"/>
  <c r="H1416" i="5"/>
  <c r="G1416" i="5"/>
  <c r="H1588" i="5"/>
  <c r="G1588" i="5"/>
  <c r="G1594" i="5"/>
  <c r="H1594" i="5"/>
  <c r="H1600" i="5"/>
  <c r="G1600" i="5"/>
  <c r="G1618" i="5"/>
  <c r="H1618" i="5"/>
  <c r="H1250" i="5"/>
  <c r="G1250" i="5"/>
  <c r="G1327" i="5"/>
  <c r="H1327" i="5"/>
  <c r="H1368" i="5"/>
  <c r="G1368" i="5"/>
  <c r="H1390" i="5"/>
  <c r="G1390" i="5"/>
  <c r="H1251" i="5"/>
  <c r="G1251" i="5"/>
  <c r="H1272" i="5"/>
  <c r="G1272" i="5"/>
  <c r="H1257" i="5"/>
  <c r="G1257" i="5"/>
  <c r="H1263" i="5"/>
  <c r="G1263" i="5"/>
  <c r="H1269" i="5"/>
  <c r="G1269" i="5"/>
  <c r="G1289" i="5"/>
  <c r="H1289" i="5"/>
  <c r="G1295" i="5"/>
  <c r="H1295" i="5"/>
  <c r="H1301" i="5"/>
  <c r="G1301" i="5"/>
  <c r="G1335" i="5"/>
  <c r="H1335" i="5"/>
  <c r="G1341" i="5"/>
  <c r="H1341" i="5"/>
  <c r="H1370" i="5"/>
  <c r="G1370" i="5"/>
  <c r="H1392" i="5"/>
  <c r="G1392" i="5"/>
  <c r="H1398" i="5"/>
  <c r="G1398" i="5"/>
  <c r="H1404" i="5"/>
  <c r="G1404" i="5"/>
  <c r="G1417" i="5"/>
  <c r="H1417" i="5"/>
  <c r="G1577" i="5"/>
  <c r="H1577" i="5"/>
  <c r="G1589" i="5"/>
  <c r="H1589" i="5"/>
  <c r="G1595" i="5"/>
  <c r="H1595" i="5"/>
  <c r="H1619" i="5"/>
  <c r="G1619" i="5"/>
  <c r="H1630" i="5"/>
  <c r="G1630" i="5"/>
  <c r="H1601" i="5"/>
  <c r="G1601" i="5"/>
  <c r="H1258" i="5"/>
  <c r="G1258" i="5"/>
  <c r="H1264" i="5"/>
  <c r="G1264" i="5"/>
  <c r="H1271" i="5"/>
  <c r="G1271" i="5"/>
  <c r="G1290" i="5"/>
  <c r="H1290" i="5"/>
  <c r="H1296" i="5"/>
  <c r="G1296" i="5"/>
  <c r="H1302" i="5"/>
  <c r="G1302" i="5"/>
  <c r="G1318" i="5"/>
  <c r="H1318" i="5"/>
  <c r="H1324" i="5"/>
  <c r="G1324" i="5"/>
  <c r="G1330" i="5"/>
  <c r="H1330" i="5"/>
  <c r="G1336" i="5"/>
  <c r="H1336" i="5"/>
  <c r="G1342" i="5"/>
  <c r="H1342" i="5"/>
  <c r="H1393" i="5"/>
  <c r="G1393" i="5"/>
  <c r="H1399" i="5"/>
  <c r="G1399" i="5"/>
  <c r="H1405" i="5"/>
  <c r="G1405" i="5"/>
  <c r="H1463" i="5"/>
  <c r="H1578" i="5"/>
  <c r="G1578" i="5"/>
  <c r="G1590" i="5"/>
  <c r="H1590" i="5"/>
  <c r="G1596" i="5"/>
  <c r="H1596" i="5"/>
  <c r="H1620" i="5"/>
  <c r="G1620" i="5"/>
  <c r="H1631" i="5"/>
  <c r="G1631" i="5"/>
  <c r="F1567" i="5"/>
  <c r="H1536" i="5"/>
  <c r="G1536" i="5"/>
  <c r="G1602" i="5"/>
  <c r="H1602" i="5"/>
  <c r="G1648" i="5"/>
  <c r="H1648" i="5"/>
  <c r="G1654" i="5"/>
  <c r="H1654" i="5"/>
  <c r="H1703" i="5"/>
  <c r="G1703" i="5"/>
  <c r="H1720" i="5"/>
  <c r="G1720" i="5"/>
  <c r="H1734" i="5"/>
  <c r="G1734" i="5"/>
  <c r="G1746" i="5"/>
  <c r="H1746" i="5"/>
  <c r="H1766" i="5"/>
  <c r="G1766" i="5"/>
  <c r="G1778" i="5"/>
  <c r="H1778" i="5"/>
  <c r="G1794" i="5"/>
  <c r="H1794" i="5"/>
  <c r="H1800" i="5"/>
  <c r="G1800" i="5"/>
  <c r="G1806" i="5"/>
  <c r="H1806" i="5"/>
  <c r="H1812" i="5"/>
  <c r="G1812" i="5"/>
  <c r="G1818" i="5"/>
  <c r="H1818" i="5"/>
  <c r="G1829" i="5"/>
  <c r="H1841" i="5"/>
  <c r="G1841" i="5"/>
  <c r="G1847" i="5"/>
  <c r="H1847" i="5"/>
  <c r="H1871" i="5"/>
  <c r="G1871" i="5"/>
  <c r="H1877" i="5"/>
  <c r="G1877" i="5"/>
  <c r="H1883" i="5"/>
  <c r="G1883" i="5"/>
  <c r="G1888" i="5"/>
  <c r="H1888" i="5"/>
  <c r="H1914" i="5"/>
  <c r="G1914" i="5"/>
  <c r="H1922" i="5"/>
  <c r="G1922" i="5"/>
  <c r="G1927" i="5"/>
  <c r="G2011" i="5"/>
  <c r="H2011" i="5"/>
  <c r="H2017" i="5"/>
  <c r="G2017" i="5"/>
  <c r="G2023" i="5"/>
  <c r="H2023" i="5"/>
  <c r="H1254" i="5"/>
  <c r="H1585" i="5"/>
  <c r="G1649" i="5"/>
  <c r="H1649" i="5"/>
  <c r="G1655" i="5"/>
  <c r="H1655" i="5"/>
  <c r="G1673" i="5"/>
  <c r="H1673" i="5"/>
  <c r="G1684" i="5"/>
  <c r="G1690" i="5"/>
  <c r="H1690" i="5"/>
  <c r="H1704" i="5"/>
  <c r="G1704" i="5"/>
  <c r="H1721" i="5"/>
  <c r="G1721" i="5"/>
  <c r="H1728" i="5"/>
  <c r="G1728" i="5"/>
  <c r="H1735" i="5"/>
  <c r="G1735" i="5"/>
  <c r="G1747" i="5"/>
  <c r="H1747" i="5"/>
  <c r="H1760" i="5"/>
  <c r="G1760" i="5"/>
  <c r="G1795" i="5"/>
  <c r="H1795" i="5"/>
  <c r="H1801" i="5"/>
  <c r="G1801" i="5"/>
  <c r="G1807" i="5"/>
  <c r="H1807" i="5"/>
  <c r="G1813" i="5"/>
  <c r="H1813" i="5"/>
  <c r="H1819" i="5"/>
  <c r="G1819" i="5"/>
  <c r="G1836" i="5"/>
  <c r="H1836" i="5"/>
  <c r="G1842" i="5"/>
  <c r="H1842" i="5"/>
  <c r="H1848" i="5"/>
  <c r="G1848" i="5"/>
  <c r="F1895" i="5"/>
  <c r="H1866" i="5"/>
  <c r="G1866" i="5"/>
  <c r="G1872" i="5"/>
  <c r="H1872" i="5"/>
  <c r="H1878" i="5"/>
  <c r="G1878" i="5"/>
  <c r="H1884" i="5"/>
  <c r="G1884" i="5"/>
  <c r="G1889" i="5"/>
  <c r="H1889" i="5"/>
  <c r="H1907" i="5"/>
  <c r="G1907" i="5"/>
  <c r="H1915" i="5"/>
  <c r="G1915" i="5"/>
  <c r="F1968" i="5"/>
  <c r="H1938" i="5"/>
  <c r="G1938" i="5"/>
  <c r="G1949" i="5"/>
  <c r="H1949" i="5"/>
  <c r="H1955" i="5"/>
  <c r="G1955" i="5"/>
  <c r="G1961" i="5"/>
  <c r="H1961" i="5"/>
  <c r="G2012" i="5"/>
  <c r="H2012" i="5"/>
  <c r="H2018" i="5"/>
  <c r="G2018" i="5"/>
  <c r="G2024" i="5"/>
  <c r="H2024" i="5"/>
  <c r="E2065" i="5"/>
  <c r="F2065" i="5"/>
  <c r="H1584" i="5"/>
  <c r="G1426" i="5"/>
  <c r="F1457" i="5"/>
  <c r="H1500" i="5"/>
  <c r="H1650" i="5"/>
  <c r="G1650" i="5"/>
  <c r="G1656" i="5"/>
  <c r="H1656" i="5"/>
  <c r="H1662" i="5"/>
  <c r="G1662" i="5"/>
  <c r="H1674" i="5"/>
  <c r="G1674" i="5"/>
  <c r="G1697" i="5"/>
  <c r="H1697" i="5"/>
  <c r="G1705" i="5"/>
  <c r="H1705" i="5"/>
  <c r="H1722" i="5"/>
  <c r="G1722" i="5"/>
  <c r="H1729" i="5"/>
  <c r="G1729" i="5"/>
  <c r="H1736" i="5"/>
  <c r="G1736" i="5"/>
  <c r="G1796" i="5"/>
  <c r="H1796" i="5"/>
  <c r="G1802" i="5"/>
  <c r="H1802" i="5"/>
  <c r="H1808" i="5"/>
  <c r="G1808" i="5"/>
  <c r="G1814" i="5"/>
  <c r="H1814" i="5"/>
  <c r="F1831" i="5"/>
  <c r="G1831" i="5" s="1"/>
  <c r="G1843" i="5"/>
  <c r="H1843" i="5"/>
  <c r="H1849" i="5"/>
  <c r="G1849" i="5"/>
  <c r="H1867" i="5"/>
  <c r="G1867" i="5"/>
  <c r="H1873" i="5"/>
  <c r="G1873" i="5"/>
  <c r="H1879" i="5"/>
  <c r="G1879" i="5"/>
  <c r="H1890" i="5"/>
  <c r="G1890" i="5"/>
  <c r="H1908" i="5"/>
  <c r="G1908" i="5"/>
  <c r="H1916" i="5"/>
  <c r="G1916" i="5"/>
  <c r="G1939" i="5"/>
  <c r="H1939" i="5"/>
  <c r="H1950" i="5"/>
  <c r="G1950" i="5"/>
  <c r="H1956" i="5"/>
  <c r="G1956" i="5"/>
  <c r="G1962" i="5"/>
  <c r="H1962" i="5"/>
  <c r="H1979" i="5"/>
  <c r="G1979" i="5"/>
  <c r="G1985" i="5"/>
  <c r="H1985" i="5"/>
  <c r="G1991" i="5"/>
  <c r="H1991" i="5"/>
  <c r="G2003" i="5"/>
  <c r="H2003" i="5"/>
  <c r="H2025" i="5"/>
  <c r="G2025" i="5"/>
  <c r="F1411" i="5"/>
  <c r="G1411" i="5" s="1"/>
  <c r="H1543" i="5"/>
  <c r="H1583" i="5"/>
  <c r="G1748" i="5"/>
  <c r="H1748" i="5"/>
  <c r="G1651" i="5"/>
  <c r="H1651" i="5"/>
  <c r="G1657" i="5"/>
  <c r="H1657" i="5"/>
  <c r="G1663" i="5"/>
  <c r="H1663" i="5"/>
  <c r="H1675" i="5"/>
  <c r="G1675" i="5"/>
  <c r="G1692" i="5"/>
  <c r="H1692" i="5"/>
  <c r="G1700" i="5"/>
  <c r="H1700" i="5"/>
  <c r="G1706" i="5"/>
  <c r="H1706" i="5"/>
  <c r="H1723" i="5"/>
  <c r="G1723" i="5"/>
  <c r="H1730" i="5"/>
  <c r="G1730" i="5"/>
  <c r="G1763" i="5"/>
  <c r="H1763" i="5"/>
  <c r="H1769" i="5"/>
  <c r="G1769" i="5"/>
  <c r="G1775" i="5"/>
  <c r="H1775" i="5"/>
  <c r="G1781" i="5"/>
  <c r="H1781" i="5"/>
  <c r="F1832" i="5"/>
  <c r="H1832" i="5" s="1"/>
  <c r="H1838" i="5"/>
  <c r="G1838" i="5"/>
  <c r="G1844" i="5"/>
  <c r="H1844" i="5"/>
  <c r="G1850" i="5"/>
  <c r="H1850" i="5"/>
  <c r="H1868" i="5"/>
  <c r="G1868" i="5"/>
  <c r="H1874" i="5"/>
  <c r="G1874" i="5"/>
  <c r="G1880" i="5"/>
  <c r="H1880" i="5"/>
  <c r="G1891" i="5"/>
  <c r="H1891" i="5"/>
  <c r="H1901" i="5"/>
  <c r="H1909" i="5"/>
  <c r="G1909" i="5"/>
  <c r="H1919" i="5"/>
  <c r="G1919" i="5"/>
  <c r="G1940" i="5"/>
  <c r="H1940" i="5"/>
  <c r="H1963" i="5"/>
  <c r="G1963" i="5"/>
  <c r="H1980" i="5"/>
  <c r="G1980" i="5"/>
  <c r="H1986" i="5"/>
  <c r="G1986" i="5"/>
  <c r="G1992" i="5"/>
  <c r="H1992" i="5"/>
  <c r="G2004" i="5"/>
  <c r="H2004" i="5"/>
  <c r="H1299" i="5"/>
  <c r="H1582" i="5"/>
  <c r="H1614" i="5"/>
  <c r="H1693" i="5"/>
  <c r="G1693" i="5"/>
  <c r="G1724" i="5"/>
  <c r="H1724" i="5"/>
  <c r="H1732" i="5"/>
  <c r="G1732" i="5"/>
  <c r="G1764" i="5"/>
  <c r="H1764" i="5"/>
  <c r="G1776" i="5"/>
  <c r="H1776" i="5"/>
  <c r="F1833" i="5"/>
  <c r="G1833" i="5" s="1"/>
  <c r="G1892" i="5"/>
  <c r="H1892" i="5"/>
  <c r="H1910" i="5"/>
  <c r="G1910" i="5"/>
  <c r="H1920" i="5"/>
  <c r="G1920" i="5"/>
  <c r="H1931" i="5"/>
  <c r="G1931" i="5"/>
  <c r="G1958" i="5"/>
  <c r="H1958" i="5"/>
  <c r="H1964" i="5"/>
  <c r="G1964" i="5"/>
  <c r="G1981" i="5"/>
  <c r="H1981" i="5"/>
  <c r="H1987" i="5"/>
  <c r="G1987" i="5"/>
  <c r="G1993" i="5"/>
  <c r="H1993" i="5"/>
  <c r="H2015" i="5"/>
  <c r="G2015" i="5"/>
  <c r="F1285" i="5"/>
  <c r="H1285" i="5" s="1"/>
  <c r="G1354" i="5"/>
  <c r="F1603" i="5"/>
  <c r="F1677" i="5"/>
  <c r="H1694" i="5"/>
  <c r="G1694" i="5"/>
  <c r="H1733" i="5"/>
  <c r="G1733" i="5"/>
  <c r="H1745" i="5"/>
  <c r="G1745" i="5"/>
  <c r="F1758" i="5"/>
  <c r="G1758" i="5" s="1"/>
  <c r="H1765" i="5"/>
  <c r="G1765" i="5"/>
  <c r="F1771" i="5"/>
  <c r="G1771" i="5" s="1"/>
  <c r="G1777" i="5"/>
  <c r="H1777" i="5"/>
  <c r="H1793" i="5"/>
  <c r="G1793" i="5"/>
  <c r="G1799" i="5"/>
  <c r="H1799" i="5"/>
  <c r="G1805" i="5"/>
  <c r="H1805" i="5"/>
  <c r="H1811" i="5"/>
  <c r="G1811" i="5"/>
  <c r="G1817" i="5"/>
  <c r="H1817" i="5"/>
  <c r="H1913" i="5"/>
  <c r="G1913" i="5"/>
  <c r="H1921" i="5"/>
  <c r="G1921" i="5"/>
  <c r="G1982" i="5"/>
  <c r="H1982" i="5"/>
  <c r="H1988" i="5"/>
  <c r="G1988" i="5"/>
  <c r="H1994" i="5"/>
  <c r="G1994" i="5"/>
  <c r="H2016" i="5"/>
  <c r="G2016" i="5"/>
  <c r="H2022" i="5"/>
  <c r="G2022" i="5"/>
  <c r="H2040" i="5"/>
  <c r="G2040" i="5"/>
  <c r="F1273" i="5"/>
  <c r="G1273" i="5" s="1"/>
  <c r="H2113" i="5"/>
  <c r="G2175" i="5"/>
  <c r="E2175" i="5"/>
  <c r="F2200" i="5"/>
  <c r="G2200" i="5" s="1"/>
  <c r="F2205" i="5"/>
  <c r="G2205" i="5" s="1"/>
  <c r="E2205" i="5"/>
  <c r="F2199" i="5"/>
  <c r="G2199" i="5" s="1"/>
  <c r="E2199" i="5"/>
  <c r="H1699" i="5"/>
  <c r="G2176" i="5"/>
  <c r="E2176" i="5"/>
  <c r="F2144" i="5"/>
  <c r="H1698" i="5"/>
  <c r="F2158" i="5"/>
  <c r="G2158" i="5" s="1"/>
  <c r="E2158" i="5"/>
  <c r="F2164" i="5"/>
  <c r="G2164" i="5" s="1"/>
  <c r="E2164" i="5"/>
  <c r="G2156" i="5"/>
  <c r="F2172" i="5"/>
  <c r="G2172" i="5" s="1"/>
  <c r="E2172" i="5"/>
  <c r="F2184" i="5"/>
  <c r="G2184" i="5" s="1"/>
  <c r="E2184" i="5"/>
  <c r="F2193" i="5"/>
  <c r="H2193" i="5" s="1"/>
  <c r="E2193" i="5"/>
  <c r="G1749" i="5"/>
  <c r="G1727" i="5"/>
  <c r="G2173" i="5"/>
  <c r="E2173" i="5"/>
  <c r="F2179" i="5"/>
  <c r="G2179" i="5" s="1"/>
  <c r="E2179" i="5"/>
  <c r="F2203" i="5"/>
  <c r="H2202" i="5"/>
  <c r="F2201" i="5"/>
  <c r="G2201" i="5" s="1"/>
  <c r="E2201" i="5"/>
  <c r="F2195" i="5"/>
  <c r="G2195" i="5" s="1"/>
  <c r="E2195" i="5"/>
  <c r="F2174" i="5"/>
  <c r="G2174" i="5" s="1"/>
  <c r="E2174" i="5"/>
  <c r="F2186" i="5"/>
  <c r="E2186" i="5"/>
  <c r="H2196" i="5"/>
  <c r="F444" i="6"/>
  <c r="E444" i="6"/>
  <c r="F480" i="6"/>
  <c r="G480" i="6" s="1"/>
  <c r="E480" i="6"/>
  <c r="F486" i="6"/>
  <c r="E486" i="6"/>
  <c r="F492" i="6"/>
  <c r="E492" i="6"/>
  <c r="F499" i="6"/>
  <c r="G499" i="6" s="1"/>
  <c r="E499" i="6"/>
  <c r="F522" i="6"/>
  <c r="E522" i="6"/>
  <c r="F535" i="6"/>
  <c r="E535" i="6"/>
  <c r="F541" i="6"/>
  <c r="G541" i="6" s="1"/>
  <c r="E541" i="6"/>
  <c r="F579" i="6"/>
  <c r="E579" i="6"/>
  <c r="F590" i="6"/>
  <c r="E590" i="6"/>
  <c r="F596" i="6"/>
  <c r="G596" i="6" s="1"/>
  <c r="E596" i="6"/>
  <c r="F602" i="6"/>
  <c r="E602" i="6"/>
  <c r="F625" i="6"/>
  <c r="E625" i="6"/>
  <c r="F640" i="6"/>
  <c r="G640" i="6" s="1"/>
  <c r="E640" i="6"/>
  <c r="F646" i="6"/>
  <c r="E646" i="6"/>
  <c r="F652" i="6"/>
  <c r="E652" i="6"/>
  <c r="F900" i="6"/>
  <c r="G900" i="6" s="1"/>
  <c r="E900" i="6"/>
  <c r="F906" i="6"/>
  <c r="G906" i="6" s="1"/>
  <c r="E906" i="6"/>
  <c r="F923" i="6"/>
  <c r="E923" i="6"/>
  <c r="F941" i="6"/>
  <c r="H941" i="6" s="1"/>
  <c r="E941" i="6"/>
  <c r="F947" i="6"/>
  <c r="G947" i="6" s="1"/>
  <c r="E947" i="6"/>
  <c r="F982" i="6"/>
  <c r="E982" i="6"/>
  <c r="F993" i="6"/>
  <c r="H993" i="6" s="1"/>
  <c r="E993" i="6"/>
  <c r="F999" i="6"/>
  <c r="E999" i="6"/>
  <c r="F1006" i="6"/>
  <c r="E1006" i="6"/>
  <c r="F1012" i="6"/>
  <c r="H1012" i="6" s="1"/>
  <c r="E1012" i="6"/>
  <c r="F1029" i="6"/>
  <c r="E1029" i="6"/>
  <c r="F1035" i="6"/>
  <c r="E1035" i="6"/>
  <c r="F1041" i="6"/>
  <c r="G1041" i="6" s="1"/>
  <c r="E1041" i="6"/>
  <c r="F1047" i="6"/>
  <c r="E1047" i="6"/>
  <c r="F1070" i="6"/>
  <c r="E1070" i="6"/>
  <c r="F1076" i="6"/>
  <c r="H1076" i="6" s="1"/>
  <c r="E1076" i="6"/>
  <c r="F1082" i="6"/>
  <c r="E1082" i="6"/>
  <c r="F1088" i="6"/>
  <c r="E1088" i="6"/>
  <c r="F1111" i="6"/>
  <c r="H1111" i="6" s="1"/>
  <c r="E1111" i="6"/>
  <c r="F1117" i="6"/>
  <c r="H1117" i="6" s="1"/>
  <c r="E1117" i="6"/>
  <c r="F1129" i="6"/>
  <c r="E1129" i="6"/>
  <c r="F1146" i="6"/>
  <c r="H1146" i="6" s="1"/>
  <c r="E1146" i="6"/>
  <c r="F1165" i="6"/>
  <c r="E1165" i="6"/>
  <c r="F1177" i="6"/>
  <c r="E1177" i="6"/>
  <c r="F1184" i="6"/>
  <c r="H1184" i="6" s="1"/>
  <c r="E1184" i="6"/>
  <c r="F1191" i="6"/>
  <c r="E1191" i="6"/>
  <c r="F1197" i="6"/>
  <c r="G1197" i="6" s="1"/>
  <c r="E1197" i="6"/>
  <c r="F1235" i="6"/>
  <c r="G1235" i="6" s="1"/>
  <c r="E1235" i="6"/>
  <c r="F1246" i="6"/>
  <c r="E1246" i="6"/>
  <c r="F1252" i="6"/>
  <c r="E1252" i="6"/>
  <c r="F1258" i="6"/>
  <c r="H1258" i="6" s="1"/>
  <c r="E1258" i="6"/>
  <c r="F1287" i="6"/>
  <c r="E1287" i="6"/>
  <c r="F1293" i="6"/>
  <c r="E1293" i="6"/>
  <c r="F1299" i="6"/>
  <c r="H1299" i="6" s="1"/>
  <c r="E1299" i="6"/>
  <c r="F1307" i="6"/>
  <c r="G1307" i="6" s="1"/>
  <c r="E1307" i="6"/>
  <c r="F1335" i="6"/>
  <c r="E1335" i="6"/>
  <c r="F1341" i="6"/>
  <c r="H1341" i="6" s="1"/>
  <c r="E1341" i="6"/>
  <c r="F1347" i="6"/>
  <c r="E1347" i="6"/>
  <c r="F1368" i="6"/>
  <c r="E1368" i="6"/>
  <c r="F1441" i="6"/>
  <c r="G1441" i="6" s="1"/>
  <c r="E1441" i="6"/>
  <c r="F1464" i="6"/>
  <c r="E1464" i="6"/>
  <c r="F1470" i="6"/>
  <c r="G1470" i="6" s="1"/>
  <c r="E1470" i="6"/>
  <c r="F1482" i="6"/>
  <c r="G1482" i="6" s="1"/>
  <c r="E1482" i="6"/>
  <c r="F1506" i="6"/>
  <c r="E1506" i="6"/>
  <c r="F1512" i="6"/>
  <c r="E1512" i="6"/>
  <c r="F1518" i="6"/>
  <c r="G1518" i="6" s="1"/>
  <c r="E1518" i="6"/>
  <c r="F1524" i="6"/>
  <c r="E1524" i="6"/>
  <c r="F1555" i="6"/>
  <c r="E1555" i="6"/>
  <c r="F1561" i="6"/>
  <c r="H1561" i="6" s="1"/>
  <c r="E1561" i="6"/>
  <c r="F1568" i="6"/>
  <c r="E1568" i="6"/>
  <c r="F1579" i="6"/>
  <c r="E1579" i="6"/>
  <c r="F1585" i="6"/>
  <c r="H1585" i="6" s="1"/>
  <c r="E1585" i="6"/>
  <c r="F631" i="6"/>
  <c r="E631" i="6"/>
  <c r="F445" i="6"/>
  <c r="E445" i="6"/>
  <c r="F457" i="6"/>
  <c r="G457" i="6" s="1"/>
  <c r="E457" i="6"/>
  <c r="F464" i="6"/>
  <c r="E464" i="6"/>
  <c r="F481" i="6"/>
  <c r="G481" i="6" s="1"/>
  <c r="E481" i="6"/>
  <c r="F487" i="6"/>
  <c r="G487" i="6" s="1"/>
  <c r="E487" i="6"/>
  <c r="F494" i="6"/>
  <c r="E494" i="6"/>
  <c r="F500" i="6"/>
  <c r="E500" i="6"/>
  <c r="F506" i="6"/>
  <c r="G506" i="6" s="1"/>
  <c r="E506" i="6"/>
  <c r="F529" i="6"/>
  <c r="E529" i="6"/>
  <c r="F536" i="6"/>
  <c r="E536" i="6"/>
  <c r="F542" i="6"/>
  <c r="G542" i="6" s="1"/>
  <c r="E542" i="6"/>
  <c r="F554" i="6"/>
  <c r="E554" i="6"/>
  <c r="F561" i="6"/>
  <c r="G561" i="6" s="1"/>
  <c r="E561" i="6"/>
  <c r="F568" i="6"/>
  <c r="H568" i="6" s="1"/>
  <c r="E568" i="6"/>
  <c r="F591" i="6"/>
  <c r="E591" i="6"/>
  <c r="F597" i="6"/>
  <c r="G597" i="6" s="1"/>
  <c r="E597" i="6"/>
  <c r="F603" i="6"/>
  <c r="H603" i="6" s="1"/>
  <c r="E603" i="6"/>
  <c r="F609" i="6"/>
  <c r="G609" i="6" s="1"/>
  <c r="E609" i="6"/>
  <c r="F647" i="6"/>
  <c r="E647" i="6"/>
  <c r="F653" i="6"/>
  <c r="G653" i="6" s="1"/>
  <c r="E653" i="6"/>
  <c r="F882" i="6"/>
  <c r="E882" i="6"/>
  <c r="F889" i="6"/>
  <c r="G889" i="6" s="1"/>
  <c r="E889" i="6"/>
  <c r="F907" i="6"/>
  <c r="G907" i="6" s="1"/>
  <c r="E907" i="6"/>
  <c r="F918" i="6"/>
  <c r="E918" i="6"/>
  <c r="F924" i="6"/>
  <c r="E924" i="6"/>
  <c r="F930" i="6"/>
  <c r="G930" i="6" s="1"/>
  <c r="E930" i="6"/>
  <c r="F959" i="6"/>
  <c r="E959" i="6"/>
  <c r="F965" i="6"/>
  <c r="G965" i="6" s="1"/>
  <c r="E965" i="6"/>
  <c r="F971" i="6"/>
  <c r="G971" i="6" s="1"/>
  <c r="E971" i="6"/>
  <c r="F994" i="6"/>
  <c r="E994" i="6"/>
  <c r="F1000" i="6"/>
  <c r="H1000" i="6" s="1"/>
  <c r="E1000" i="6"/>
  <c r="F1007" i="6"/>
  <c r="G1007" i="6" s="1"/>
  <c r="E1007" i="6"/>
  <c r="F1013" i="6"/>
  <c r="E1013" i="6"/>
  <c r="F1019" i="6"/>
  <c r="E1019" i="6"/>
  <c r="F1036" i="6"/>
  <c r="G1036" i="6" s="1"/>
  <c r="E1036" i="6"/>
  <c r="F1042" i="6"/>
  <c r="E1042" i="6"/>
  <c r="F1048" i="6"/>
  <c r="E1048" i="6"/>
  <c r="F1054" i="6"/>
  <c r="G1054" i="6" s="1"/>
  <c r="E1054" i="6"/>
  <c r="F1083" i="6"/>
  <c r="E1083" i="6"/>
  <c r="F1089" i="6"/>
  <c r="E1089" i="6"/>
  <c r="F1100" i="6"/>
  <c r="G1100" i="6" s="1"/>
  <c r="E1100" i="6"/>
  <c r="F1118" i="6"/>
  <c r="E1118" i="6"/>
  <c r="F1130" i="6"/>
  <c r="E1130" i="6"/>
  <c r="F1141" i="6"/>
  <c r="H1141" i="6" s="1"/>
  <c r="E1141" i="6"/>
  <c r="F1160" i="6"/>
  <c r="E1160" i="6"/>
  <c r="F1178" i="6"/>
  <c r="E1178" i="6"/>
  <c r="F1186" i="6"/>
  <c r="G1186" i="6" s="1"/>
  <c r="E1186" i="6"/>
  <c r="F1192" i="6"/>
  <c r="E1192" i="6"/>
  <c r="F1198" i="6"/>
  <c r="E1198" i="6"/>
  <c r="F1211" i="6"/>
  <c r="G1211" i="6" s="1"/>
  <c r="E1211" i="6"/>
  <c r="F1224" i="6"/>
  <c r="E1224" i="6"/>
  <c r="F1247" i="6"/>
  <c r="E1247" i="6"/>
  <c r="F1253" i="6"/>
  <c r="H1253" i="6" s="1"/>
  <c r="E1253" i="6"/>
  <c r="F1259" i="6"/>
  <c r="E1259" i="6"/>
  <c r="F1265" i="6"/>
  <c r="E1265" i="6"/>
  <c r="F1282" i="6"/>
  <c r="E1282" i="6"/>
  <c r="F1288" i="6"/>
  <c r="E1288" i="6"/>
  <c r="F1300" i="6"/>
  <c r="H1300" i="6" s="1"/>
  <c r="E1300" i="6"/>
  <c r="F1318" i="6"/>
  <c r="E1318" i="6"/>
  <c r="F1336" i="6"/>
  <c r="E1336" i="6"/>
  <c r="F1342" i="6"/>
  <c r="E1342" i="6"/>
  <c r="F1361" i="6"/>
  <c r="G1361" i="6" s="1"/>
  <c r="E1361" i="6"/>
  <c r="F1369" i="6"/>
  <c r="E1369" i="6"/>
  <c r="F1400" i="6"/>
  <c r="E1400" i="6"/>
  <c r="F1429" i="6"/>
  <c r="H1429" i="6" s="1"/>
  <c r="E1429" i="6"/>
  <c r="F1448" i="6"/>
  <c r="E1448" i="6"/>
  <c r="F1465" i="6"/>
  <c r="G1465" i="6" s="1"/>
  <c r="E1465" i="6"/>
  <c r="F1471" i="6"/>
  <c r="H1471" i="6" s="1"/>
  <c r="E1471" i="6"/>
  <c r="F1477" i="6"/>
  <c r="H1477" i="6" s="1"/>
  <c r="E1477" i="6"/>
  <c r="F1483" i="6"/>
  <c r="E1483" i="6"/>
  <c r="F1507" i="6"/>
  <c r="G1507" i="6" s="1"/>
  <c r="E1507" i="6"/>
  <c r="F1513" i="6"/>
  <c r="E1513" i="6"/>
  <c r="F1519" i="6"/>
  <c r="E1519" i="6"/>
  <c r="F1525" i="6"/>
  <c r="G1525" i="6" s="1"/>
  <c r="E1525" i="6"/>
  <c r="F1531" i="6"/>
  <c r="E1531" i="6"/>
  <c r="F1562" i="6"/>
  <c r="E1562" i="6"/>
  <c r="F1580" i="6"/>
  <c r="G1580" i="6" s="1"/>
  <c r="E1580" i="6"/>
  <c r="F1586" i="6"/>
  <c r="E1586" i="6"/>
  <c r="F1593" i="6"/>
  <c r="E1593" i="6"/>
  <c r="F3" i="6"/>
  <c r="H3" i="6" s="1"/>
  <c r="E3" i="6"/>
  <c r="F630" i="6"/>
  <c r="G630" i="6" s="1"/>
  <c r="E630" i="6"/>
  <c r="F1210" i="6"/>
  <c r="E1210" i="6"/>
  <c r="F41" i="6"/>
  <c r="H41" i="6" s="1"/>
  <c r="E41" i="6"/>
  <c r="F446" i="6"/>
  <c r="E446" i="6"/>
  <c r="F452" i="6"/>
  <c r="E452" i="6"/>
  <c r="F459" i="6"/>
  <c r="G459" i="6" s="1"/>
  <c r="E459" i="6"/>
  <c r="F471" i="6"/>
  <c r="G471" i="6" s="1"/>
  <c r="E471" i="6"/>
  <c r="F488" i="6"/>
  <c r="G488" i="6" s="1"/>
  <c r="E488" i="6"/>
  <c r="F495" i="6"/>
  <c r="G495" i="6" s="1"/>
  <c r="E495" i="6"/>
  <c r="F501" i="6"/>
  <c r="E501" i="6"/>
  <c r="F507" i="6"/>
  <c r="G507" i="6" s="1"/>
  <c r="E507" i="6"/>
  <c r="F518" i="6"/>
  <c r="G518" i="6" s="1"/>
  <c r="E518" i="6"/>
  <c r="F530" i="6"/>
  <c r="E530" i="6"/>
  <c r="F537" i="6"/>
  <c r="E537" i="6"/>
  <c r="F543" i="6"/>
  <c r="G543" i="6" s="1"/>
  <c r="E543" i="6"/>
  <c r="F555" i="6"/>
  <c r="G555" i="6" s="1"/>
  <c r="E555" i="6"/>
  <c r="F562" i="6"/>
  <c r="G562" i="6" s="1"/>
  <c r="E562" i="6"/>
  <c r="F569" i="6"/>
  <c r="H569" i="6" s="1"/>
  <c r="E569" i="6"/>
  <c r="F575" i="6"/>
  <c r="E575" i="6"/>
  <c r="F592" i="6"/>
  <c r="E592" i="6"/>
  <c r="F598" i="6"/>
  <c r="G598" i="6" s="1"/>
  <c r="E598" i="6"/>
  <c r="F610" i="6"/>
  <c r="G610" i="6" s="1"/>
  <c r="E610" i="6"/>
  <c r="F616" i="6"/>
  <c r="G616" i="6" s="1"/>
  <c r="E616" i="6"/>
  <c r="F636" i="6"/>
  <c r="H636" i="6" s="1"/>
  <c r="E636" i="6"/>
  <c r="F883" i="6"/>
  <c r="G883" i="6" s="1"/>
  <c r="E883" i="6"/>
  <c r="F890" i="6"/>
  <c r="E890" i="6"/>
  <c r="F896" i="6"/>
  <c r="G896" i="6" s="1"/>
  <c r="E896" i="6"/>
  <c r="F919" i="6"/>
  <c r="E919" i="6"/>
  <c r="F925" i="6"/>
  <c r="E925" i="6"/>
  <c r="F931" i="6"/>
  <c r="G931" i="6" s="1"/>
  <c r="E931" i="6"/>
  <c r="F937" i="6"/>
  <c r="E937" i="6"/>
  <c r="F954" i="6"/>
  <c r="H954" i="6" s="1"/>
  <c r="E954" i="6"/>
  <c r="F960" i="6"/>
  <c r="G960" i="6" s="1"/>
  <c r="E960" i="6"/>
  <c r="F966" i="6"/>
  <c r="E966" i="6"/>
  <c r="F972" i="6"/>
  <c r="H972" i="6" s="1"/>
  <c r="E972" i="6"/>
  <c r="F978" i="6"/>
  <c r="H978" i="6" s="1"/>
  <c r="E978" i="6"/>
  <c r="F995" i="6"/>
  <c r="E995" i="6"/>
  <c r="F1001" i="6"/>
  <c r="G1001" i="6" s="1"/>
  <c r="E1001" i="6"/>
  <c r="F1008" i="6"/>
  <c r="G1008" i="6" s="1"/>
  <c r="E1008" i="6"/>
  <c r="F1014" i="6"/>
  <c r="E1014" i="6"/>
  <c r="F1020" i="6"/>
  <c r="E1020" i="6"/>
  <c r="F1043" i="6"/>
  <c r="G1043" i="6" s="1"/>
  <c r="E1043" i="6"/>
  <c r="F1049" i="6"/>
  <c r="E1049" i="6"/>
  <c r="F1055" i="6"/>
  <c r="G1055" i="6" s="1"/>
  <c r="E1055" i="6"/>
  <c r="F1066" i="6"/>
  <c r="G1066" i="6" s="1"/>
  <c r="E1066" i="6"/>
  <c r="F1084" i="6"/>
  <c r="H1084" i="6" s="1"/>
  <c r="E1084" i="6"/>
  <c r="F1090" i="6"/>
  <c r="H1090" i="6" s="1"/>
  <c r="E1090" i="6"/>
  <c r="F1101" i="6"/>
  <c r="G1101" i="6" s="1"/>
  <c r="E1101" i="6"/>
  <c r="F1107" i="6"/>
  <c r="E1107" i="6"/>
  <c r="F1142" i="6"/>
  <c r="E1142" i="6"/>
  <c r="F1172" i="6"/>
  <c r="E1172" i="6"/>
  <c r="F1179" i="6"/>
  <c r="E1179" i="6"/>
  <c r="F1187" i="6"/>
  <c r="H1187" i="6" s="1"/>
  <c r="E1187" i="6"/>
  <c r="F1193" i="6"/>
  <c r="G1193" i="6" s="1"/>
  <c r="E1193" i="6"/>
  <c r="F1199" i="6"/>
  <c r="E1199" i="6"/>
  <c r="F1212" i="6"/>
  <c r="G1212" i="6" s="1"/>
  <c r="E1212" i="6"/>
  <c r="F1225" i="6"/>
  <c r="G1225" i="6" s="1"/>
  <c r="E1225" i="6"/>
  <c r="F1231" i="6"/>
  <c r="E1231" i="6"/>
  <c r="F1248" i="6"/>
  <c r="E1248" i="6"/>
  <c r="F1260" i="6"/>
  <c r="G1260" i="6" s="1"/>
  <c r="E1260" i="6"/>
  <c r="F1266" i="6"/>
  <c r="E1266" i="6"/>
  <c r="F1272" i="6"/>
  <c r="G1272" i="6" s="1"/>
  <c r="E1272" i="6"/>
  <c r="F1289" i="6"/>
  <c r="H1289" i="6" s="1"/>
  <c r="E1289" i="6"/>
  <c r="F1301" i="6"/>
  <c r="E1301" i="6"/>
  <c r="F1319" i="6"/>
  <c r="E1319" i="6"/>
  <c r="F1325" i="6"/>
  <c r="H1325" i="6" s="1"/>
  <c r="E1325" i="6"/>
  <c r="F1354" i="6"/>
  <c r="E1354" i="6"/>
  <c r="F1362" i="6"/>
  <c r="E1362" i="6"/>
  <c r="F1395" i="6"/>
  <c r="E1395" i="6"/>
  <c r="F1401" i="6"/>
  <c r="E1401" i="6"/>
  <c r="F1407" i="6"/>
  <c r="E1407" i="6"/>
  <c r="F1430" i="6"/>
  <c r="H1430" i="6" s="1"/>
  <c r="E1430" i="6"/>
  <c r="F1436" i="6"/>
  <c r="E1436" i="6"/>
  <c r="F1443" i="6"/>
  <c r="E1443" i="6"/>
  <c r="F1449" i="6"/>
  <c r="H1449" i="6" s="1"/>
  <c r="E1449" i="6"/>
  <c r="F1455" i="6"/>
  <c r="E1455" i="6"/>
  <c r="F1472" i="6"/>
  <c r="E1472" i="6"/>
  <c r="F1478" i="6"/>
  <c r="H1478" i="6" s="1"/>
  <c r="E1478" i="6"/>
  <c r="F1484" i="6"/>
  <c r="E1484" i="6"/>
  <c r="F1490" i="6"/>
  <c r="E1490" i="6"/>
  <c r="F1514" i="6"/>
  <c r="H1514" i="6" s="1"/>
  <c r="E1514" i="6"/>
  <c r="F1520" i="6"/>
  <c r="E1520" i="6"/>
  <c r="F1526" i="6"/>
  <c r="E1526" i="6"/>
  <c r="F1575" i="6"/>
  <c r="G1575" i="6" s="1"/>
  <c r="E1575" i="6"/>
  <c r="F1581" i="6"/>
  <c r="E1581" i="6"/>
  <c r="F1588" i="6"/>
  <c r="E1588" i="6"/>
  <c r="F1594" i="6"/>
  <c r="G1594" i="6" s="1"/>
  <c r="E1594" i="6"/>
  <c r="F1600" i="6"/>
  <c r="E1600" i="6"/>
  <c r="F629" i="6"/>
  <c r="G629" i="6" s="1"/>
  <c r="E629" i="6"/>
  <c r="F1554" i="6"/>
  <c r="H1554" i="6" s="1"/>
  <c r="E1554" i="6"/>
  <c r="F77" i="6"/>
  <c r="E77" i="6"/>
  <c r="F447" i="6"/>
  <c r="E447" i="6"/>
  <c r="F453" i="6"/>
  <c r="E453" i="6"/>
  <c r="F460" i="6"/>
  <c r="E460" i="6"/>
  <c r="F466" i="6"/>
  <c r="G466" i="6" s="1"/>
  <c r="E466" i="6"/>
  <c r="F502" i="6"/>
  <c r="G502" i="6" s="1"/>
  <c r="E502" i="6"/>
  <c r="F508" i="6"/>
  <c r="G508" i="6" s="1"/>
  <c r="E508" i="6"/>
  <c r="F519" i="6"/>
  <c r="G519" i="6" s="1"/>
  <c r="E519" i="6"/>
  <c r="F556" i="6"/>
  <c r="G556" i="6" s="1"/>
  <c r="E556" i="6"/>
  <c r="F563" i="6"/>
  <c r="G563" i="6" s="1"/>
  <c r="E563" i="6"/>
  <c r="F570" i="6"/>
  <c r="G570" i="6" s="1"/>
  <c r="E570" i="6"/>
  <c r="F576" i="6"/>
  <c r="H576" i="6" s="1"/>
  <c r="E576" i="6"/>
  <c r="F582" i="6"/>
  <c r="G582" i="6" s="1"/>
  <c r="E582" i="6"/>
  <c r="F599" i="6"/>
  <c r="G599" i="6" s="1"/>
  <c r="E599" i="6"/>
  <c r="F605" i="6"/>
  <c r="G605" i="6" s="1"/>
  <c r="E605" i="6"/>
  <c r="F611" i="6"/>
  <c r="G611" i="6" s="1"/>
  <c r="E611" i="6"/>
  <c r="F617" i="6"/>
  <c r="H617" i="6" s="1"/>
  <c r="E617" i="6"/>
  <c r="F637" i="6"/>
  <c r="G637" i="6" s="1"/>
  <c r="E637" i="6"/>
  <c r="F643" i="6"/>
  <c r="E643" i="6"/>
  <c r="F884" i="6"/>
  <c r="G884" i="6" s="1"/>
  <c r="E884" i="6"/>
  <c r="F891" i="6"/>
  <c r="E891" i="6"/>
  <c r="F897" i="6"/>
  <c r="E897" i="6"/>
  <c r="F920" i="6"/>
  <c r="E920" i="6"/>
  <c r="F926" i="6"/>
  <c r="H926" i="6" s="1"/>
  <c r="E926" i="6"/>
  <c r="F932" i="6"/>
  <c r="E932" i="6"/>
  <c r="F938" i="6"/>
  <c r="E938" i="6"/>
  <c r="F944" i="6"/>
  <c r="H944" i="6" s="1"/>
  <c r="E944" i="6"/>
  <c r="F961" i="6"/>
  <c r="E961" i="6"/>
  <c r="F967" i="6"/>
  <c r="G967" i="6" s="1"/>
  <c r="E967" i="6"/>
  <c r="F973" i="6"/>
  <c r="G973" i="6" s="1"/>
  <c r="E973" i="6"/>
  <c r="F979" i="6"/>
  <c r="G979" i="6" s="1"/>
  <c r="E979" i="6"/>
  <c r="F1002" i="6"/>
  <c r="E1002" i="6"/>
  <c r="F1009" i="6"/>
  <c r="H1009" i="6" s="1"/>
  <c r="E1009" i="6"/>
  <c r="F1015" i="6"/>
  <c r="E1015" i="6"/>
  <c r="F1032" i="6"/>
  <c r="E1032" i="6"/>
  <c r="F1050" i="6"/>
  <c r="G1050" i="6" s="1"/>
  <c r="E1050" i="6"/>
  <c r="F1056" i="6"/>
  <c r="G1056" i="6" s="1"/>
  <c r="E1056" i="6"/>
  <c r="F1067" i="6"/>
  <c r="G1067" i="6" s="1"/>
  <c r="E1067" i="6"/>
  <c r="F1073" i="6"/>
  <c r="G1073" i="6" s="1"/>
  <c r="E1073" i="6"/>
  <c r="F1091" i="6"/>
  <c r="E1091" i="6"/>
  <c r="F1102" i="6"/>
  <c r="G1102" i="6" s="1"/>
  <c r="E1102" i="6"/>
  <c r="F1108" i="6"/>
  <c r="H1108" i="6" s="1"/>
  <c r="E1108" i="6"/>
  <c r="F1137" i="6"/>
  <c r="E1137" i="6"/>
  <c r="F1143" i="6"/>
  <c r="E1143" i="6"/>
  <c r="F1149" i="6"/>
  <c r="G1149" i="6" s="1"/>
  <c r="E1149" i="6"/>
  <c r="F1156" i="6"/>
  <c r="E1156" i="6"/>
  <c r="F1180" i="6"/>
  <c r="H1180" i="6" s="1"/>
  <c r="E1180" i="6"/>
  <c r="F1194" i="6"/>
  <c r="G1194" i="6" s="1"/>
  <c r="E1194" i="6"/>
  <c r="F1200" i="6"/>
  <c r="E1200" i="6"/>
  <c r="F1213" i="6"/>
  <c r="G1213" i="6" s="1"/>
  <c r="E1213" i="6"/>
  <c r="F1220" i="6"/>
  <c r="H1220" i="6" s="1"/>
  <c r="E1220" i="6"/>
  <c r="F1226" i="6"/>
  <c r="E1226" i="6"/>
  <c r="F1232" i="6"/>
  <c r="E1232" i="6"/>
  <c r="F1238" i="6"/>
  <c r="H1238" i="6" s="1"/>
  <c r="E1238" i="6"/>
  <c r="F1255" i="6"/>
  <c r="E1255" i="6"/>
  <c r="F1261" i="6"/>
  <c r="H1261" i="6" s="1"/>
  <c r="E1261" i="6"/>
  <c r="F1267" i="6"/>
  <c r="G1267" i="6" s="1"/>
  <c r="E1267" i="6"/>
  <c r="F1273" i="6"/>
  <c r="E1273" i="6"/>
  <c r="F1302" i="6"/>
  <c r="E1302" i="6"/>
  <c r="F1355" i="6"/>
  <c r="E1355" i="6"/>
  <c r="F1363" i="6"/>
  <c r="E1363" i="6"/>
  <c r="F1396" i="6"/>
  <c r="E1396" i="6"/>
  <c r="F1408" i="6"/>
  <c r="G1408" i="6" s="1"/>
  <c r="E1408" i="6"/>
  <c r="F1414" i="6"/>
  <c r="E1414" i="6"/>
  <c r="F1431" i="6"/>
  <c r="E1431" i="6"/>
  <c r="F1437" i="6"/>
  <c r="H1437" i="6" s="1"/>
  <c r="E1437" i="6"/>
  <c r="F1444" i="6"/>
  <c r="E1444" i="6"/>
  <c r="F1450" i="6"/>
  <c r="E1450" i="6"/>
  <c r="F1456" i="6"/>
  <c r="H1456" i="6" s="1"/>
  <c r="E1456" i="6"/>
  <c r="F1479" i="6"/>
  <c r="E1479" i="6"/>
  <c r="F1485" i="6"/>
  <c r="E1485" i="6"/>
  <c r="F1491" i="6"/>
  <c r="G1491" i="6" s="1"/>
  <c r="E1491" i="6"/>
  <c r="F1503" i="6"/>
  <c r="E1503" i="6"/>
  <c r="F1527" i="6"/>
  <c r="E1527" i="6"/>
  <c r="F1538" i="6"/>
  <c r="E1538" i="6"/>
  <c r="F1558" i="6"/>
  <c r="E1558" i="6"/>
  <c r="F1589" i="6"/>
  <c r="E1589" i="6"/>
  <c r="F1595" i="6"/>
  <c r="G1595" i="6" s="1"/>
  <c r="E1595" i="6"/>
  <c r="F1601" i="6"/>
  <c r="E1601" i="6"/>
  <c r="F885" i="6"/>
  <c r="G885" i="6" s="1"/>
  <c r="E885" i="6"/>
  <c r="F454" i="6"/>
  <c r="H454" i="6" s="1"/>
  <c r="E454" i="6"/>
  <c r="F461" i="6"/>
  <c r="E461" i="6"/>
  <c r="F467" i="6"/>
  <c r="G467" i="6" s="1"/>
  <c r="E467" i="6"/>
  <c r="F478" i="6"/>
  <c r="E478" i="6"/>
  <c r="F484" i="6"/>
  <c r="G484" i="6" s="1"/>
  <c r="E484" i="6"/>
  <c r="F520" i="6"/>
  <c r="E520" i="6"/>
  <c r="F526" i="6"/>
  <c r="H526" i="6" s="1"/>
  <c r="E526" i="6"/>
  <c r="F533" i="6"/>
  <c r="E533" i="6"/>
  <c r="F557" i="6"/>
  <c r="H557" i="6" s="1"/>
  <c r="E557" i="6"/>
  <c r="F564" i="6"/>
  <c r="H564" i="6" s="1"/>
  <c r="E564" i="6"/>
  <c r="F571" i="6"/>
  <c r="E571" i="6"/>
  <c r="F577" i="6"/>
  <c r="E577" i="6"/>
  <c r="F612" i="6"/>
  <c r="G612" i="6" s="1"/>
  <c r="E612" i="6"/>
  <c r="F618" i="6"/>
  <c r="E618" i="6"/>
  <c r="F644" i="6"/>
  <c r="E644" i="6"/>
  <c r="F650" i="6"/>
  <c r="G650" i="6" s="1"/>
  <c r="E650" i="6"/>
  <c r="F886" i="6"/>
  <c r="G886" i="6" s="1"/>
  <c r="E886" i="6"/>
  <c r="F892" i="6"/>
  <c r="E892" i="6"/>
  <c r="F898" i="6"/>
  <c r="G898" i="6" s="1"/>
  <c r="E898" i="6"/>
  <c r="F904" i="6"/>
  <c r="G904" i="6" s="1"/>
  <c r="E904" i="6"/>
  <c r="F927" i="6"/>
  <c r="G927" i="6" s="1"/>
  <c r="E927" i="6"/>
  <c r="F933" i="6"/>
  <c r="H933" i="6" s="1"/>
  <c r="E933" i="6"/>
  <c r="F939" i="6"/>
  <c r="E939" i="6"/>
  <c r="F945" i="6"/>
  <c r="H945" i="6" s="1"/>
  <c r="E945" i="6"/>
  <c r="F968" i="6"/>
  <c r="G968" i="6" s="1"/>
  <c r="E968" i="6"/>
  <c r="F974" i="6"/>
  <c r="E974" i="6"/>
  <c r="F980" i="6"/>
  <c r="H980" i="6" s="1"/>
  <c r="E980" i="6"/>
  <c r="F991" i="6"/>
  <c r="H991" i="6" s="1"/>
  <c r="E991" i="6"/>
  <c r="F1016" i="6"/>
  <c r="E1016" i="6"/>
  <c r="F1027" i="6"/>
  <c r="E1027" i="6"/>
  <c r="F1033" i="6"/>
  <c r="G1033" i="6" s="1"/>
  <c r="E1033" i="6"/>
  <c r="F1039" i="6"/>
  <c r="E1039" i="6"/>
  <c r="F1068" i="6"/>
  <c r="G1068" i="6" s="1"/>
  <c r="E1068" i="6"/>
  <c r="F1074" i="6"/>
  <c r="G1074" i="6" s="1"/>
  <c r="E1074" i="6"/>
  <c r="F1080" i="6"/>
  <c r="E1080" i="6"/>
  <c r="F1103" i="6"/>
  <c r="G1103" i="6" s="1"/>
  <c r="E1103" i="6"/>
  <c r="F1109" i="6"/>
  <c r="G1109" i="6" s="1"/>
  <c r="E1109" i="6"/>
  <c r="F1121" i="6"/>
  <c r="E1121" i="6"/>
  <c r="F1138" i="6"/>
  <c r="H1138" i="6" s="1"/>
  <c r="E1138" i="6"/>
  <c r="F1144" i="6"/>
  <c r="H1144" i="6" s="1"/>
  <c r="E1144" i="6"/>
  <c r="F1150" i="6"/>
  <c r="E1150" i="6"/>
  <c r="F1157" i="6"/>
  <c r="H1157" i="6" s="1"/>
  <c r="E1157" i="6"/>
  <c r="F1163" i="6"/>
  <c r="H1163" i="6" s="1"/>
  <c r="E1163" i="6"/>
  <c r="F1201" i="6"/>
  <c r="H1201" i="6" s="1"/>
  <c r="E1201" i="6"/>
  <c r="F1214" i="6"/>
  <c r="H1214" i="6" s="1"/>
  <c r="E1214" i="6"/>
  <c r="F1221" i="6"/>
  <c r="G1221" i="6" s="1"/>
  <c r="E1221" i="6"/>
  <c r="F1227" i="6"/>
  <c r="E1227" i="6"/>
  <c r="F1233" i="6"/>
  <c r="E1233" i="6"/>
  <c r="F1268" i="6"/>
  <c r="H1268" i="6" s="1"/>
  <c r="E1268" i="6"/>
  <c r="F1285" i="6"/>
  <c r="E1285" i="6"/>
  <c r="F1303" i="6"/>
  <c r="E1303" i="6"/>
  <c r="F1339" i="6"/>
  <c r="H1339" i="6" s="1"/>
  <c r="E1339" i="6"/>
  <c r="F1366" i="6"/>
  <c r="E1366" i="6"/>
  <c r="F1374" i="6"/>
  <c r="E1374" i="6"/>
  <c r="F1397" i="6"/>
  <c r="G1397" i="6" s="1"/>
  <c r="E1397" i="6"/>
  <c r="F1403" i="6"/>
  <c r="E1403" i="6"/>
  <c r="F1438" i="6"/>
  <c r="H1438" i="6" s="1"/>
  <c r="E1438" i="6"/>
  <c r="F1445" i="6"/>
  <c r="H1445" i="6" s="1"/>
  <c r="E1445" i="6"/>
  <c r="F1451" i="6"/>
  <c r="E1451" i="6"/>
  <c r="F1457" i="6"/>
  <c r="E1457" i="6"/>
  <c r="F1468" i="6"/>
  <c r="H1468" i="6" s="1"/>
  <c r="E1468" i="6"/>
  <c r="F1486" i="6"/>
  <c r="E1486" i="6"/>
  <c r="F1504" i="6"/>
  <c r="E1504" i="6"/>
  <c r="F1510" i="6"/>
  <c r="H1510" i="6" s="1"/>
  <c r="E1510" i="6"/>
  <c r="F1528" i="6"/>
  <c r="E1528" i="6"/>
  <c r="F1539" i="6"/>
  <c r="G1539" i="6" s="1"/>
  <c r="E1539" i="6"/>
  <c r="F1552" i="6"/>
  <c r="H1552" i="6" s="1"/>
  <c r="E1552" i="6"/>
  <c r="F1559" i="6"/>
  <c r="E1559" i="6"/>
  <c r="F1565" i="6"/>
  <c r="E1565" i="6"/>
  <c r="F1596" i="6"/>
  <c r="G1596" i="6" s="1"/>
  <c r="E1596" i="6"/>
  <c r="F1602" i="6"/>
  <c r="E1602" i="6"/>
  <c r="G67" i="6"/>
  <c r="F633" i="6"/>
  <c r="E633" i="6"/>
  <c r="F468" i="6"/>
  <c r="G468" i="6" s="1"/>
  <c r="E468" i="6"/>
  <c r="F479" i="6"/>
  <c r="G479" i="6" s="1"/>
  <c r="E479" i="6"/>
  <c r="F485" i="6"/>
  <c r="E485" i="6"/>
  <c r="F491" i="6"/>
  <c r="G491" i="6" s="1"/>
  <c r="E491" i="6"/>
  <c r="F498" i="6"/>
  <c r="G498" i="6" s="1"/>
  <c r="E498" i="6"/>
  <c r="F515" i="6"/>
  <c r="E515" i="6"/>
  <c r="F521" i="6"/>
  <c r="G521" i="6" s="1"/>
  <c r="E521" i="6"/>
  <c r="F527" i="6"/>
  <c r="G527" i="6" s="1"/>
  <c r="E527" i="6"/>
  <c r="F534" i="6"/>
  <c r="E534" i="6"/>
  <c r="F540" i="6"/>
  <c r="G540" i="6" s="1"/>
  <c r="E540" i="6"/>
  <c r="F558" i="6"/>
  <c r="G558" i="6" s="1"/>
  <c r="E558" i="6"/>
  <c r="F565" i="6"/>
  <c r="E565" i="6"/>
  <c r="F572" i="6"/>
  <c r="H572" i="6" s="1"/>
  <c r="E572" i="6"/>
  <c r="F578" i="6"/>
  <c r="H578" i="6" s="1"/>
  <c r="E578" i="6"/>
  <c r="F589" i="6"/>
  <c r="E589" i="6"/>
  <c r="F595" i="6"/>
  <c r="G595" i="6" s="1"/>
  <c r="E595" i="6"/>
  <c r="F613" i="6"/>
  <c r="H613" i="6" s="1"/>
  <c r="E613" i="6"/>
  <c r="F645" i="6"/>
  <c r="E645" i="6"/>
  <c r="F651" i="6"/>
  <c r="G651" i="6" s="1"/>
  <c r="E651" i="6"/>
  <c r="F893" i="6"/>
  <c r="H893" i="6" s="1"/>
  <c r="E893" i="6"/>
  <c r="F899" i="6"/>
  <c r="G899" i="6" s="1"/>
  <c r="E899" i="6"/>
  <c r="F905" i="6"/>
  <c r="G905" i="6" s="1"/>
  <c r="E905" i="6"/>
  <c r="F934" i="6"/>
  <c r="G934" i="6" s="1"/>
  <c r="E934" i="6"/>
  <c r="F940" i="6"/>
  <c r="E940" i="6"/>
  <c r="F946" i="6"/>
  <c r="G946" i="6" s="1"/>
  <c r="E946" i="6"/>
  <c r="F975" i="6"/>
  <c r="G975" i="6" s="1"/>
  <c r="E975" i="6"/>
  <c r="F981" i="6"/>
  <c r="E981" i="6"/>
  <c r="F992" i="6"/>
  <c r="G992" i="6" s="1"/>
  <c r="E992" i="6"/>
  <c r="F998" i="6"/>
  <c r="G998" i="6" s="1"/>
  <c r="E998" i="6"/>
  <c r="F1005" i="6"/>
  <c r="E1005" i="6"/>
  <c r="F1028" i="6"/>
  <c r="G1028" i="6" s="1"/>
  <c r="E1028" i="6"/>
  <c r="F1034" i="6"/>
  <c r="H1034" i="6" s="1"/>
  <c r="E1034" i="6"/>
  <c r="F1040" i="6"/>
  <c r="E1040" i="6"/>
  <c r="F1046" i="6"/>
  <c r="G1046" i="6" s="1"/>
  <c r="E1046" i="6"/>
  <c r="F1063" i="6"/>
  <c r="G1063" i="6" s="1"/>
  <c r="E1063" i="6"/>
  <c r="F1069" i="6"/>
  <c r="G1069" i="6" s="1"/>
  <c r="E1069" i="6"/>
  <c r="F1075" i="6"/>
  <c r="E1075" i="6"/>
  <c r="F1081" i="6"/>
  <c r="G1081" i="6" s="1"/>
  <c r="E1081" i="6"/>
  <c r="F1087" i="6"/>
  <c r="G1087" i="6" s="1"/>
  <c r="E1087" i="6"/>
  <c r="F1104" i="6"/>
  <c r="H1104" i="6" s="1"/>
  <c r="E1104" i="6"/>
  <c r="F1110" i="6"/>
  <c r="H1110" i="6" s="1"/>
  <c r="E1110" i="6"/>
  <c r="F1122" i="6"/>
  <c r="E1122" i="6"/>
  <c r="F1128" i="6"/>
  <c r="H1128" i="6" s="1"/>
  <c r="E1128" i="6"/>
  <c r="F1151" i="6"/>
  <c r="G1151" i="6" s="1"/>
  <c r="E1151" i="6"/>
  <c r="F1158" i="6"/>
  <c r="E1158" i="6"/>
  <c r="F1164" i="6"/>
  <c r="H1164" i="6" s="1"/>
  <c r="E1164" i="6"/>
  <c r="F1176" i="6"/>
  <c r="H1176" i="6" s="1"/>
  <c r="E1176" i="6"/>
  <c r="F1183" i="6"/>
  <c r="E1183" i="6"/>
  <c r="F1190" i="6"/>
  <c r="G1190" i="6" s="1"/>
  <c r="E1190" i="6"/>
  <c r="F1228" i="6"/>
  <c r="H1228" i="6" s="1"/>
  <c r="E1228" i="6"/>
  <c r="F1234" i="6"/>
  <c r="E1234" i="6"/>
  <c r="F1245" i="6"/>
  <c r="G1245" i="6" s="1"/>
  <c r="E1245" i="6"/>
  <c r="F1251" i="6"/>
  <c r="H1251" i="6" s="1"/>
  <c r="E1251" i="6"/>
  <c r="F1269" i="6"/>
  <c r="E1269" i="6"/>
  <c r="F1286" i="6"/>
  <c r="G1286" i="6" s="1"/>
  <c r="E1286" i="6"/>
  <c r="F1322" i="6"/>
  <c r="G1322" i="6" s="1"/>
  <c r="E1322" i="6"/>
  <c r="F1340" i="6"/>
  <c r="E1340" i="6"/>
  <c r="F1367" i="6"/>
  <c r="G1367" i="6" s="1"/>
  <c r="E1367" i="6"/>
  <c r="F1375" i="6"/>
  <c r="H1375" i="6" s="1"/>
  <c r="E1375" i="6"/>
  <c r="F1404" i="6"/>
  <c r="E1404" i="6"/>
  <c r="F1452" i="6"/>
  <c r="G1452" i="6" s="1"/>
  <c r="E1452" i="6"/>
  <c r="F1469" i="6"/>
  <c r="H1469" i="6" s="1"/>
  <c r="E1469" i="6"/>
  <c r="F1493" i="6"/>
  <c r="E1493" i="6"/>
  <c r="F1505" i="6"/>
  <c r="G1505" i="6" s="1"/>
  <c r="E1505" i="6"/>
  <c r="F1511" i="6"/>
  <c r="H1511" i="6" s="1"/>
  <c r="E1511" i="6"/>
  <c r="F1517" i="6"/>
  <c r="E1517" i="6"/>
  <c r="F1553" i="6"/>
  <c r="G1553" i="6" s="1"/>
  <c r="E1553" i="6"/>
  <c r="F1560" i="6"/>
  <c r="G1560" i="6" s="1"/>
  <c r="E1560" i="6"/>
  <c r="F1566" i="6"/>
  <c r="E1566" i="6"/>
  <c r="F1578" i="6"/>
  <c r="G1578" i="6" s="1"/>
  <c r="E1578" i="6"/>
  <c r="F1603" i="6"/>
  <c r="H1603" i="6" s="1"/>
  <c r="E1603" i="6"/>
  <c r="F632" i="6"/>
  <c r="E632" i="6"/>
  <c r="F626" i="6"/>
  <c r="H626" i="6" s="1"/>
  <c r="E626" i="6"/>
  <c r="F1370" i="6"/>
  <c r="H1370" i="6" s="1"/>
  <c r="E1370" i="6"/>
  <c r="H2133" i="5"/>
  <c r="G2133" i="5"/>
  <c r="H1820" i="5"/>
  <c r="G1820" i="5"/>
  <c r="H1749" i="5"/>
  <c r="G1731" i="5"/>
  <c r="G1270" i="5"/>
  <c r="H1270" i="5"/>
  <c r="H1181" i="6"/>
  <c r="G202" i="6"/>
  <c r="H845" i="6"/>
  <c r="H189" i="6"/>
  <c r="G633" i="6"/>
  <c r="H633" i="6"/>
  <c r="G270" i="6"/>
  <c r="H270" i="6"/>
  <c r="G1185" i="6"/>
  <c r="H811" i="6"/>
  <c r="G157" i="6"/>
  <c r="G1370" i="6"/>
  <c r="H1587" i="6"/>
  <c r="H300" i="6"/>
  <c r="G300" i="6"/>
  <c r="G569" i="6"/>
  <c r="H918" i="6"/>
  <c r="G918" i="6"/>
  <c r="H9" i="6"/>
  <c r="G9" i="6"/>
  <c r="H15" i="6"/>
  <c r="G15" i="6"/>
  <c r="H21" i="6"/>
  <c r="G21" i="6"/>
  <c r="H66" i="6"/>
  <c r="G66" i="6"/>
  <c r="H77" i="6"/>
  <c r="G77" i="6"/>
  <c r="G83" i="6"/>
  <c r="H83" i="6"/>
  <c r="H89" i="6"/>
  <c r="G89" i="6"/>
  <c r="G99" i="6"/>
  <c r="H99" i="6"/>
  <c r="H105" i="6"/>
  <c r="G105" i="6"/>
  <c r="G127" i="6"/>
  <c r="H127" i="6"/>
  <c r="H138" i="6"/>
  <c r="G154" i="6"/>
  <c r="H154" i="6"/>
  <c r="G161" i="6"/>
  <c r="H161" i="6"/>
  <c r="H167" i="6"/>
  <c r="G167" i="6"/>
  <c r="H194" i="6"/>
  <c r="G194" i="6"/>
  <c r="G209" i="6"/>
  <c r="H209" i="6"/>
  <c r="G225" i="6"/>
  <c r="H225" i="6"/>
  <c r="G234" i="6"/>
  <c r="H234" i="6"/>
  <c r="G241" i="6"/>
  <c r="H241" i="6"/>
  <c r="G247" i="6"/>
  <c r="H247" i="6"/>
  <c r="G283" i="6"/>
  <c r="H283" i="6"/>
  <c r="H294" i="6"/>
  <c r="G294" i="6"/>
  <c r="G304" i="6"/>
  <c r="H304" i="6"/>
  <c r="G310" i="6"/>
  <c r="H310" i="6"/>
  <c r="G316" i="6"/>
  <c r="H316" i="6"/>
  <c r="G322" i="6"/>
  <c r="H322" i="6"/>
  <c r="G331" i="6"/>
  <c r="H343" i="6"/>
  <c r="G343" i="6"/>
  <c r="H350" i="6"/>
  <c r="G350" i="6"/>
  <c r="H356" i="6"/>
  <c r="G356" i="6"/>
  <c r="G371" i="6"/>
  <c r="H371" i="6"/>
  <c r="H431" i="6"/>
  <c r="G431" i="6"/>
  <c r="G461" i="6"/>
  <c r="H461" i="6"/>
  <c r="H488" i="6"/>
  <c r="H495" i="6"/>
  <c r="G501" i="6"/>
  <c r="H501" i="6"/>
  <c r="G522" i="6"/>
  <c r="H522" i="6"/>
  <c r="G535" i="6"/>
  <c r="H535" i="6"/>
  <c r="H561" i="6"/>
  <c r="G572" i="6"/>
  <c r="H604" i="6"/>
  <c r="G625" i="6"/>
  <c r="H625" i="6"/>
  <c r="G645" i="6"/>
  <c r="H645" i="6"/>
  <c r="H663" i="6"/>
  <c r="G663" i="6"/>
  <c r="G681" i="6"/>
  <c r="H681" i="6"/>
  <c r="H705" i="6"/>
  <c r="G705" i="6"/>
  <c r="G735" i="6"/>
  <c r="H735" i="6"/>
  <c r="G741" i="6"/>
  <c r="H741" i="6"/>
  <c r="G747" i="6"/>
  <c r="H747" i="6"/>
  <c r="G774" i="6"/>
  <c r="H774" i="6"/>
  <c r="G780" i="6"/>
  <c r="H780" i="6"/>
  <c r="G807" i="6"/>
  <c r="H807" i="6"/>
  <c r="G818" i="6"/>
  <c r="H818" i="6"/>
  <c r="G824" i="6"/>
  <c r="H824" i="6"/>
  <c r="G830" i="6"/>
  <c r="H830" i="6"/>
  <c r="G836" i="6"/>
  <c r="H836" i="6"/>
  <c r="G873" i="6"/>
  <c r="H873" i="6"/>
  <c r="H882" i="6"/>
  <c r="G882" i="6"/>
  <c r="H927" i="6"/>
  <c r="G939" i="6"/>
  <c r="H939" i="6"/>
  <c r="G966" i="6"/>
  <c r="H966" i="6"/>
  <c r="G972" i="6"/>
  <c r="G994" i="6"/>
  <c r="H994" i="6"/>
  <c r="G1000" i="6"/>
  <c r="G1013" i="6"/>
  <c r="H1013" i="6"/>
  <c r="G1019" i="6"/>
  <c r="H1019" i="6"/>
  <c r="G1040" i="6"/>
  <c r="H1040" i="6"/>
  <c r="G1117" i="6"/>
  <c r="H1129" i="6"/>
  <c r="G1129" i="6"/>
  <c r="H1179" i="6"/>
  <c r="G1179" i="6"/>
  <c r="G1187" i="6"/>
  <c r="G1198" i="6"/>
  <c r="H1198" i="6"/>
  <c r="H1234" i="6"/>
  <c r="G1234" i="6"/>
  <c r="H1267" i="6"/>
  <c r="H1288" i="6"/>
  <c r="G1288" i="6"/>
  <c r="G1300" i="6"/>
  <c r="G269" i="6"/>
  <c r="H269" i="6"/>
  <c r="H4" i="6"/>
  <c r="G4" i="6"/>
  <c r="H10" i="6"/>
  <c r="G10" i="6"/>
  <c r="G16" i="6"/>
  <c r="H16" i="6"/>
  <c r="G22" i="6"/>
  <c r="H22" i="6"/>
  <c r="H28" i="6"/>
  <c r="G28" i="6"/>
  <c r="H78" i="6"/>
  <c r="G78" i="6"/>
  <c r="G90" i="6"/>
  <c r="H90" i="6"/>
  <c r="G100" i="6"/>
  <c r="H100" i="6"/>
  <c r="F134" i="6"/>
  <c r="H168" i="6"/>
  <c r="G168" i="6"/>
  <c r="H175" i="6"/>
  <c r="G175" i="6"/>
  <c r="G195" i="6"/>
  <c r="H195" i="6"/>
  <c r="G216" i="6"/>
  <c r="H216" i="6"/>
  <c r="G235" i="6"/>
  <c r="H235" i="6"/>
  <c r="G242" i="6"/>
  <c r="H242" i="6"/>
  <c r="G248" i="6"/>
  <c r="H248" i="6"/>
  <c r="H284" i="6"/>
  <c r="G284" i="6"/>
  <c r="G311" i="6"/>
  <c r="H311" i="6"/>
  <c r="G317" i="6"/>
  <c r="H317" i="6"/>
  <c r="G323" i="6"/>
  <c r="H323" i="6"/>
  <c r="H344" i="6"/>
  <c r="G344" i="6"/>
  <c r="H351" i="6"/>
  <c r="G351" i="6"/>
  <c r="H357" i="6"/>
  <c r="G357" i="6"/>
  <c r="H372" i="6"/>
  <c r="G372" i="6"/>
  <c r="H426" i="6"/>
  <c r="G426" i="6"/>
  <c r="G529" i="6"/>
  <c r="H529" i="6"/>
  <c r="G536" i="6"/>
  <c r="H536" i="6"/>
  <c r="H542" i="6"/>
  <c r="G579" i="6"/>
  <c r="H579" i="6"/>
  <c r="G617" i="6"/>
  <c r="G646" i="6"/>
  <c r="H646" i="6"/>
  <c r="G652" i="6"/>
  <c r="H652" i="6"/>
  <c r="G670" i="6"/>
  <c r="H670" i="6"/>
  <c r="G718" i="6"/>
  <c r="H718" i="6"/>
  <c r="G736" i="6"/>
  <c r="H736" i="6"/>
  <c r="G742" i="6"/>
  <c r="H742" i="6"/>
  <c r="G748" i="6"/>
  <c r="H748" i="6"/>
  <c r="H760" i="6"/>
  <c r="G760" i="6"/>
  <c r="G775" i="6"/>
  <c r="H775" i="6"/>
  <c r="G781" i="6"/>
  <c r="H781" i="6"/>
  <c r="G787" i="6"/>
  <c r="H787" i="6"/>
  <c r="G825" i="6"/>
  <c r="H825" i="6"/>
  <c r="G831" i="6"/>
  <c r="H831" i="6"/>
  <c r="G837" i="6"/>
  <c r="H837" i="6"/>
  <c r="H857" i="6"/>
  <c r="G857" i="6"/>
  <c r="G940" i="6"/>
  <c r="H940" i="6"/>
  <c r="H961" i="6"/>
  <c r="G961" i="6"/>
  <c r="H967" i="6"/>
  <c r="G995" i="6"/>
  <c r="H995" i="6"/>
  <c r="H1001" i="6"/>
  <c r="G1014" i="6"/>
  <c r="H1014" i="6"/>
  <c r="G1020" i="6"/>
  <c r="H1020" i="6"/>
  <c r="H1029" i="6"/>
  <c r="G1029" i="6"/>
  <c r="G1035" i="6"/>
  <c r="H1035" i="6"/>
  <c r="H1041" i="6"/>
  <c r="G1047" i="6"/>
  <c r="H1047" i="6"/>
  <c r="H1107" i="6"/>
  <c r="G1107" i="6"/>
  <c r="H1118" i="6"/>
  <c r="G1118" i="6"/>
  <c r="H1130" i="6"/>
  <c r="G1130" i="6"/>
  <c r="H1158" i="6"/>
  <c r="G1158" i="6"/>
  <c r="G1180" i="6"/>
  <c r="H1199" i="6"/>
  <c r="G1199" i="6"/>
  <c r="H1235" i="6"/>
  <c r="G280" i="6"/>
  <c r="H280" i="6"/>
  <c r="G692" i="6"/>
  <c r="H692" i="6"/>
  <c r="H5" i="6"/>
  <c r="G5" i="6"/>
  <c r="G11" i="6"/>
  <c r="H11" i="6"/>
  <c r="H17" i="6"/>
  <c r="G17" i="6"/>
  <c r="H23" i="6"/>
  <c r="G23" i="6"/>
  <c r="H29" i="6"/>
  <c r="G29" i="6"/>
  <c r="H85" i="6"/>
  <c r="G85" i="6"/>
  <c r="H117" i="6"/>
  <c r="G117" i="6"/>
  <c r="H123" i="6"/>
  <c r="G123" i="6"/>
  <c r="F180" i="6"/>
  <c r="F217" i="6"/>
  <c r="G236" i="6"/>
  <c r="H236" i="6"/>
  <c r="G243" i="6"/>
  <c r="H243" i="6"/>
  <c r="G249" i="6"/>
  <c r="H249" i="6"/>
  <c r="H352" i="6"/>
  <c r="G352" i="6"/>
  <c r="H358" i="6"/>
  <c r="G358" i="6"/>
  <c r="H415" i="6"/>
  <c r="G415" i="6"/>
  <c r="G444" i="6"/>
  <c r="H444" i="6"/>
  <c r="G530" i="6"/>
  <c r="H530" i="6"/>
  <c r="G537" i="6"/>
  <c r="H537" i="6"/>
  <c r="G589" i="6"/>
  <c r="H618" i="6"/>
  <c r="G618" i="6"/>
  <c r="G647" i="6"/>
  <c r="H647" i="6"/>
  <c r="G671" i="6"/>
  <c r="H671" i="6"/>
  <c r="G677" i="6"/>
  <c r="H677" i="6"/>
  <c r="H688" i="6"/>
  <c r="G719" i="6"/>
  <c r="H719" i="6"/>
  <c r="G743" i="6"/>
  <c r="H743" i="6"/>
  <c r="G776" i="6"/>
  <c r="H776" i="6"/>
  <c r="G782" i="6"/>
  <c r="H782" i="6"/>
  <c r="G788" i="6"/>
  <c r="H788" i="6"/>
  <c r="G794" i="6"/>
  <c r="H794" i="6"/>
  <c r="G832" i="6"/>
  <c r="H832" i="6"/>
  <c r="H863" i="6"/>
  <c r="G890" i="6"/>
  <c r="H890" i="6"/>
  <c r="G923" i="6"/>
  <c r="H923" i="6"/>
  <c r="G974" i="6"/>
  <c r="H974" i="6"/>
  <c r="G980" i="6"/>
  <c r="G1002" i="6"/>
  <c r="H1002" i="6"/>
  <c r="G1009" i="6"/>
  <c r="G1015" i="6"/>
  <c r="H1015" i="6"/>
  <c r="G1042" i="6"/>
  <c r="H1042" i="6"/>
  <c r="G1048" i="6"/>
  <c r="H1048" i="6"/>
  <c r="G1080" i="6"/>
  <c r="H1080" i="6"/>
  <c r="H1153" i="6"/>
  <c r="F1159" i="6"/>
  <c r="G1159" i="6" s="1"/>
  <c r="G273" i="6"/>
  <c r="H273" i="6"/>
  <c r="G261" i="6"/>
  <c r="H261" i="6"/>
  <c r="G24" i="6"/>
  <c r="H24" i="6"/>
  <c r="G96" i="6"/>
  <c r="H96" i="6"/>
  <c r="G118" i="6"/>
  <c r="H118" i="6"/>
  <c r="G124" i="6"/>
  <c r="H124" i="6"/>
  <c r="G130" i="6"/>
  <c r="H130" i="6"/>
  <c r="G151" i="6"/>
  <c r="H151" i="6"/>
  <c r="H158" i="6"/>
  <c r="G158" i="6"/>
  <c r="H164" i="6"/>
  <c r="G164" i="6"/>
  <c r="H191" i="6"/>
  <c r="G191" i="6"/>
  <c r="H212" i="6"/>
  <c r="G212" i="6"/>
  <c r="G250" i="6"/>
  <c r="H250" i="6"/>
  <c r="H260" i="6"/>
  <c r="G260" i="6"/>
  <c r="H296" i="6"/>
  <c r="G296" i="6"/>
  <c r="G307" i="6"/>
  <c r="H307" i="6"/>
  <c r="H334" i="6"/>
  <c r="G334" i="6"/>
  <c r="H359" i="6"/>
  <c r="G359" i="6"/>
  <c r="H389" i="6"/>
  <c r="G389" i="6"/>
  <c r="F435" i="6"/>
  <c r="G404" i="6"/>
  <c r="H416" i="6"/>
  <c r="G416" i="6"/>
  <c r="G445" i="6"/>
  <c r="H445" i="6"/>
  <c r="H457" i="6"/>
  <c r="G464" i="6"/>
  <c r="H464" i="6"/>
  <c r="G485" i="6"/>
  <c r="H485" i="6"/>
  <c r="H498" i="6"/>
  <c r="H575" i="6"/>
  <c r="G575" i="6"/>
  <c r="G590" i="6"/>
  <c r="H590" i="6"/>
  <c r="G602" i="6"/>
  <c r="H602" i="6"/>
  <c r="G636" i="6"/>
  <c r="H654" i="6"/>
  <c r="G654" i="6"/>
  <c r="G672" i="6"/>
  <c r="H672" i="6"/>
  <c r="G678" i="6"/>
  <c r="H678" i="6"/>
  <c r="G684" i="6"/>
  <c r="H684" i="6"/>
  <c r="H708" i="6"/>
  <c r="G708" i="6"/>
  <c r="G714" i="6"/>
  <c r="H714" i="6"/>
  <c r="G720" i="6"/>
  <c r="H720" i="6"/>
  <c r="G777" i="6"/>
  <c r="H777" i="6"/>
  <c r="G783" i="6"/>
  <c r="H783" i="6"/>
  <c r="G789" i="6"/>
  <c r="H789" i="6"/>
  <c r="G795" i="6"/>
  <c r="H795" i="6"/>
  <c r="H810" i="6"/>
  <c r="G810" i="6"/>
  <c r="G821" i="6"/>
  <c r="H821" i="6"/>
  <c r="H859" i="6"/>
  <c r="G859" i="6"/>
  <c r="H870" i="6"/>
  <c r="G870" i="6"/>
  <c r="H884" i="6"/>
  <c r="G897" i="6"/>
  <c r="H897" i="6"/>
  <c r="G924" i="6"/>
  <c r="H924" i="6"/>
  <c r="G981" i="6"/>
  <c r="H981" i="6"/>
  <c r="G1016" i="6"/>
  <c r="H1016" i="6"/>
  <c r="H1049" i="6"/>
  <c r="G1049" i="6"/>
  <c r="H1070" i="6"/>
  <c r="G1070" i="6"/>
  <c r="H18" i="6"/>
  <c r="G18" i="6"/>
  <c r="G30" i="6"/>
  <c r="H30" i="6"/>
  <c r="F70" i="6"/>
  <c r="H70" i="6" s="1"/>
  <c r="G91" i="6"/>
  <c r="H91" i="6"/>
  <c r="H7" i="6"/>
  <c r="G7" i="6"/>
  <c r="H31" i="6"/>
  <c r="G31" i="6"/>
  <c r="H52" i="6"/>
  <c r="G52" i="6"/>
  <c r="G58" i="6"/>
  <c r="H58" i="6"/>
  <c r="G64" i="6"/>
  <c r="H64" i="6"/>
  <c r="H92" i="6"/>
  <c r="G92" i="6"/>
  <c r="H97" i="6"/>
  <c r="G97" i="6"/>
  <c r="H103" i="6"/>
  <c r="G103" i="6"/>
  <c r="G113" i="6"/>
  <c r="H113" i="6"/>
  <c r="G119" i="6"/>
  <c r="H119" i="6"/>
  <c r="H125" i="6"/>
  <c r="G125" i="6"/>
  <c r="H131" i="6"/>
  <c r="G131" i="6"/>
  <c r="G152" i="6"/>
  <c r="H152" i="6"/>
  <c r="G159" i="6"/>
  <c r="H159" i="6"/>
  <c r="H165" i="6"/>
  <c r="G165" i="6"/>
  <c r="H172" i="6"/>
  <c r="G172" i="6"/>
  <c r="H178" i="6"/>
  <c r="G178" i="6"/>
  <c r="H192" i="6"/>
  <c r="G192" i="6"/>
  <c r="H198" i="6"/>
  <c r="G198" i="6"/>
  <c r="H214" i="6"/>
  <c r="G214" i="6"/>
  <c r="G281" i="6"/>
  <c r="H281" i="6"/>
  <c r="G308" i="6"/>
  <c r="H308" i="6"/>
  <c r="G314" i="6"/>
  <c r="H314" i="6"/>
  <c r="H335" i="6"/>
  <c r="G335" i="6"/>
  <c r="H341" i="6"/>
  <c r="G341" i="6"/>
  <c r="H348" i="6"/>
  <c r="G348" i="6"/>
  <c r="H369" i="6"/>
  <c r="G369" i="6"/>
  <c r="G390" i="6"/>
  <c r="H390" i="6"/>
  <c r="H405" i="6"/>
  <c r="G405" i="6"/>
  <c r="H423" i="6"/>
  <c r="G423" i="6"/>
  <c r="G446" i="6"/>
  <c r="H446" i="6"/>
  <c r="G452" i="6"/>
  <c r="H452" i="6"/>
  <c r="G486" i="6"/>
  <c r="H486" i="6"/>
  <c r="G492" i="6"/>
  <c r="H492" i="6"/>
  <c r="G520" i="6"/>
  <c r="H520" i="6"/>
  <c r="G526" i="6"/>
  <c r="G533" i="6"/>
  <c r="H533" i="6"/>
  <c r="H544" i="6"/>
  <c r="G554" i="6"/>
  <c r="H554" i="6"/>
  <c r="G591" i="6"/>
  <c r="H591" i="6"/>
  <c r="G603" i="6"/>
  <c r="G643" i="6"/>
  <c r="H643" i="6"/>
  <c r="G673" i="6"/>
  <c r="H673" i="6"/>
  <c r="G685" i="6"/>
  <c r="H685" i="6"/>
  <c r="G715" i="6"/>
  <c r="H715" i="6"/>
  <c r="G721" i="6"/>
  <c r="H721" i="6"/>
  <c r="G8" i="6"/>
  <c r="H8" i="6"/>
  <c r="H14" i="6"/>
  <c r="G14" i="6"/>
  <c r="G32" i="6"/>
  <c r="H32" i="6"/>
  <c r="H59" i="6"/>
  <c r="G59" i="6"/>
  <c r="G65" i="6"/>
  <c r="H65" i="6"/>
  <c r="G82" i="6"/>
  <c r="H82" i="6"/>
  <c r="G93" i="6"/>
  <c r="H93" i="6"/>
  <c r="G98" i="6"/>
  <c r="H98" i="6"/>
  <c r="G104" i="6"/>
  <c r="H104" i="6"/>
  <c r="H120" i="6"/>
  <c r="G120" i="6"/>
  <c r="G126" i="6"/>
  <c r="H126" i="6"/>
  <c r="H132" i="6"/>
  <c r="G132" i="6"/>
  <c r="H153" i="6"/>
  <c r="G153" i="6"/>
  <c r="G160" i="6"/>
  <c r="H160" i="6"/>
  <c r="H166" i="6"/>
  <c r="G166" i="6"/>
  <c r="G173" i="6"/>
  <c r="H173" i="6"/>
  <c r="H179" i="6"/>
  <c r="G179" i="6"/>
  <c r="H193" i="6"/>
  <c r="G193" i="6"/>
  <c r="G208" i="6"/>
  <c r="H208" i="6"/>
  <c r="H215" i="6"/>
  <c r="G215" i="6"/>
  <c r="G240" i="6"/>
  <c r="H240" i="6"/>
  <c r="G246" i="6"/>
  <c r="H246" i="6"/>
  <c r="H282" i="6"/>
  <c r="G282" i="6"/>
  <c r="H303" i="6"/>
  <c r="G303" i="6"/>
  <c r="G309" i="6"/>
  <c r="H309" i="6"/>
  <c r="G315" i="6"/>
  <c r="H315" i="6"/>
  <c r="G321" i="6"/>
  <c r="H321" i="6"/>
  <c r="H336" i="6"/>
  <c r="G336" i="6"/>
  <c r="H342" i="6"/>
  <c r="G342" i="6"/>
  <c r="H349" i="6"/>
  <c r="G349" i="6"/>
  <c r="H355" i="6"/>
  <c r="G355" i="6"/>
  <c r="F378" i="6"/>
  <c r="G378" i="6" s="1"/>
  <c r="G391" i="6"/>
  <c r="H391" i="6"/>
  <c r="H397" i="6"/>
  <c r="G397" i="6"/>
  <c r="H406" i="6"/>
  <c r="G406" i="6"/>
  <c r="H418" i="6"/>
  <c r="G418" i="6"/>
  <c r="H424" i="6"/>
  <c r="G424" i="6"/>
  <c r="G447" i="6"/>
  <c r="H447" i="6"/>
  <c r="G460" i="6"/>
  <c r="H460" i="6"/>
  <c r="H487" i="6"/>
  <c r="G494" i="6"/>
  <c r="H494" i="6"/>
  <c r="G500" i="6"/>
  <c r="H500" i="6"/>
  <c r="G515" i="6"/>
  <c r="H521" i="6"/>
  <c r="H527" i="6"/>
  <c r="G534" i="6"/>
  <c r="H534" i="6"/>
  <c r="G565" i="6"/>
  <c r="H565" i="6"/>
  <c r="G571" i="6"/>
  <c r="H571" i="6"/>
  <c r="G577" i="6"/>
  <c r="H577" i="6"/>
  <c r="G592" i="6"/>
  <c r="H592" i="6"/>
  <c r="G644" i="6"/>
  <c r="H644" i="6"/>
  <c r="H650" i="6"/>
  <c r="G674" i="6"/>
  <c r="H674" i="6"/>
  <c r="G680" i="6"/>
  <c r="H680" i="6"/>
  <c r="G704" i="6"/>
  <c r="G722" i="6"/>
  <c r="H722" i="6"/>
  <c r="G734" i="6"/>
  <c r="H734" i="6"/>
  <c r="G740" i="6"/>
  <c r="H740" i="6"/>
  <c r="G746" i="6"/>
  <c r="H746" i="6"/>
  <c r="G773" i="6"/>
  <c r="G791" i="6"/>
  <c r="H791" i="6"/>
  <c r="G817" i="6"/>
  <c r="H817" i="6"/>
  <c r="G823" i="6"/>
  <c r="H823" i="6"/>
  <c r="G829" i="6"/>
  <c r="H829" i="6"/>
  <c r="G835" i="6"/>
  <c r="H835" i="6"/>
  <c r="F874" i="6"/>
  <c r="G844" i="6"/>
  <c r="G872" i="6"/>
  <c r="H872" i="6"/>
  <c r="G893" i="6"/>
  <c r="G920" i="6"/>
  <c r="H920" i="6"/>
  <c r="G926" i="6"/>
  <c r="G932" i="6"/>
  <c r="H932" i="6"/>
  <c r="G938" i="6"/>
  <c r="H938" i="6"/>
  <c r="G944" i="6"/>
  <c r="H959" i="6"/>
  <c r="G959" i="6"/>
  <c r="G993" i="6"/>
  <c r="G999" i="6"/>
  <c r="H999" i="6"/>
  <c r="G1006" i="6"/>
  <c r="H1006" i="6"/>
  <c r="G1012" i="6"/>
  <c r="G1027" i="6"/>
  <c r="G1039" i="6"/>
  <c r="H1039" i="6"/>
  <c r="H1083" i="6"/>
  <c r="G1083" i="6"/>
  <c r="G1089" i="6"/>
  <c r="H1089" i="6"/>
  <c r="H1122" i="6"/>
  <c r="G1122" i="6"/>
  <c r="H1150" i="6"/>
  <c r="G1150" i="6"/>
  <c r="H1156" i="6"/>
  <c r="G1156" i="6"/>
  <c r="G1178" i="6"/>
  <c r="H1178" i="6"/>
  <c r="H1192" i="6"/>
  <c r="G1192" i="6"/>
  <c r="H667" i="6"/>
  <c r="G667" i="6"/>
  <c r="G739" i="6"/>
  <c r="H739" i="6"/>
  <c r="G784" i="6"/>
  <c r="H784" i="6"/>
  <c r="G790" i="6"/>
  <c r="H790" i="6"/>
  <c r="G816" i="6"/>
  <c r="H816" i="6"/>
  <c r="G822" i="6"/>
  <c r="H822" i="6"/>
  <c r="G828" i="6"/>
  <c r="H828" i="6"/>
  <c r="G871" i="6"/>
  <c r="H871" i="6"/>
  <c r="G892" i="6"/>
  <c r="H892" i="6"/>
  <c r="G919" i="6"/>
  <c r="H919" i="6"/>
  <c r="G925" i="6"/>
  <c r="H925" i="6"/>
  <c r="H937" i="6"/>
  <c r="G937" i="6"/>
  <c r="H964" i="6"/>
  <c r="G964" i="6"/>
  <c r="G982" i="6"/>
  <c r="H982" i="6"/>
  <c r="H992" i="6"/>
  <c r="G1005" i="6"/>
  <c r="H1005" i="6"/>
  <c r="G1032" i="6"/>
  <c r="H1032" i="6"/>
  <c r="H1082" i="6"/>
  <c r="G1082" i="6"/>
  <c r="H1088" i="6"/>
  <c r="G1088" i="6"/>
  <c r="H1121" i="6"/>
  <c r="G1121" i="6"/>
  <c r="H1137" i="6"/>
  <c r="G1137" i="6"/>
  <c r="H1143" i="6"/>
  <c r="G1143" i="6"/>
  <c r="G1177" i="6"/>
  <c r="H1177" i="6"/>
  <c r="G1184" i="6"/>
  <c r="H1191" i="6"/>
  <c r="G1191" i="6"/>
  <c r="G1226" i="6"/>
  <c r="H1226" i="6"/>
  <c r="G1232" i="6"/>
  <c r="H1232" i="6"/>
  <c r="G1247" i="6"/>
  <c r="H1247" i="6"/>
  <c r="G1253" i="6"/>
  <c r="H1259" i="6"/>
  <c r="G1259" i="6"/>
  <c r="H1265" i="6"/>
  <c r="G1265" i="6"/>
  <c r="H1286" i="6"/>
  <c r="G1369" i="6"/>
  <c r="H1369" i="6"/>
  <c r="H1404" i="6"/>
  <c r="G1404" i="6"/>
  <c r="H1431" i="6"/>
  <c r="G1431" i="6"/>
  <c r="H1443" i="6"/>
  <c r="G1443" i="6"/>
  <c r="G1455" i="6"/>
  <c r="H1455" i="6"/>
  <c r="H1493" i="6"/>
  <c r="G1493" i="6"/>
  <c r="H1503" i="6"/>
  <c r="G1503" i="6"/>
  <c r="H1527" i="6"/>
  <c r="G1527" i="6"/>
  <c r="G1579" i="6"/>
  <c r="H1579" i="6"/>
  <c r="H213" i="6"/>
  <c r="G268" i="6"/>
  <c r="H268" i="6"/>
  <c r="H274" i="6"/>
  <c r="H262" i="6"/>
  <c r="H458" i="6"/>
  <c r="H1227" i="6"/>
  <c r="G1227" i="6"/>
  <c r="H1233" i="6"/>
  <c r="G1233" i="6"/>
  <c r="H1248" i="6"/>
  <c r="G1248" i="6"/>
  <c r="F1254" i="6"/>
  <c r="H1254" i="6" s="1"/>
  <c r="H1260" i="6"/>
  <c r="G1266" i="6"/>
  <c r="H1266" i="6"/>
  <c r="H1287" i="6"/>
  <c r="G1287" i="6"/>
  <c r="G1293" i="6"/>
  <c r="H1293" i="6"/>
  <c r="G1354" i="6"/>
  <c r="H1362" i="6"/>
  <c r="G1362" i="6"/>
  <c r="H1444" i="6"/>
  <c r="G1444" i="6"/>
  <c r="H1450" i="6"/>
  <c r="G1450" i="6"/>
  <c r="H1504" i="6"/>
  <c r="G1504" i="6"/>
  <c r="G1510" i="6"/>
  <c r="H1528" i="6"/>
  <c r="G1528" i="6"/>
  <c r="G1558" i="6"/>
  <c r="H1558" i="6"/>
  <c r="G1586" i="6"/>
  <c r="H1586" i="6"/>
  <c r="G1593" i="6"/>
  <c r="H1593" i="6"/>
  <c r="G266" i="6"/>
  <c r="H266" i="6"/>
  <c r="G531" i="6"/>
  <c r="H531" i="6"/>
  <c r="G1554" i="6"/>
  <c r="G1340" i="6"/>
  <c r="H1340" i="6"/>
  <c r="G1355" i="6"/>
  <c r="G1363" i="6"/>
  <c r="H1363" i="6"/>
  <c r="H1400" i="6"/>
  <c r="G1400" i="6"/>
  <c r="G1445" i="6"/>
  <c r="H1451" i="6"/>
  <c r="G1451" i="6"/>
  <c r="G1483" i="6"/>
  <c r="H1483" i="6"/>
  <c r="H1505" i="6"/>
  <c r="G1511" i="6"/>
  <c r="G1517" i="6"/>
  <c r="H1517" i="6"/>
  <c r="G1552" i="6"/>
  <c r="G1559" i="6"/>
  <c r="H1559" i="6"/>
  <c r="G1565" i="6"/>
  <c r="H1565" i="6"/>
  <c r="G1581" i="6"/>
  <c r="H1581" i="6"/>
  <c r="G1588" i="6"/>
  <c r="H1588" i="6"/>
  <c r="G1600" i="6"/>
  <c r="H1600" i="6"/>
  <c r="G276" i="6"/>
  <c r="H276" i="6"/>
  <c r="G287" i="6"/>
  <c r="H287" i="6"/>
  <c r="H374" i="6"/>
  <c r="G374" i="6"/>
  <c r="G631" i="6"/>
  <c r="H631" i="6"/>
  <c r="H679" i="6"/>
  <c r="H1301" i="6"/>
  <c r="G1301" i="6"/>
  <c r="G1335" i="6"/>
  <c r="H1335" i="6"/>
  <c r="G1347" i="6"/>
  <c r="H1347" i="6"/>
  <c r="H1366" i="6"/>
  <c r="G1366" i="6"/>
  <c r="G1395" i="6"/>
  <c r="G1401" i="6"/>
  <c r="H1401" i="6"/>
  <c r="H1407" i="6"/>
  <c r="G1407" i="6"/>
  <c r="H1452" i="6"/>
  <c r="G1472" i="6"/>
  <c r="H1472" i="6"/>
  <c r="H1484" i="6"/>
  <c r="G1484" i="6"/>
  <c r="G1490" i="6"/>
  <c r="H1490" i="6"/>
  <c r="H1506" i="6"/>
  <c r="G1506" i="6"/>
  <c r="G1512" i="6"/>
  <c r="H1512" i="6"/>
  <c r="H1518" i="6"/>
  <c r="G1524" i="6"/>
  <c r="H1524" i="6"/>
  <c r="G1566" i="6"/>
  <c r="H1566" i="6"/>
  <c r="G1589" i="6"/>
  <c r="H1589" i="6"/>
  <c r="H1595" i="6"/>
  <c r="G1601" i="6"/>
  <c r="H1601" i="6"/>
  <c r="G227" i="6"/>
  <c r="H227" i="6"/>
  <c r="H632" i="6"/>
  <c r="G632" i="6"/>
  <c r="H1200" i="6"/>
  <c r="G1200" i="6"/>
  <c r="G1224" i="6"/>
  <c r="H1224" i="6"/>
  <c r="H1245" i="6"/>
  <c r="H1269" i="6"/>
  <c r="G1269" i="6"/>
  <c r="H1336" i="6"/>
  <c r="G1336" i="6"/>
  <c r="H1342" i="6"/>
  <c r="G1342" i="6"/>
  <c r="H1396" i="6"/>
  <c r="G1396" i="6"/>
  <c r="H1408" i="6"/>
  <c r="G1479" i="6"/>
  <c r="H1479" i="6"/>
  <c r="H1485" i="6"/>
  <c r="G1485" i="6"/>
  <c r="H1507" i="6"/>
  <c r="G1513" i="6"/>
  <c r="H1513" i="6"/>
  <c r="G1519" i="6"/>
  <c r="H1519" i="6"/>
  <c r="H1525" i="6"/>
  <c r="H1531" i="6"/>
  <c r="G1531" i="6"/>
  <c r="G1555" i="6"/>
  <c r="H1555" i="6"/>
  <c r="G1561" i="6"/>
  <c r="G1568" i="6"/>
  <c r="H1568" i="6"/>
  <c r="G1602" i="6"/>
  <c r="H1602" i="6"/>
  <c r="H169" i="6"/>
  <c r="H267" i="6"/>
  <c r="H1142" i="6"/>
  <c r="G1142" i="6"/>
  <c r="H1183" i="6"/>
  <c r="G1183" i="6"/>
  <c r="H1190" i="6"/>
  <c r="H1225" i="6"/>
  <c r="H1231" i="6"/>
  <c r="G1231" i="6"/>
  <c r="H1246" i="6"/>
  <c r="G1246" i="6"/>
  <c r="G1252" i="6"/>
  <c r="H1252" i="6"/>
  <c r="H1285" i="6"/>
  <c r="G1285" i="6"/>
  <c r="G1319" i="6"/>
  <c r="H1319" i="6"/>
  <c r="H1368" i="6"/>
  <c r="G1368" i="6"/>
  <c r="H1397" i="6"/>
  <c r="G1403" i="6"/>
  <c r="H1403" i="6"/>
  <c r="H1436" i="6"/>
  <c r="G1436" i="6"/>
  <c r="G1448" i="6"/>
  <c r="H1448" i="6"/>
  <c r="H1486" i="6"/>
  <c r="G1486" i="6"/>
  <c r="G1514" i="6"/>
  <c r="G1520" i="6"/>
  <c r="H1520" i="6"/>
  <c r="G1526" i="6"/>
  <c r="H1526" i="6"/>
  <c r="G1562" i="6"/>
  <c r="H1562" i="6"/>
  <c r="H1578" i="6"/>
  <c r="G1603" i="6"/>
  <c r="H239" i="6"/>
  <c r="H226" i="6"/>
  <c r="G275" i="6"/>
  <c r="H275" i="6"/>
  <c r="H277" i="6"/>
  <c r="H263" i="6"/>
  <c r="H691" i="6"/>
  <c r="G493" i="6"/>
  <c r="H493" i="6"/>
  <c r="H1567" i="6"/>
  <c r="H1551" i="6"/>
  <c r="H1539" i="6"/>
  <c r="H1470" i="6"/>
  <c r="H1354" i="6"/>
  <c r="H1302" i="6"/>
  <c r="H1307" i="6"/>
  <c r="G1303" i="6"/>
  <c r="H1303" i="6"/>
  <c r="H1210" i="6"/>
  <c r="G1210" i="6"/>
  <c r="H1213" i="6"/>
  <c r="H1197" i="6"/>
  <c r="G1201" i="6"/>
  <c r="G1138" i="6"/>
  <c r="G1084" i="6"/>
  <c r="H1075" i="6"/>
  <c r="G1075" i="6"/>
  <c r="H1069" i="6"/>
  <c r="H906" i="6"/>
  <c r="H885" i="6"/>
  <c r="H844" i="6"/>
  <c r="H808" i="6"/>
  <c r="H726" i="6"/>
  <c r="H686" i="6"/>
  <c r="H630" i="6"/>
  <c r="H629" i="6"/>
  <c r="H596" i="6"/>
  <c r="H466" i="6"/>
  <c r="H386" i="6"/>
  <c r="H422" i="6"/>
  <c r="H368" i="6"/>
  <c r="H385" i="6"/>
  <c r="H412" i="6"/>
  <c r="H376" i="6"/>
  <c r="H383" i="6"/>
  <c r="H410" i="6"/>
  <c r="H393" i="6"/>
  <c r="H430" i="6"/>
  <c r="H392" i="6"/>
  <c r="H384" i="6"/>
  <c r="H370" i="6"/>
  <c r="H419" i="6"/>
  <c r="H411" i="6"/>
  <c r="H345" i="6"/>
  <c r="H425" i="6"/>
  <c r="H417" i="6"/>
  <c r="H409" i="6"/>
  <c r="H297" i="6"/>
  <c r="G174" i="6"/>
  <c r="H140" i="6"/>
  <c r="H63" i="6"/>
  <c r="H186" i="6"/>
  <c r="G186" i="6"/>
  <c r="G50" i="6"/>
  <c r="H50" i="6"/>
  <c r="H69" i="6"/>
  <c r="H324" i="6"/>
  <c r="H519" i="6"/>
  <c r="H582" i="6"/>
  <c r="H616" i="6"/>
  <c r="G70" i="6"/>
  <c r="G205" i="6"/>
  <c r="H480" i="6"/>
  <c r="H706" i="6"/>
  <c r="H755" i="6"/>
  <c r="H815" i="6"/>
  <c r="H866" i="6"/>
  <c r="H899" i="6"/>
  <c r="G188" i="6"/>
  <c r="H188" i="6"/>
  <c r="H429" i="6"/>
  <c r="H756" i="6"/>
  <c r="H664" i="6"/>
  <c r="H754" i="6"/>
  <c r="G1238" i="6"/>
  <c r="H1464" i="6"/>
  <c r="G1464" i="6"/>
  <c r="H725" i="6"/>
  <c r="H1056" i="6"/>
  <c r="H1273" i="6"/>
  <c r="G1273" i="6"/>
  <c r="G139" i="6"/>
  <c r="G200" i="6"/>
  <c r="G207" i="6"/>
  <c r="H207" i="6"/>
  <c r="H763" i="6"/>
  <c r="G42" i="6"/>
  <c r="G206" i="6"/>
  <c r="H295" i="6"/>
  <c r="H301" i="6"/>
  <c r="H432" i="6"/>
  <c r="H507" i="6"/>
  <c r="H687" i="6"/>
  <c r="H753" i="6"/>
  <c r="H851" i="6"/>
  <c r="H518" i="6"/>
  <c r="H796" i="6"/>
  <c r="H965" i="6"/>
  <c r="H1172" i="6"/>
  <c r="H865" i="6"/>
  <c r="H856" i="6"/>
  <c r="G1163" i="6"/>
  <c r="H883" i="6"/>
  <c r="H1055" i="6"/>
  <c r="H1165" i="6"/>
  <c r="G1165" i="6"/>
  <c r="H797" i="6"/>
  <c r="H1050" i="6"/>
  <c r="G1091" i="6"/>
  <c r="H1091" i="6"/>
  <c r="H1103" i="6"/>
  <c r="H1255" i="6"/>
  <c r="G1255" i="6"/>
  <c r="H905" i="6"/>
  <c r="H1087" i="6"/>
  <c r="G1104" i="6"/>
  <c r="G1302" i="6"/>
  <c r="H1465" i="6"/>
  <c r="G49" i="6"/>
  <c r="H49" i="6"/>
  <c r="G45" i="6"/>
  <c r="H45" i="6"/>
  <c r="H62" i="6"/>
  <c r="H86" i="6"/>
  <c r="G86" i="6"/>
  <c r="H106" i="6"/>
  <c r="H137" i="6"/>
  <c r="G137" i="6"/>
  <c r="H133" i="6"/>
  <c r="G133" i="6"/>
  <c r="H150" i="6"/>
  <c r="G150" i="6"/>
  <c r="H404" i="6"/>
  <c r="H43" i="6"/>
  <c r="G43" i="6"/>
  <c r="G56" i="6"/>
  <c r="G44" i="6"/>
  <c r="G48" i="6"/>
  <c r="G57" i="6"/>
  <c r="G141" i="6"/>
  <c r="G171" i="6"/>
  <c r="G187" i="6"/>
  <c r="G199" i="6"/>
  <c r="H379" i="6"/>
  <c r="H471" i="6"/>
  <c r="H481" i="6"/>
  <c r="H484" i="6"/>
  <c r="H570" i="6"/>
  <c r="H396" i="6"/>
  <c r="H704" i="6"/>
  <c r="H540" i="6"/>
  <c r="H563" i="6"/>
  <c r="H611" i="6"/>
  <c r="H750" i="6"/>
  <c r="H201" i="6"/>
  <c r="G201" i="6"/>
  <c r="H302" i="6"/>
  <c r="H433" i="6"/>
  <c r="H515" i="6"/>
  <c r="H597" i="6"/>
  <c r="H609" i="6"/>
  <c r="H665" i="6"/>
  <c r="H599" i="6"/>
  <c r="H508" i="6"/>
  <c r="H555" i="6"/>
  <c r="H589" i="6"/>
  <c r="H610" i="6"/>
  <c r="H712" i="6"/>
  <c r="H798" i="6"/>
  <c r="H331" i="6"/>
  <c r="H606" i="6"/>
  <c r="H666" i="6"/>
  <c r="H764" i="6"/>
  <c r="H562" i="6"/>
  <c r="H689" i="6"/>
  <c r="H707" i="6"/>
  <c r="H713" i="6"/>
  <c r="H749" i="6"/>
  <c r="H850" i="6"/>
  <c r="H1066" i="6"/>
  <c r="H711" i="6"/>
  <c r="H757" i="6"/>
  <c r="H773" i="6"/>
  <c r="G1160" i="6"/>
  <c r="H1160" i="6"/>
  <c r="H886" i="6"/>
  <c r="H889" i="6"/>
  <c r="H979" i="6"/>
  <c r="G1128" i="6"/>
  <c r="H809" i="6"/>
  <c r="H864" i="6"/>
  <c r="H947" i="6"/>
  <c r="H1027" i="6"/>
  <c r="H1068" i="6"/>
  <c r="H852" i="6"/>
  <c r="H858" i="6"/>
  <c r="H862" i="6"/>
  <c r="H904" i="6"/>
  <c r="G1110" i="6"/>
  <c r="H1101" i="6"/>
  <c r="H1152" i="6"/>
  <c r="G1164" i="6"/>
  <c r="H1067" i="6"/>
  <c r="H1102" i="6"/>
  <c r="G1339" i="6"/>
  <c r="H1274" i="6"/>
  <c r="G1274" i="6"/>
  <c r="H1212" i="6"/>
  <c r="G1214" i="6"/>
  <c r="H1272" i="6"/>
  <c r="H1374" i="6"/>
  <c r="G1374" i="6"/>
  <c r="H1414" i="6"/>
  <c r="G1414" i="6"/>
  <c r="G1456" i="6"/>
  <c r="G1438" i="6"/>
  <c r="H1457" i="6"/>
  <c r="G1457" i="6"/>
  <c r="G1429" i="6"/>
  <c r="G1477" i="6"/>
  <c r="H2194" i="5"/>
  <c r="H2198" i="5"/>
  <c r="H2158" i="5"/>
  <c r="H2176" i="5"/>
  <c r="H2156" i="5"/>
  <c r="H1976" i="5"/>
  <c r="H1975" i="5"/>
  <c r="G1832" i="5"/>
  <c r="G1616" i="5"/>
  <c r="H1616" i="5"/>
  <c r="G1541" i="5"/>
  <c r="H1546" i="5"/>
  <c r="G1546" i="5"/>
  <c r="H1553" i="5"/>
  <c r="G1553" i="5"/>
  <c r="G1559" i="5"/>
  <c r="H1559" i="5"/>
  <c r="H1565" i="5"/>
  <c r="G1565" i="5"/>
  <c r="H1547" i="5"/>
  <c r="G1547" i="5"/>
  <c r="H1554" i="5"/>
  <c r="G1554" i="5"/>
  <c r="G1560" i="5"/>
  <c r="H1560" i="5"/>
  <c r="G1561" i="5"/>
  <c r="H1561" i="5"/>
  <c r="G1551" i="5"/>
  <c r="H1551" i="5"/>
  <c r="G1552" i="5"/>
  <c r="H1552" i="5"/>
  <c r="G1564" i="5"/>
  <c r="H1564" i="5"/>
  <c r="G1544" i="5"/>
  <c r="G1566" i="5"/>
  <c r="G1550" i="5"/>
  <c r="G1542" i="5"/>
  <c r="G1548" i="5"/>
  <c r="H1537" i="5"/>
  <c r="G1507" i="5"/>
  <c r="H1507" i="5"/>
  <c r="G1528" i="5"/>
  <c r="H1528" i="5"/>
  <c r="G1486" i="5"/>
  <c r="H1487" i="5"/>
  <c r="H1480" i="5"/>
  <c r="G1510" i="5"/>
  <c r="H1504" i="5"/>
  <c r="G1504" i="5"/>
  <c r="H1517" i="5"/>
  <c r="G1517" i="5"/>
  <c r="G1505" i="5"/>
  <c r="H1505" i="5"/>
  <c r="H1512" i="5"/>
  <c r="G1512" i="5"/>
  <c r="H1518" i="5"/>
  <c r="G1518" i="5"/>
  <c r="G1524" i="5"/>
  <c r="H1524" i="5"/>
  <c r="G1506" i="5"/>
  <c r="H1506" i="5"/>
  <c r="G1513" i="5"/>
  <c r="H1513" i="5"/>
  <c r="H1519" i="5"/>
  <c r="G1519" i="5"/>
  <c r="G1525" i="5"/>
  <c r="H1525" i="5"/>
  <c r="H1501" i="5"/>
  <c r="G1501" i="5"/>
  <c r="G1515" i="5"/>
  <c r="H1515" i="5"/>
  <c r="G1527" i="5"/>
  <c r="H1527" i="5"/>
  <c r="G1522" i="5"/>
  <c r="H1522" i="5"/>
  <c r="H1529" i="5"/>
  <c r="G1529" i="5"/>
  <c r="H1511" i="5"/>
  <c r="G1511" i="5"/>
  <c r="H1516" i="5"/>
  <c r="G1483" i="5"/>
  <c r="H1475" i="5"/>
  <c r="G1477" i="5"/>
  <c r="G1464" i="5"/>
  <c r="G1433" i="5"/>
  <c r="H1433" i="5"/>
  <c r="G1445" i="5"/>
  <c r="H1445" i="5"/>
  <c r="G1440" i="5"/>
  <c r="H1440" i="5"/>
  <c r="G1446" i="5"/>
  <c r="H1446" i="5"/>
  <c r="G1452" i="5"/>
  <c r="H1452" i="5"/>
  <c r="H1451" i="5"/>
  <c r="G1451" i="5"/>
  <c r="H1428" i="5"/>
  <c r="G1428" i="5"/>
  <c r="H1435" i="5"/>
  <c r="G1435" i="5"/>
  <c r="G1453" i="5"/>
  <c r="H1453" i="5"/>
  <c r="G1439" i="5"/>
  <c r="H1439" i="5"/>
  <c r="H1429" i="5"/>
  <c r="G1429" i="5"/>
  <c r="H1436" i="5"/>
  <c r="G1436" i="5"/>
  <c r="G1430" i="5"/>
  <c r="H1430" i="5"/>
  <c r="H1443" i="5"/>
  <c r="G1443" i="5"/>
  <c r="G1432" i="5"/>
  <c r="H1432" i="5"/>
  <c r="H1438" i="5"/>
  <c r="G1438" i="5"/>
  <c r="H1444" i="5"/>
  <c r="G1444" i="5"/>
  <c r="H1450" i="5"/>
  <c r="G1450" i="5"/>
  <c r="G1456" i="5"/>
  <c r="H1456" i="5"/>
  <c r="H1427" i="5"/>
  <c r="H1465" i="5"/>
  <c r="G1485" i="5"/>
  <c r="G1476" i="5"/>
  <c r="G1441" i="5"/>
  <c r="G1434" i="5"/>
  <c r="G1447" i="5"/>
  <c r="G1463" i="5"/>
  <c r="G1489" i="5"/>
  <c r="G1482" i="5"/>
  <c r="G1474" i="5"/>
  <c r="G1488" i="5"/>
  <c r="G1481" i="5"/>
  <c r="G1500" i="5"/>
  <c r="H1426" i="5"/>
  <c r="G1412" i="5"/>
  <c r="G1247" i="5"/>
  <c r="H1247" i="5"/>
  <c r="G1246" i="5"/>
  <c r="G1248" i="5"/>
  <c r="H1215" i="5"/>
  <c r="G1215" i="5"/>
  <c r="G1628" i="5"/>
  <c r="H1628" i="5"/>
  <c r="H1227" i="5"/>
  <c r="G1227" i="5"/>
  <c r="H1222" i="5"/>
  <c r="G1222" i="5"/>
  <c r="H1647" i="5"/>
  <c r="G1647" i="5"/>
  <c r="H1214" i="5"/>
  <c r="G1214" i="5"/>
  <c r="H1226" i="5"/>
  <c r="G1226" i="5"/>
  <c r="H1784" i="5"/>
  <c r="G1784" i="5"/>
  <c r="G1615" i="5"/>
  <c r="H1718" i="5"/>
  <c r="G1886" i="5"/>
  <c r="H1902" i="5"/>
  <c r="H1997" i="5"/>
  <c r="H1232" i="5"/>
  <c r="G1220" i="5"/>
  <c r="G1229" i="5"/>
  <c r="G1217" i="5"/>
  <c r="H1223" i="5"/>
  <c r="G1234" i="5"/>
  <c r="G1221" i="5"/>
  <c r="G1233" i="5"/>
  <c r="H1225" i="5"/>
  <c r="G1231" i="5"/>
  <c r="H1216" i="5"/>
  <c r="G1209" i="5"/>
  <c r="G1208" i="5"/>
  <c r="G1228" i="5"/>
  <c r="H1284" i="5"/>
  <c r="G1284" i="5"/>
  <c r="H1711" i="5"/>
  <c r="G1711" i="5"/>
  <c r="H1759" i="5"/>
  <c r="H1472" i="5"/>
  <c r="G1624" i="5"/>
  <c r="H1772" i="5"/>
  <c r="H1944" i="5"/>
  <c r="G1944" i="5"/>
  <c r="H1354" i="5"/>
  <c r="G1614" i="5"/>
  <c r="G1669" i="5"/>
  <c r="H1668" i="5"/>
  <c r="G1668" i="5"/>
  <c r="H1855" i="5"/>
  <c r="G1855" i="5"/>
  <c r="H1408" i="5"/>
  <c r="G1408" i="5"/>
  <c r="G1741" i="5"/>
  <c r="H1830" i="5"/>
  <c r="G1830" i="5"/>
  <c r="H1471" i="5"/>
  <c r="G1471" i="5"/>
  <c r="G1636" i="5"/>
  <c r="G1666" i="5"/>
  <c r="G1974" i="5"/>
  <c r="H1974" i="5"/>
  <c r="H1381" i="5"/>
  <c r="G1742" i="5"/>
  <c r="H1684" i="5"/>
  <c r="G1853" i="5"/>
  <c r="G1903" i="5"/>
  <c r="H1685" i="5"/>
  <c r="H1856" i="5"/>
  <c r="H1904" i="5"/>
  <c r="G1925" i="5"/>
  <c r="H1357" i="5"/>
  <c r="H1626" i="5"/>
  <c r="G1626" i="5"/>
  <c r="H1207" i="5"/>
  <c r="G1207" i="5"/>
  <c r="H1212" i="5"/>
  <c r="H1283" i="5"/>
  <c r="G1283" i="5"/>
  <c r="G1307" i="5"/>
  <c r="H1307" i="5"/>
  <c r="G1355" i="5"/>
  <c r="H1355" i="5"/>
  <c r="H1379" i="5"/>
  <c r="H1687" i="5"/>
  <c r="G1687" i="5"/>
  <c r="H1410" i="5"/>
  <c r="G1410" i="5"/>
  <c r="H1308" i="5"/>
  <c r="G1308" i="5"/>
  <c r="H1356" i="5"/>
  <c r="G1356" i="5"/>
  <c r="H1613" i="5"/>
  <c r="G1613" i="5"/>
  <c r="H1211" i="5"/>
  <c r="G1282" i="5"/>
  <c r="H1282" i="5"/>
  <c r="H1492" i="5"/>
  <c r="G1492" i="5"/>
  <c r="H1573" i="5"/>
  <c r="G1573" i="5"/>
  <c r="G1639" i="5"/>
  <c r="H1672" i="5"/>
  <c r="G1672" i="5"/>
  <c r="H1383" i="5"/>
  <c r="G1383" i="5"/>
  <c r="H1210" i="5"/>
  <c r="H1540" i="5"/>
  <c r="G1309" i="5"/>
  <c r="H1309" i="5"/>
  <c r="H1470" i="5"/>
  <c r="G1470" i="5"/>
  <c r="H1310" i="5"/>
  <c r="G1310" i="5"/>
  <c r="H1710" i="5"/>
  <c r="G1710" i="5"/>
  <c r="G1740" i="5"/>
  <c r="H1469" i="5"/>
  <c r="G1469" i="5"/>
  <c r="H1612" i="5"/>
  <c r="G1612" i="5"/>
  <c r="G1686" i="5"/>
  <c r="H1686" i="5"/>
  <c r="G1638" i="5"/>
  <c r="H1671" i="5"/>
  <c r="G1671" i="5"/>
  <c r="H1757" i="5"/>
  <c r="G1757" i="5"/>
  <c r="H1770" i="5"/>
  <c r="H1783" i="5"/>
  <c r="G1783" i="5"/>
  <c r="G1625" i="5"/>
  <c r="H1625" i="5"/>
  <c r="G1627" i="5"/>
  <c r="H1409" i="5"/>
  <c r="G1409" i="5"/>
  <c r="G1468" i="5"/>
  <c r="H1468" i="5"/>
  <c r="G1380" i="5"/>
  <c r="G1493" i="5"/>
  <c r="H1555" i="5"/>
  <c r="G1739" i="5"/>
  <c r="H1411" i="5"/>
  <c r="G1637" i="5"/>
  <c r="G1667" i="5"/>
  <c r="G1670" i="5"/>
  <c r="H1670" i="5"/>
  <c r="G1709" i="5"/>
  <c r="G1782" i="5"/>
  <c r="H1782" i="5"/>
  <c r="G1945" i="5"/>
  <c r="H1945" i="5"/>
  <c r="G1943" i="5"/>
  <c r="H1943" i="5"/>
  <c r="G1901" i="5"/>
  <c r="H1999" i="5"/>
  <c r="G1999" i="5"/>
  <c r="H1967" i="5"/>
  <c r="H1885" i="5"/>
  <c r="G1998" i="5"/>
  <c r="H1998" i="5"/>
  <c r="H1829" i="5"/>
  <c r="H1831" i="5"/>
  <c r="H1854" i="5"/>
  <c r="H1926" i="5"/>
  <c r="H1928" i="5"/>
  <c r="G2000" i="5"/>
  <c r="F1175" i="5"/>
  <c r="H1175" i="5" s="1"/>
  <c r="D1186" i="5"/>
  <c r="F1186" i="5" s="1"/>
  <c r="H1186" i="5" s="1"/>
  <c r="F1150" i="5"/>
  <c r="G1150" i="5" s="1"/>
  <c r="F1152" i="5"/>
  <c r="G1152" i="5" s="1"/>
  <c r="F1106" i="5"/>
  <c r="H1106" i="5" s="1"/>
  <c r="D1128" i="5"/>
  <c r="F1128" i="5" s="1"/>
  <c r="H1128" i="5" s="1"/>
  <c r="D1127" i="5"/>
  <c r="F1077" i="5"/>
  <c r="G1077" i="5" s="1"/>
  <c r="D1061" i="5"/>
  <c r="D1054" i="5"/>
  <c r="F1054" i="5" s="1"/>
  <c r="G1054" i="5" s="1"/>
  <c r="D1053" i="5"/>
  <c r="H1053" i="5" s="1"/>
  <c r="F1004" i="5"/>
  <c r="H1004" i="5" s="1"/>
  <c r="D916" i="5"/>
  <c r="F916" i="5" s="1"/>
  <c r="D917" i="5"/>
  <c r="D918" i="5"/>
  <c r="D915" i="5"/>
  <c r="F915" i="5" s="1"/>
  <c r="H915" i="5" s="1"/>
  <c r="F893" i="5"/>
  <c r="G893" i="5" s="1"/>
  <c r="D882" i="5"/>
  <c r="D883" i="5"/>
  <c r="D884" i="5"/>
  <c r="F884" i="5" s="1"/>
  <c r="D885" i="5"/>
  <c r="D886" i="5"/>
  <c r="F886" i="5" s="1"/>
  <c r="G886" i="5" s="1"/>
  <c r="D887" i="5"/>
  <c r="D888" i="5"/>
  <c r="F888" i="5" s="1"/>
  <c r="D889" i="5"/>
  <c r="D890" i="5"/>
  <c r="F890" i="5" s="1"/>
  <c r="D891" i="5"/>
  <c r="F891" i="5" s="1"/>
  <c r="D892" i="5"/>
  <c r="F892" i="5" s="1"/>
  <c r="D894" i="5"/>
  <c r="D895" i="5"/>
  <c r="D896" i="5"/>
  <c r="F896" i="5" s="1"/>
  <c r="D897" i="5"/>
  <c r="D898" i="5"/>
  <c r="F898" i="5" s="1"/>
  <c r="D899" i="5"/>
  <c r="D900" i="5"/>
  <c r="D901" i="5"/>
  <c r="D902" i="5"/>
  <c r="F902" i="5" s="1"/>
  <c r="D903" i="5"/>
  <c r="G903" i="5" s="1"/>
  <c r="D904" i="5"/>
  <c r="F904" i="5" s="1"/>
  <c r="D905" i="5"/>
  <c r="F905" i="5" s="1"/>
  <c r="H905" i="5" s="1"/>
  <c r="D906" i="5"/>
  <c r="D907" i="5"/>
  <c r="D908" i="5"/>
  <c r="H908" i="5" s="1"/>
  <c r="D868" i="5"/>
  <c r="F868" i="5" s="1"/>
  <c r="H868" i="5" s="1"/>
  <c r="D869" i="5"/>
  <c r="F869" i="5" s="1"/>
  <c r="H869" i="5" s="1"/>
  <c r="D870" i="5"/>
  <c r="D871" i="5"/>
  <c r="D872" i="5"/>
  <c r="F872" i="5" s="1"/>
  <c r="D858" i="5"/>
  <c r="D859" i="5"/>
  <c r="D860" i="5"/>
  <c r="F860" i="5" s="1"/>
  <c r="G860" i="5" s="1"/>
  <c r="D861" i="5"/>
  <c r="F861" i="5" s="1"/>
  <c r="D862" i="5"/>
  <c r="F862" i="5" s="1"/>
  <c r="H862" i="5" s="1"/>
  <c r="D863" i="5"/>
  <c r="F863" i="5" s="1"/>
  <c r="D864" i="5"/>
  <c r="F864" i="5" s="1"/>
  <c r="D865" i="5"/>
  <c r="D866" i="5"/>
  <c r="F866" i="5" s="1"/>
  <c r="H866" i="5" s="1"/>
  <c r="D867" i="5"/>
  <c r="G867" i="5" s="1"/>
  <c r="D845" i="5"/>
  <c r="F845" i="5" s="1"/>
  <c r="H845" i="5" s="1"/>
  <c r="D846" i="5"/>
  <c r="D847" i="5"/>
  <c r="D848" i="5"/>
  <c r="F848" i="5" s="1"/>
  <c r="D849" i="5"/>
  <c r="F849" i="5" s="1"/>
  <c r="D850" i="5"/>
  <c r="F850" i="5" s="1"/>
  <c r="H850" i="5" s="1"/>
  <c r="D851" i="5"/>
  <c r="F851" i="5" s="1"/>
  <c r="D852" i="5"/>
  <c r="D853" i="5"/>
  <c r="D854" i="5"/>
  <c r="D855" i="5"/>
  <c r="D856" i="5"/>
  <c r="H856" i="5" s="1"/>
  <c r="D857" i="5"/>
  <c r="F857" i="5" s="1"/>
  <c r="H857" i="5" s="1"/>
  <c r="D843" i="5"/>
  <c r="F843" i="5" s="1"/>
  <c r="D844" i="5"/>
  <c r="G844" i="5" s="1"/>
  <c r="D823" i="5"/>
  <c r="D824" i="5"/>
  <c r="G824" i="5" s="1"/>
  <c r="F801" i="5"/>
  <c r="H801" i="5" s="1"/>
  <c r="H787" i="5"/>
  <c r="F776" i="5"/>
  <c r="H776" i="5" s="1"/>
  <c r="D1200" i="5"/>
  <c r="F1200" i="5" s="1"/>
  <c r="D1199" i="5"/>
  <c r="D1198" i="5"/>
  <c r="F1198" i="5" s="1"/>
  <c r="G1198" i="5" s="1"/>
  <c r="D1197" i="5"/>
  <c r="H1197" i="5" s="1"/>
  <c r="D1196" i="5"/>
  <c r="D1195" i="5"/>
  <c r="D1194" i="5"/>
  <c r="D1193" i="5"/>
  <c r="F1193" i="5" s="1"/>
  <c r="G1193" i="5" s="1"/>
  <c r="D1192" i="5"/>
  <c r="F1192" i="5" s="1"/>
  <c r="D1191" i="5"/>
  <c r="F1191" i="5" s="1"/>
  <c r="D1190" i="5"/>
  <c r="D1189" i="5"/>
  <c r="D1188" i="5"/>
  <c r="G1188" i="5" s="1"/>
  <c r="D1187" i="5"/>
  <c r="D1185" i="5"/>
  <c r="G1185" i="5" s="1"/>
  <c r="D1184" i="5"/>
  <c r="D1183" i="5"/>
  <c r="D1182" i="5"/>
  <c r="F1182" i="5" s="1"/>
  <c r="H1182" i="5" s="1"/>
  <c r="D1181" i="5"/>
  <c r="F1181" i="5" s="1"/>
  <c r="D1180" i="5"/>
  <c r="F1180" i="5" s="1"/>
  <c r="D1179" i="5"/>
  <c r="F1179" i="5" s="1"/>
  <c r="D1178" i="5"/>
  <c r="D1177" i="5"/>
  <c r="D1176" i="5"/>
  <c r="D1174" i="5"/>
  <c r="H1174" i="5" s="1"/>
  <c r="D1173" i="5"/>
  <c r="D1172" i="5"/>
  <c r="D1171" i="5"/>
  <c r="D1169" i="5"/>
  <c r="D1164" i="5"/>
  <c r="F1164" i="5" s="1"/>
  <c r="H1164" i="5" s="1"/>
  <c r="D1163" i="5"/>
  <c r="F1163" i="5" s="1"/>
  <c r="D1162" i="5"/>
  <c r="F1162" i="5" s="1"/>
  <c r="D1161" i="5"/>
  <c r="F1161" i="5" s="1"/>
  <c r="H1161" i="5" s="1"/>
  <c r="D1160" i="5"/>
  <c r="D1159" i="5"/>
  <c r="D1158" i="5"/>
  <c r="G1158" i="5" s="1"/>
  <c r="D1157" i="5"/>
  <c r="F1157" i="5" s="1"/>
  <c r="D1156" i="5"/>
  <c r="H1156" i="5" s="1"/>
  <c r="D1155" i="5"/>
  <c r="F1155" i="5" s="1"/>
  <c r="D1154" i="5"/>
  <c r="D1153" i="5"/>
  <c r="D1151" i="5"/>
  <c r="F1151" i="5" s="1"/>
  <c r="G1151" i="5" s="1"/>
  <c r="D1149" i="5"/>
  <c r="F1149" i="5" s="1"/>
  <c r="G1149" i="5" s="1"/>
  <c r="D1148" i="5"/>
  <c r="D1147" i="5"/>
  <c r="D1146" i="5"/>
  <c r="G1146" i="5" s="1"/>
  <c r="D1145" i="5"/>
  <c r="F1145" i="5" s="1"/>
  <c r="D1144" i="5"/>
  <c r="H1144" i="5" s="1"/>
  <c r="D1143" i="5"/>
  <c r="F1143" i="5" s="1"/>
  <c r="G1143" i="5" s="1"/>
  <c r="D1142" i="5"/>
  <c r="F1142" i="5" s="1"/>
  <c r="D1141" i="5"/>
  <c r="D1140" i="5"/>
  <c r="F1140" i="5" s="1"/>
  <c r="G1140" i="5" s="1"/>
  <c r="D1139" i="5"/>
  <c r="F1139" i="5" s="1"/>
  <c r="G1139" i="5" s="1"/>
  <c r="D1138" i="5"/>
  <c r="F1138" i="5" s="1"/>
  <c r="G1138" i="5" s="1"/>
  <c r="D1137" i="5"/>
  <c r="F1137" i="5" s="1"/>
  <c r="G1137" i="5" s="1"/>
  <c r="D1136" i="5"/>
  <c r="D1135" i="5"/>
  <c r="F1135" i="5" s="1"/>
  <c r="D1133" i="5"/>
  <c r="D1131" i="5"/>
  <c r="D1126" i="5"/>
  <c r="G1126" i="5" s="1"/>
  <c r="D1125" i="5"/>
  <c r="F1125" i="5" s="1"/>
  <c r="D1124" i="5"/>
  <c r="D1123" i="5"/>
  <c r="D1122" i="5"/>
  <c r="F1122" i="5" s="1"/>
  <c r="D1121" i="5"/>
  <c r="F1121" i="5" s="1"/>
  <c r="H1121" i="5" s="1"/>
  <c r="D1120" i="5"/>
  <c r="F1120" i="5" s="1"/>
  <c r="D1119" i="5"/>
  <c r="F1119" i="5" s="1"/>
  <c r="H1119" i="5" s="1"/>
  <c r="D1118" i="5"/>
  <c r="D1117" i="5"/>
  <c r="D1116" i="5"/>
  <c r="F1116" i="5" s="1"/>
  <c r="D1115" i="5"/>
  <c r="D1114" i="5"/>
  <c r="F1114" i="5" s="1"/>
  <c r="G1114" i="5" s="1"/>
  <c r="D1112" i="5"/>
  <c r="D1111" i="5"/>
  <c r="D1110" i="5"/>
  <c r="F1110" i="5" s="1"/>
  <c r="D1109" i="5"/>
  <c r="F1109" i="5" s="1"/>
  <c r="D1108" i="5"/>
  <c r="F1108" i="5" s="1"/>
  <c r="D1107" i="5"/>
  <c r="F1107" i="5" s="1"/>
  <c r="D1105" i="5"/>
  <c r="D1104" i="5"/>
  <c r="F1104" i="5" s="1"/>
  <c r="G1104" i="5" s="1"/>
  <c r="D1103" i="5"/>
  <c r="D1102" i="5"/>
  <c r="F1102" i="5" s="1"/>
  <c r="D1101" i="5"/>
  <c r="D1100" i="5"/>
  <c r="D1099" i="5"/>
  <c r="D1098" i="5"/>
  <c r="D1095" i="5"/>
  <c r="F1090" i="5"/>
  <c r="D1089" i="5"/>
  <c r="F1089" i="5" s="1"/>
  <c r="H1089" i="5" s="1"/>
  <c r="D1088" i="5"/>
  <c r="F1088" i="5" s="1"/>
  <c r="H1088" i="5" s="1"/>
  <c r="D1087" i="5"/>
  <c r="D1086" i="5"/>
  <c r="F1086" i="5" s="1"/>
  <c r="D1085" i="5"/>
  <c r="D1084" i="5"/>
  <c r="D1083" i="5"/>
  <c r="F1083" i="5" s="1"/>
  <c r="D1082" i="5"/>
  <c r="H1082" i="5" s="1"/>
  <c r="D1081" i="5"/>
  <c r="D1080" i="5"/>
  <c r="D1079" i="5"/>
  <c r="F1079" i="5" s="1"/>
  <c r="H1079" i="5" s="1"/>
  <c r="D1078" i="5"/>
  <c r="F1078" i="5" s="1"/>
  <c r="D1076" i="5"/>
  <c r="F1076" i="5" s="1"/>
  <c r="D1075" i="5"/>
  <c r="D1074" i="5"/>
  <c r="D1073" i="5"/>
  <c r="D1072" i="5"/>
  <c r="D1071" i="5"/>
  <c r="F1071" i="5" s="1"/>
  <c r="D1070" i="5"/>
  <c r="G1070" i="5" s="1"/>
  <c r="D1069" i="5"/>
  <c r="D1068" i="5"/>
  <c r="D1067" i="5"/>
  <c r="F1067" i="5" s="1"/>
  <c r="D1066" i="5"/>
  <c r="F1066" i="5" s="1"/>
  <c r="D1065" i="5"/>
  <c r="F1065" i="5" s="1"/>
  <c r="D1064" i="5"/>
  <c r="F1064" i="5" s="1"/>
  <c r="D1063" i="5"/>
  <c r="D1062" i="5"/>
  <c r="D1052" i="5"/>
  <c r="F1052" i="5" s="1"/>
  <c r="G1052" i="5" s="1"/>
  <c r="D1051" i="5"/>
  <c r="D1050" i="5"/>
  <c r="D1049" i="5"/>
  <c r="F1049" i="5" s="1"/>
  <c r="H1049" i="5" s="1"/>
  <c r="D1048" i="5"/>
  <c r="F1048" i="5" s="1"/>
  <c r="H1048" i="5" s="1"/>
  <c r="D1047" i="5"/>
  <c r="F1047" i="5" s="1"/>
  <c r="G1047" i="5" s="1"/>
  <c r="D1046" i="5"/>
  <c r="F1046" i="5" s="1"/>
  <c r="G1046" i="5" s="1"/>
  <c r="D1045" i="5"/>
  <c r="D1044" i="5"/>
  <c r="D1043" i="5"/>
  <c r="F1043" i="5" s="1"/>
  <c r="H1043" i="5" s="1"/>
  <c r="D1042" i="5"/>
  <c r="F1042" i="5" s="1"/>
  <c r="G1042" i="5" s="1"/>
  <c r="D1041" i="5"/>
  <c r="F1041" i="5" s="1"/>
  <c r="H1041" i="5" s="1"/>
  <c r="D1040" i="5"/>
  <c r="F1040" i="5" s="1"/>
  <c r="G1040" i="5" s="1"/>
  <c r="D1038" i="5"/>
  <c r="D1037" i="5"/>
  <c r="F1037" i="5" s="1"/>
  <c r="G1037" i="5" s="1"/>
  <c r="D1036" i="5"/>
  <c r="F1036" i="5" s="1"/>
  <c r="H1036" i="5" s="1"/>
  <c r="D1035" i="5"/>
  <c r="F1035" i="5" s="1"/>
  <c r="G1035" i="5" s="1"/>
  <c r="D1034" i="5"/>
  <c r="F1034" i="5" s="1"/>
  <c r="H1034" i="5" s="1"/>
  <c r="D1033" i="5"/>
  <c r="D1032" i="5"/>
  <c r="D1031" i="5"/>
  <c r="F1031" i="5" s="1"/>
  <c r="H1031" i="5" s="1"/>
  <c r="D1030" i="5"/>
  <c r="F1030" i="5" s="1"/>
  <c r="D1029" i="5"/>
  <c r="F1029" i="5" s="1"/>
  <c r="G1029" i="5" s="1"/>
  <c r="D1028" i="5"/>
  <c r="F1028" i="5" s="1"/>
  <c r="H1028" i="5" s="1"/>
  <c r="D1027" i="5"/>
  <c r="F1027" i="5" s="1"/>
  <c r="G1027" i="5" s="1"/>
  <c r="D1026" i="5"/>
  <c r="F1026" i="5" s="1"/>
  <c r="H1026" i="5" s="1"/>
  <c r="D1025" i="5"/>
  <c r="F1025" i="5" s="1"/>
  <c r="H1025" i="5" s="1"/>
  <c r="D1024" i="5"/>
  <c r="F1024" i="5" s="1"/>
  <c r="D1017" i="5"/>
  <c r="F1017" i="5" s="1"/>
  <c r="G1017" i="5" s="1"/>
  <c r="D1016" i="5"/>
  <c r="F1016" i="5" s="1"/>
  <c r="G1016" i="5" s="1"/>
  <c r="D1015" i="5"/>
  <c r="F1015" i="5" s="1"/>
  <c r="H1015" i="5" s="1"/>
  <c r="D1014" i="5"/>
  <c r="F1014" i="5" s="1"/>
  <c r="G1014" i="5" s="1"/>
  <c r="D1013" i="5"/>
  <c r="D1012" i="5"/>
  <c r="H1012" i="5" s="1"/>
  <c r="D1011" i="5"/>
  <c r="F1011" i="5" s="1"/>
  <c r="H1011" i="5" s="1"/>
  <c r="D1010" i="5"/>
  <c r="F1010" i="5" s="1"/>
  <c r="D1009" i="5"/>
  <c r="H1009" i="5" s="1"/>
  <c r="D1008" i="5"/>
  <c r="D1007" i="5"/>
  <c r="D1006" i="5"/>
  <c r="F1006" i="5" s="1"/>
  <c r="H1006" i="5" s="1"/>
  <c r="D1005" i="5"/>
  <c r="F1005" i="5" s="1"/>
  <c r="H1005" i="5" s="1"/>
  <c r="D1003" i="5"/>
  <c r="F1003" i="5" s="1"/>
  <c r="H1003" i="5" s="1"/>
  <c r="D1002" i="5"/>
  <c r="D1001" i="5"/>
  <c r="D1000" i="5"/>
  <c r="G1000" i="5" s="1"/>
  <c r="D999" i="5"/>
  <c r="F999" i="5" s="1"/>
  <c r="H999" i="5" s="1"/>
  <c r="D998" i="5"/>
  <c r="H998" i="5" s="1"/>
  <c r="D997" i="5"/>
  <c r="F997" i="5" s="1"/>
  <c r="D996" i="5"/>
  <c r="D995" i="5"/>
  <c r="D994" i="5"/>
  <c r="D993" i="5"/>
  <c r="D992" i="5"/>
  <c r="D991" i="5"/>
  <c r="D990" i="5"/>
  <c r="D989" i="5"/>
  <c r="D987" i="5"/>
  <c r="D982" i="5"/>
  <c r="D981" i="5"/>
  <c r="F981" i="5" s="1"/>
  <c r="H981" i="5" s="1"/>
  <c r="D980" i="5"/>
  <c r="F980" i="5" s="1"/>
  <c r="D979" i="5"/>
  <c r="F979" i="5" s="1"/>
  <c r="G979" i="5" s="1"/>
  <c r="D978" i="5"/>
  <c r="D977" i="5"/>
  <c r="F977" i="5" s="1"/>
  <c r="H977" i="5" s="1"/>
  <c r="D976" i="5"/>
  <c r="D975" i="5"/>
  <c r="F975" i="5" s="1"/>
  <c r="H975" i="5" s="1"/>
  <c r="D974" i="5"/>
  <c r="F974" i="5" s="1"/>
  <c r="G974" i="5" s="1"/>
  <c r="D973" i="5"/>
  <c r="D972" i="5"/>
  <c r="D971" i="5"/>
  <c r="F971" i="5" s="1"/>
  <c r="H971" i="5" s="1"/>
  <c r="D970" i="5"/>
  <c r="F970" i="5" s="1"/>
  <c r="H970" i="5" s="1"/>
  <c r="D969" i="5"/>
  <c r="D968" i="5"/>
  <c r="D967" i="5"/>
  <c r="D966" i="5"/>
  <c r="D965" i="5"/>
  <c r="F965" i="5" s="1"/>
  <c r="H965" i="5" s="1"/>
  <c r="D964" i="5"/>
  <c r="F964" i="5" s="1"/>
  <c r="H964" i="5" s="1"/>
  <c r="D963" i="5"/>
  <c r="F963" i="5" s="1"/>
  <c r="H963" i="5" s="1"/>
  <c r="D962" i="5"/>
  <c r="D961" i="5"/>
  <c r="D960" i="5"/>
  <c r="D959" i="5"/>
  <c r="F959" i="5" s="1"/>
  <c r="G959" i="5" s="1"/>
  <c r="D958" i="5"/>
  <c r="G958" i="5" s="1"/>
  <c r="D957" i="5"/>
  <c r="F957" i="5" s="1"/>
  <c r="G957" i="5" s="1"/>
  <c r="D956" i="5"/>
  <c r="F956" i="5" s="1"/>
  <c r="H956" i="5" s="1"/>
  <c r="D955" i="5"/>
  <c r="D954" i="5"/>
  <c r="D953" i="5"/>
  <c r="F953" i="5" s="1"/>
  <c r="G953" i="5" s="1"/>
  <c r="D952" i="5"/>
  <c r="F952" i="5" s="1"/>
  <c r="D950" i="5"/>
  <c r="D945" i="5"/>
  <c r="F945" i="5" s="1"/>
  <c r="D944" i="5"/>
  <c r="F944" i="5" s="1"/>
  <c r="G944" i="5" s="1"/>
  <c r="D943" i="5"/>
  <c r="D942" i="5"/>
  <c r="D941" i="5"/>
  <c r="D940" i="5"/>
  <c r="G940" i="5" s="1"/>
  <c r="D939" i="5"/>
  <c r="F939" i="5" s="1"/>
  <c r="G939" i="5" s="1"/>
  <c r="D938" i="5"/>
  <c r="H938" i="5" s="1"/>
  <c r="D937" i="5"/>
  <c r="D936" i="5"/>
  <c r="D935" i="5"/>
  <c r="F934" i="5"/>
  <c r="H934" i="5" s="1"/>
  <c r="D933" i="5"/>
  <c r="F933" i="5" s="1"/>
  <c r="G933" i="5" s="1"/>
  <c r="D932" i="5"/>
  <c r="F932" i="5" s="1"/>
  <c r="H932" i="5" s="1"/>
  <c r="D931" i="5"/>
  <c r="F931" i="5" s="1"/>
  <c r="H931" i="5" s="1"/>
  <c r="D930" i="5"/>
  <c r="D929" i="5"/>
  <c r="F929" i="5" s="1"/>
  <c r="D928" i="5"/>
  <c r="G928" i="5" s="1"/>
  <c r="D927" i="5"/>
  <c r="F927" i="5" s="1"/>
  <c r="G927" i="5" s="1"/>
  <c r="D926" i="5"/>
  <c r="G926" i="5" s="1"/>
  <c r="D925" i="5"/>
  <c r="D924" i="5"/>
  <c r="F924" i="5" s="1"/>
  <c r="H924" i="5" s="1"/>
  <c r="F923" i="5"/>
  <c r="F922" i="5"/>
  <c r="G922" i="5" s="1"/>
  <c r="D921" i="5"/>
  <c r="F921" i="5" s="1"/>
  <c r="G921" i="5" s="1"/>
  <c r="D920" i="5"/>
  <c r="D919" i="5"/>
  <c r="F919" i="5" s="1"/>
  <c r="D913" i="5"/>
  <c r="D911" i="5"/>
  <c r="D881" i="5"/>
  <c r="F881" i="5" s="1"/>
  <c r="G881" i="5" s="1"/>
  <c r="D880" i="5"/>
  <c r="F880" i="5" s="1"/>
  <c r="H880" i="5" s="1"/>
  <c r="D879" i="5"/>
  <c r="F879" i="5" s="1"/>
  <c r="D877" i="5"/>
  <c r="D842" i="5"/>
  <c r="D840" i="5"/>
  <c r="D833" i="5"/>
  <c r="F833" i="5" s="1"/>
  <c r="D832" i="5"/>
  <c r="F832" i="5" s="1"/>
  <c r="H832" i="5" s="1"/>
  <c r="D831" i="5"/>
  <c r="F831" i="5" s="1"/>
  <c r="D830" i="5"/>
  <c r="F830" i="5" s="1"/>
  <c r="D829" i="5"/>
  <c r="D828" i="5"/>
  <c r="D827" i="5"/>
  <c r="F827" i="5" s="1"/>
  <c r="D826" i="5"/>
  <c r="G826" i="5" s="1"/>
  <c r="D825" i="5"/>
  <c r="F825" i="5" s="1"/>
  <c r="D822" i="5"/>
  <c r="F822" i="5" s="1"/>
  <c r="D821" i="5"/>
  <c r="F821" i="5" s="1"/>
  <c r="D820" i="5"/>
  <c r="F820" i="5" s="1"/>
  <c r="H820" i="5" s="1"/>
  <c r="D819" i="5"/>
  <c r="F819" i="5" s="1"/>
  <c r="D818" i="5"/>
  <c r="D817" i="5"/>
  <c r="G817" i="5" s="1"/>
  <c r="D816" i="5"/>
  <c r="F816" i="5" s="1"/>
  <c r="D809" i="5"/>
  <c r="F809" i="5" s="1"/>
  <c r="D808" i="5"/>
  <c r="F808" i="5" s="1"/>
  <c r="D800" i="5"/>
  <c r="F800" i="5" s="1"/>
  <c r="D798" i="5"/>
  <c r="D797" i="5"/>
  <c r="D796" i="5"/>
  <c r="F796" i="5" s="1"/>
  <c r="G796" i="5" s="1"/>
  <c r="D795" i="5"/>
  <c r="D794" i="5"/>
  <c r="F794" i="5" s="1"/>
  <c r="D793" i="5"/>
  <c r="D792" i="5"/>
  <c r="D791" i="5"/>
  <c r="F791" i="5" s="1"/>
  <c r="H791" i="5" s="1"/>
  <c r="D790" i="5"/>
  <c r="F790" i="5" s="1"/>
  <c r="H790" i="5" s="1"/>
  <c r="D789" i="5"/>
  <c r="F789" i="5" s="1"/>
  <c r="D788" i="5"/>
  <c r="F788" i="5" s="1"/>
  <c r="D786" i="5"/>
  <c r="D785" i="5"/>
  <c r="H785" i="5" s="1"/>
  <c r="D784" i="5"/>
  <c r="F784" i="5" s="1"/>
  <c r="G784" i="5" s="1"/>
  <c r="D783" i="5"/>
  <c r="F783" i="5" s="1"/>
  <c r="D782" i="5"/>
  <c r="D781" i="5"/>
  <c r="D780" i="5"/>
  <c r="D779" i="5"/>
  <c r="F779" i="5" s="1"/>
  <c r="D778" i="5"/>
  <c r="F778" i="5" s="1"/>
  <c r="D777" i="5"/>
  <c r="F777" i="5" s="1"/>
  <c r="D773" i="5"/>
  <c r="F773" i="5" s="1"/>
  <c r="D772" i="5"/>
  <c r="F772" i="5" s="1"/>
  <c r="D771" i="5"/>
  <c r="F761" i="5"/>
  <c r="G761" i="5" s="1"/>
  <c r="F737" i="5"/>
  <c r="F749" i="5"/>
  <c r="D735" i="5"/>
  <c r="F735" i="5" s="1"/>
  <c r="H735" i="5" s="1"/>
  <c r="D736" i="5"/>
  <c r="F736" i="5" s="1"/>
  <c r="D738" i="5"/>
  <c r="D739" i="5"/>
  <c r="F705" i="5"/>
  <c r="G705" i="5" s="1"/>
  <c r="D699" i="5"/>
  <c r="D700" i="5"/>
  <c r="F700" i="5" s="1"/>
  <c r="D701" i="5"/>
  <c r="D702" i="5"/>
  <c r="D703" i="5"/>
  <c r="D704" i="5"/>
  <c r="F704" i="5" s="1"/>
  <c r="D698" i="5"/>
  <c r="D680" i="5"/>
  <c r="F680" i="5" s="1"/>
  <c r="H680" i="5" s="1"/>
  <c r="D681" i="5"/>
  <c r="H681" i="5" s="1"/>
  <c r="D682" i="5"/>
  <c r="F682" i="5" s="1"/>
  <c r="D683" i="5"/>
  <c r="H683" i="5" s="1"/>
  <c r="D676" i="5"/>
  <c r="F676" i="5" s="1"/>
  <c r="D677" i="5"/>
  <c r="F677" i="5" s="1"/>
  <c r="D675" i="5"/>
  <c r="H675" i="5" s="1"/>
  <c r="D662" i="5"/>
  <c r="F662" i="5" s="1"/>
  <c r="D764" i="5"/>
  <c r="F764" i="5" s="1"/>
  <c r="G764" i="5" s="1"/>
  <c r="D763" i="5"/>
  <c r="D762" i="5"/>
  <c r="F762" i="5" s="1"/>
  <c r="D760" i="5"/>
  <c r="F760" i="5" s="1"/>
  <c r="D759" i="5"/>
  <c r="F759" i="5" s="1"/>
  <c r="D758" i="5"/>
  <c r="F758" i="5" s="1"/>
  <c r="D757" i="5"/>
  <c r="D756" i="5"/>
  <c r="D755" i="5"/>
  <c r="F755" i="5" s="1"/>
  <c r="H755" i="5" s="1"/>
  <c r="D754" i="5"/>
  <c r="D753" i="5"/>
  <c r="F753" i="5" s="1"/>
  <c r="G753" i="5" s="1"/>
  <c r="D752" i="5"/>
  <c r="F752" i="5" s="1"/>
  <c r="D751" i="5"/>
  <c r="D748" i="5"/>
  <c r="F748" i="5" s="1"/>
  <c r="H748" i="5" s="1"/>
  <c r="D747" i="5"/>
  <c r="F747" i="5" s="1"/>
  <c r="D746" i="5"/>
  <c r="D745" i="5"/>
  <c r="D744" i="5"/>
  <c r="D743" i="5"/>
  <c r="D742" i="5"/>
  <c r="G742" i="5" s="1"/>
  <c r="D741" i="5"/>
  <c r="F741" i="5" s="1"/>
  <c r="D740" i="5"/>
  <c r="D734" i="5"/>
  <c r="F734" i="5" s="1"/>
  <c r="D727" i="5"/>
  <c r="D725" i="5"/>
  <c r="D724" i="5"/>
  <c r="F724" i="5" s="1"/>
  <c r="D723" i="5"/>
  <c r="F723" i="5" s="1"/>
  <c r="H723" i="5" s="1"/>
  <c r="D722" i="5"/>
  <c r="G722" i="5" s="1"/>
  <c r="D721" i="5"/>
  <c r="F721" i="5" s="1"/>
  <c r="D720" i="5"/>
  <c r="D719" i="5"/>
  <c r="F719" i="5" s="1"/>
  <c r="D718" i="5"/>
  <c r="F718" i="5" s="1"/>
  <c r="F717" i="5"/>
  <c r="G717" i="5" s="1"/>
  <c r="D716" i="5"/>
  <c r="F716" i="5" s="1"/>
  <c r="H716" i="5" s="1"/>
  <c r="D715" i="5"/>
  <c r="D714" i="5"/>
  <c r="D713" i="5"/>
  <c r="G713" i="5" s="1"/>
  <c r="D712" i="5"/>
  <c r="F712" i="5" s="1"/>
  <c r="D711" i="5"/>
  <c r="F711" i="5" s="1"/>
  <c r="G711" i="5" s="1"/>
  <c r="D710" i="5"/>
  <c r="D709" i="5"/>
  <c r="F709" i="5" s="1"/>
  <c r="G709" i="5" s="1"/>
  <c r="D708" i="5"/>
  <c r="D707" i="5"/>
  <c r="F707" i="5" s="1"/>
  <c r="G707" i="5" s="1"/>
  <c r="D706" i="5"/>
  <c r="F706" i="5" s="1"/>
  <c r="H706" i="5" s="1"/>
  <c r="D691" i="5"/>
  <c r="D690" i="5"/>
  <c r="F689" i="5"/>
  <c r="D688" i="5"/>
  <c r="F688" i="5" s="1"/>
  <c r="D687" i="5"/>
  <c r="F687" i="5" s="1"/>
  <c r="H687" i="5" s="1"/>
  <c r="D686" i="5"/>
  <c r="F686" i="5" s="1"/>
  <c r="D685" i="5"/>
  <c r="F685" i="5" s="1"/>
  <c r="H685" i="5" s="1"/>
  <c r="D684" i="5"/>
  <c r="D679" i="5"/>
  <c r="D678" i="5"/>
  <c r="D674" i="5"/>
  <c r="F674" i="5" s="1"/>
  <c r="D673" i="5"/>
  <c r="D672" i="5"/>
  <c r="D671" i="5"/>
  <c r="D670" i="5"/>
  <c r="F670" i="5" s="1"/>
  <c r="G670" i="5" s="1"/>
  <c r="D669" i="5"/>
  <c r="F669" i="5" s="1"/>
  <c r="D668" i="5"/>
  <c r="F668" i="5" s="1"/>
  <c r="D667" i="5"/>
  <c r="D666" i="5"/>
  <c r="D665" i="5"/>
  <c r="F665" i="5" s="1"/>
  <c r="G665" i="5" s="1"/>
  <c r="D664" i="5"/>
  <c r="D663" i="5"/>
  <c r="F663" i="5" s="1"/>
  <c r="G663" i="5" s="1"/>
  <c r="D661" i="5"/>
  <c r="D636" i="5"/>
  <c r="F636" i="5" s="1"/>
  <c r="G636" i="5" s="1"/>
  <c r="D637" i="5"/>
  <c r="F637" i="5" s="1"/>
  <c r="D638" i="5"/>
  <c r="H638" i="5" s="1"/>
  <c r="D639" i="5"/>
  <c r="F639" i="5" s="1"/>
  <c r="G639" i="5" s="1"/>
  <c r="D640" i="5"/>
  <c r="D641" i="5"/>
  <c r="D642" i="5"/>
  <c r="D643" i="5"/>
  <c r="D644" i="5"/>
  <c r="F644" i="5" s="1"/>
  <c r="D645" i="5"/>
  <c r="D646" i="5"/>
  <c r="F646" i="5" s="1"/>
  <c r="D647" i="5"/>
  <c r="G647" i="5" s="1"/>
  <c r="D648" i="5"/>
  <c r="F648" i="5" s="1"/>
  <c r="D649" i="5"/>
  <c r="D650" i="5"/>
  <c r="F650" i="5" s="1"/>
  <c r="G650" i="5" s="1"/>
  <c r="D651" i="5"/>
  <c r="F651" i="5" s="1"/>
  <c r="D652" i="5"/>
  <c r="D653" i="5"/>
  <c r="F653" i="5" s="1"/>
  <c r="G653" i="5" s="1"/>
  <c r="D654" i="5"/>
  <c r="F603" i="5"/>
  <c r="H603" i="5" s="1"/>
  <c r="H615" i="5"/>
  <c r="D496" i="5"/>
  <c r="D497" i="5"/>
  <c r="D498" i="5"/>
  <c r="D499" i="5"/>
  <c r="D500" i="5"/>
  <c r="D501" i="5"/>
  <c r="D502" i="5"/>
  <c r="F502" i="5" s="1"/>
  <c r="D503" i="5"/>
  <c r="F503" i="5" s="1"/>
  <c r="D504" i="5"/>
  <c r="F504" i="5" s="1"/>
  <c r="G504" i="5" s="1"/>
  <c r="D505" i="5"/>
  <c r="D506" i="5"/>
  <c r="D507" i="5"/>
  <c r="F507" i="5" s="1"/>
  <c r="H507" i="5" s="1"/>
  <c r="D508" i="5"/>
  <c r="F508" i="5" s="1"/>
  <c r="G508" i="5" s="1"/>
  <c r="D485" i="5"/>
  <c r="D486" i="5"/>
  <c r="D487" i="5"/>
  <c r="F487" i="5" s="1"/>
  <c r="D488" i="5"/>
  <c r="F488" i="5" s="1"/>
  <c r="D489" i="5"/>
  <c r="F489" i="5" s="1"/>
  <c r="D490" i="5"/>
  <c r="F490" i="5" s="1"/>
  <c r="G490" i="5" s="1"/>
  <c r="D491" i="5"/>
  <c r="F491" i="5" s="1"/>
  <c r="D492" i="5"/>
  <c r="D493" i="5"/>
  <c r="F493" i="5" s="1"/>
  <c r="D494" i="5"/>
  <c r="D495" i="5"/>
  <c r="F495" i="5" s="1"/>
  <c r="D484" i="5"/>
  <c r="F484" i="5" s="1"/>
  <c r="D479" i="5"/>
  <c r="F479" i="5" s="1"/>
  <c r="G479" i="5" s="1"/>
  <c r="F478" i="5"/>
  <c r="F462" i="5"/>
  <c r="H462" i="5" s="1"/>
  <c r="F450" i="5"/>
  <c r="H450" i="5" s="1"/>
  <c r="D443" i="5"/>
  <c r="F443" i="5" s="1"/>
  <c r="D444" i="5"/>
  <c r="D445" i="5"/>
  <c r="D446" i="5"/>
  <c r="F446" i="5" s="1"/>
  <c r="D447" i="5"/>
  <c r="F447" i="5" s="1"/>
  <c r="G447" i="5" s="1"/>
  <c r="D448" i="5"/>
  <c r="G448" i="5" s="1"/>
  <c r="D449" i="5"/>
  <c r="F449" i="5" s="1"/>
  <c r="G449" i="5" s="1"/>
  <c r="D451" i="5"/>
  <c r="D452" i="5"/>
  <c r="D453" i="5"/>
  <c r="F453" i="5" s="1"/>
  <c r="H453" i="5" s="1"/>
  <c r="D454" i="5"/>
  <c r="D455" i="5"/>
  <c r="G455" i="5" s="1"/>
  <c r="D456" i="5"/>
  <c r="D457" i="5"/>
  <c r="D458" i="5"/>
  <c r="F458" i="5" s="1"/>
  <c r="G458" i="5" s="1"/>
  <c r="D459" i="5"/>
  <c r="F459" i="5" s="1"/>
  <c r="G459" i="5" s="1"/>
  <c r="D460" i="5"/>
  <c r="F460" i="5" s="1"/>
  <c r="G460" i="5" s="1"/>
  <c r="D461" i="5"/>
  <c r="F461" i="5" s="1"/>
  <c r="G461" i="5" s="1"/>
  <c r="D463" i="5"/>
  <c r="F463" i="5" s="1"/>
  <c r="G463" i="5" s="1"/>
  <c r="D464" i="5"/>
  <c r="F464" i="5" s="1"/>
  <c r="D465" i="5"/>
  <c r="F465" i="5" s="1"/>
  <c r="D466" i="5"/>
  <c r="D467" i="5"/>
  <c r="F467" i="5" s="1"/>
  <c r="G467" i="5" s="1"/>
  <c r="D468" i="5"/>
  <c r="D469" i="5"/>
  <c r="D470" i="5"/>
  <c r="F470" i="5" s="1"/>
  <c r="D471" i="5"/>
  <c r="F471" i="5" s="1"/>
  <c r="G471" i="5" s="1"/>
  <c r="D442" i="5"/>
  <c r="D435" i="5"/>
  <c r="F435" i="5" s="1"/>
  <c r="F428" i="5"/>
  <c r="G428" i="5" s="1"/>
  <c r="F430" i="5"/>
  <c r="G430" i="5" s="1"/>
  <c r="F409" i="5"/>
  <c r="G409" i="5" s="1"/>
  <c r="F419" i="5"/>
  <c r="G419" i="5" s="1"/>
  <c r="D406" i="5"/>
  <c r="D407" i="5"/>
  <c r="D408" i="5"/>
  <c r="D410" i="5"/>
  <c r="E410" i="5" s="1"/>
  <c r="D411" i="5"/>
  <c r="D412" i="5"/>
  <c r="D413" i="5"/>
  <c r="D414" i="5"/>
  <c r="D415" i="5"/>
  <c r="D405" i="5"/>
  <c r="E405" i="5" s="1"/>
  <c r="F397" i="5"/>
  <c r="H397" i="5" s="1"/>
  <c r="D392" i="5"/>
  <c r="D393" i="5"/>
  <c r="D394" i="5"/>
  <c r="D395" i="5"/>
  <c r="E395" i="5" s="1"/>
  <c r="D396" i="5"/>
  <c r="D398" i="5"/>
  <c r="E398" i="5" s="1"/>
  <c r="D371" i="5"/>
  <c r="D372" i="5"/>
  <c r="D373" i="5"/>
  <c r="D374" i="5"/>
  <c r="E374" i="5" s="1"/>
  <c r="D375" i="5"/>
  <c r="D376" i="5"/>
  <c r="D377" i="5"/>
  <c r="D378" i="5"/>
  <c r="D379" i="5"/>
  <c r="D380" i="5"/>
  <c r="E380" i="5" s="1"/>
  <c r="D381" i="5"/>
  <c r="D382" i="5"/>
  <c r="D383" i="5"/>
  <c r="D384" i="5"/>
  <c r="D385" i="5"/>
  <c r="D386" i="5"/>
  <c r="E386" i="5" s="1"/>
  <c r="D387" i="5"/>
  <c r="D388" i="5"/>
  <c r="D390" i="5"/>
  <c r="D391" i="5"/>
  <c r="F343" i="5"/>
  <c r="H343" i="5" s="1"/>
  <c r="F335" i="5"/>
  <c r="G335" i="5" s="1"/>
  <c r="F336" i="5"/>
  <c r="G336" i="5" s="1"/>
  <c r="F356" i="5"/>
  <c r="D334" i="5"/>
  <c r="F334" i="5" s="1"/>
  <c r="G334" i="5" s="1"/>
  <c r="D337" i="5"/>
  <c r="F337" i="5" s="1"/>
  <c r="D338" i="5"/>
  <c r="D339" i="5"/>
  <c r="F339" i="5" s="1"/>
  <c r="D340" i="5"/>
  <c r="D341" i="5"/>
  <c r="F341" i="5" s="1"/>
  <c r="D342" i="5"/>
  <c r="D344" i="5"/>
  <c r="F344" i="5" s="1"/>
  <c r="G344" i="5" s="1"/>
  <c r="D345" i="5"/>
  <c r="F345" i="5" s="1"/>
  <c r="G345" i="5" s="1"/>
  <c r="D346" i="5"/>
  <c r="F346" i="5" s="1"/>
  <c r="G346" i="5" s="1"/>
  <c r="D347" i="5"/>
  <c r="F347" i="5" s="1"/>
  <c r="D363" i="5"/>
  <c r="H299" i="5"/>
  <c r="F311" i="5"/>
  <c r="G311" i="5" s="1"/>
  <c r="D296" i="5"/>
  <c r="G277" i="5"/>
  <c r="F278" i="5"/>
  <c r="H278" i="5" s="1"/>
  <c r="G279" i="5"/>
  <c r="D288" i="5"/>
  <c r="H251" i="5"/>
  <c r="F231" i="5"/>
  <c r="H231" i="5" s="1"/>
  <c r="G232" i="5"/>
  <c r="H233" i="5"/>
  <c r="H235" i="5"/>
  <c r="F203" i="5"/>
  <c r="H203" i="5" s="1"/>
  <c r="D195" i="5"/>
  <c r="D196" i="5"/>
  <c r="D197" i="5"/>
  <c r="D198" i="5"/>
  <c r="D199" i="5"/>
  <c r="D200" i="5"/>
  <c r="D201" i="5"/>
  <c r="D202" i="5"/>
  <c r="D635" i="5"/>
  <c r="F635" i="5" s="1"/>
  <c r="D634" i="5"/>
  <c r="F634" i="5" s="1"/>
  <c r="D633" i="5"/>
  <c r="F633" i="5" s="1"/>
  <c r="D632" i="5"/>
  <c r="F632" i="5" s="1"/>
  <c r="G632" i="5" s="1"/>
  <c r="D631" i="5"/>
  <c r="D630" i="5"/>
  <c r="D629" i="5"/>
  <c r="F629" i="5" s="1"/>
  <c r="D628" i="5"/>
  <c r="D627" i="5"/>
  <c r="D626" i="5"/>
  <c r="D625" i="5"/>
  <c r="D618" i="5"/>
  <c r="F618" i="5" s="1"/>
  <c r="G618" i="5" s="1"/>
  <c r="D617" i="5"/>
  <c r="F617" i="5" s="1"/>
  <c r="G617" i="5" s="1"/>
  <c r="D616" i="5"/>
  <c r="F616" i="5" s="1"/>
  <c r="H616" i="5" s="1"/>
  <c r="D614" i="5"/>
  <c r="D613" i="5"/>
  <c r="D612" i="5"/>
  <c r="D611" i="5"/>
  <c r="H611" i="5" s="1"/>
  <c r="D610" i="5"/>
  <c r="F610" i="5" s="1"/>
  <c r="G610" i="5" s="1"/>
  <c r="D609" i="5"/>
  <c r="F609" i="5" s="1"/>
  <c r="G609" i="5" s="1"/>
  <c r="D608" i="5"/>
  <c r="G608" i="5" s="1"/>
  <c r="D607" i="5"/>
  <c r="D606" i="5"/>
  <c r="D605" i="5"/>
  <c r="F605" i="5" s="1"/>
  <c r="G605" i="5" s="1"/>
  <c r="D604" i="5"/>
  <c r="F604" i="5" s="1"/>
  <c r="H604" i="5" s="1"/>
  <c r="D602" i="5"/>
  <c r="F602" i="5" s="1"/>
  <c r="G602" i="5" s="1"/>
  <c r="D601" i="5"/>
  <c r="D600" i="5"/>
  <c r="D599" i="5"/>
  <c r="H599" i="5" s="1"/>
  <c r="D598" i="5"/>
  <c r="F598" i="5" s="1"/>
  <c r="G598" i="5" s="1"/>
  <c r="D597" i="5"/>
  <c r="G597" i="5" s="1"/>
  <c r="D596" i="5"/>
  <c r="F596" i="5" s="1"/>
  <c r="H596" i="5" s="1"/>
  <c r="D595" i="5"/>
  <c r="D594" i="5"/>
  <c r="D593" i="5"/>
  <c r="F593" i="5" s="1"/>
  <c r="D592" i="5"/>
  <c r="F592" i="5" s="1"/>
  <c r="G592" i="5" s="1"/>
  <c r="D591" i="5"/>
  <c r="F591" i="5" s="1"/>
  <c r="H591" i="5" s="1"/>
  <c r="D590" i="5"/>
  <c r="F590" i="5" s="1"/>
  <c r="D589" i="5"/>
  <c r="D588" i="5"/>
  <c r="D586" i="5"/>
  <c r="D581" i="5"/>
  <c r="D580" i="5"/>
  <c r="F580" i="5" s="1"/>
  <c r="H580" i="5" s="1"/>
  <c r="D579" i="5"/>
  <c r="D578" i="5"/>
  <c r="F578" i="5" s="1"/>
  <c r="G578" i="5" s="1"/>
  <c r="D577" i="5"/>
  <c r="D576" i="5"/>
  <c r="D575" i="5"/>
  <c r="F575" i="5" s="1"/>
  <c r="H575" i="5" s="1"/>
  <c r="D574" i="5"/>
  <c r="F574" i="5" s="1"/>
  <c r="D573" i="5"/>
  <c r="F573" i="5" s="1"/>
  <c r="D572" i="5"/>
  <c r="F572" i="5" s="1"/>
  <c r="G572" i="5" s="1"/>
  <c r="D571" i="5"/>
  <c r="D570" i="5"/>
  <c r="D569" i="5"/>
  <c r="F569" i="5" s="1"/>
  <c r="H569" i="5" s="1"/>
  <c r="D568" i="5"/>
  <c r="F568" i="5" s="1"/>
  <c r="D567" i="5"/>
  <c r="D566" i="5"/>
  <c r="F566" i="5" s="1"/>
  <c r="D565" i="5"/>
  <c r="D564" i="5"/>
  <c r="D563" i="5"/>
  <c r="F563" i="5" s="1"/>
  <c r="D562" i="5"/>
  <c r="D561" i="5"/>
  <c r="F561" i="5" s="1"/>
  <c r="D560" i="5"/>
  <c r="F560" i="5" s="1"/>
  <c r="D559" i="5"/>
  <c r="D558" i="5"/>
  <c r="D557" i="5"/>
  <c r="H557" i="5" s="1"/>
  <c r="D556" i="5"/>
  <c r="D555" i="5"/>
  <c r="F555" i="5" s="1"/>
  <c r="D554" i="5"/>
  <c r="G554" i="5" s="1"/>
  <c r="D553" i="5"/>
  <c r="D552" i="5"/>
  <c r="D551" i="5"/>
  <c r="F551" i="5" s="1"/>
  <c r="D544" i="5"/>
  <c r="D543" i="5"/>
  <c r="F543" i="5" s="1"/>
  <c r="G543" i="5" s="1"/>
  <c r="D542" i="5"/>
  <c r="F542" i="5" s="1"/>
  <c r="H542" i="5" s="1"/>
  <c r="D541" i="5"/>
  <c r="D540" i="5"/>
  <c r="D539" i="5"/>
  <c r="D538" i="5"/>
  <c r="D537" i="5"/>
  <c r="F537" i="5" s="1"/>
  <c r="D536" i="5"/>
  <c r="G536" i="5" s="1"/>
  <c r="D535" i="5"/>
  <c r="D534" i="5"/>
  <c r="F534" i="5" s="1"/>
  <c r="D533" i="5"/>
  <c r="F533" i="5" s="1"/>
  <c r="G533" i="5" s="1"/>
  <c r="D532" i="5"/>
  <c r="F532" i="5" s="1"/>
  <c r="G532" i="5" s="1"/>
  <c r="D531" i="5"/>
  <c r="F531" i="5" s="1"/>
  <c r="D530" i="5"/>
  <c r="F530" i="5" s="1"/>
  <c r="D529" i="5"/>
  <c r="D528" i="5"/>
  <c r="D527" i="5"/>
  <c r="F527" i="5" s="1"/>
  <c r="D526" i="5"/>
  <c r="D525" i="5"/>
  <c r="F525" i="5" s="1"/>
  <c r="D524" i="5"/>
  <c r="G524" i="5" s="1"/>
  <c r="D523" i="5"/>
  <c r="D522" i="5"/>
  <c r="F522" i="5" s="1"/>
  <c r="D521" i="5"/>
  <c r="F521" i="5" s="1"/>
  <c r="D520" i="5"/>
  <c r="F520" i="5" s="1"/>
  <c r="D519" i="5"/>
  <c r="F519" i="5" s="1"/>
  <c r="D518" i="5"/>
  <c r="D517" i="5"/>
  <c r="D516" i="5"/>
  <c r="D515" i="5"/>
  <c r="D513" i="5"/>
  <c r="D483" i="5"/>
  <c r="F483" i="5" s="1"/>
  <c r="D482" i="5"/>
  <c r="F482" i="5" s="1"/>
  <c r="G482" i="5" s="1"/>
  <c r="D481" i="5"/>
  <c r="F481" i="5" s="1"/>
  <c r="H481" i="5" s="1"/>
  <c r="D480" i="5"/>
  <c r="D476" i="5"/>
  <c r="H455" i="5"/>
  <c r="D440" i="5"/>
  <c r="D434" i="5"/>
  <c r="D433" i="5"/>
  <c r="F433" i="5" s="1"/>
  <c r="D432" i="5"/>
  <c r="D431" i="5"/>
  <c r="D429" i="5"/>
  <c r="F429" i="5" s="1"/>
  <c r="D427" i="5"/>
  <c r="F427" i="5" s="1"/>
  <c r="D426" i="5"/>
  <c r="D425" i="5"/>
  <c r="F425" i="5" s="1"/>
  <c r="H425" i="5" s="1"/>
  <c r="D424" i="5"/>
  <c r="D423" i="5"/>
  <c r="F423" i="5" s="1"/>
  <c r="D422" i="5"/>
  <c r="D421" i="5"/>
  <c r="F421" i="5" s="1"/>
  <c r="D420" i="5"/>
  <c r="D418" i="5"/>
  <c r="F418" i="5" s="1"/>
  <c r="H418" i="5" s="1"/>
  <c r="D417" i="5"/>
  <c r="F417" i="5" s="1"/>
  <c r="D416" i="5"/>
  <c r="D403" i="5"/>
  <c r="F398" i="5"/>
  <c r="F389" i="5"/>
  <c r="D370" i="5"/>
  <c r="D368" i="5"/>
  <c r="D362" i="5"/>
  <c r="F362" i="5" s="1"/>
  <c r="D361" i="5"/>
  <c r="D360" i="5"/>
  <c r="F360" i="5" s="1"/>
  <c r="D359" i="5"/>
  <c r="F359" i="5" s="1"/>
  <c r="D358" i="5"/>
  <c r="F358" i="5" s="1"/>
  <c r="D357" i="5"/>
  <c r="F357" i="5" s="1"/>
  <c r="G357" i="5" s="1"/>
  <c r="H356" i="5"/>
  <c r="D355" i="5"/>
  <c r="D354" i="5"/>
  <c r="D353" i="5"/>
  <c r="D352" i="5"/>
  <c r="F352" i="5" s="1"/>
  <c r="G352" i="5" s="1"/>
  <c r="D351" i="5"/>
  <c r="D350" i="5"/>
  <c r="D349" i="5"/>
  <c r="D348" i="5"/>
  <c r="D333" i="5"/>
  <c r="F333" i="5" s="1"/>
  <c r="D331" i="5"/>
  <c r="D326" i="5"/>
  <c r="D325" i="5"/>
  <c r="D324" i="5"/>
  <c r="D323" i="5"/>
  <c r="D322" i="5"/>
  <c r="D321" i="5"/>
  <c r="D320" i="5"/>
  <c r="D319" i="5"/>
  <c r="D318" i="5"/>
  <c r="D317" i="5"/>
  <c r="D316" i="5"/>
  <c r="D315" i="5"/>
  <c r="E315" i="5" s="1"/>
  <c r="D314" i="5"/>
  <c r="D313" i="5"/>
  <c r="D312" i="5"/>
  <c r="D310" i="5"/>
  <c r="E310" i="5" s="1"/>
  <c r="D309" i="5"/>
  <c r="D308" i="5"/>
  <c r="D307" i="5"/>
  <c r="D306" i="5"/>
  <c r="D305" i="5"/>
  <c r="D304" i="5"/>
  <c r="D302" i="5"/>
  <c r="D301" i="5"/>
  <c r="D300" i="5"/>
  <c r="D298" i="5"/>
  <c r="D297" i="5"/>
  <c r="D294" i="5"/>
  <c r="D289" i="5"/>
  <c r="D287" i="5"/>
  <c r="D286" i="5"/>
  <c r="D285" i="5"/>
  <c r="D284" i="5"/>
  <c r="D283" i="5"/>
  <c r="D282" i="5"/>
  <c r="D281" i="5"/>
  <c r="D280" i="5"/>
  <c r="D276" i="5"/>
  <c r="D275" i="5"/>
  <c r="D274" i="5"/>
  <c r="D273" i="5"/>
  <c r="D272" i="5"/>
  <c r="D271" i="5"/>
  <c r="D270" i="5"/>
  <c r="D269" i="5"/>
  <c r="D268" i="5"/>
  <c r="D267" i="5"/>
  <c r="D266" i="5"/>
  <c r="D265" i="5"/>
  <c r="D264" i="5"/>
  <c r="D263" i="5"/>
  <c r="D262" i="5"/>
  <c r="D261" i="5"/>
  <c r="D260" i="5"/>
  <c r="D258" i="5"/>
  <c r="D253" i="5"/>
  <c r="D252" i="5"/>
  <c r="D250" i="5"/>
  <c r="D249" i="5"/>
  <c r="D248" i="5"/>
  <c r="D247" i="5"/>
  <c r="D246" i="5"/>
  <c r="F245" i="5"/>
  <c r="H245" i="5" s="1"/>
  <c r="D244" i="5"/>
  <c r="D243" i="5"/>
  <c r="D242" i="5"/>
  <c r="D241" i="5"/>
  <c r="D240" i="5"/>
  <c r="D239" i="5"/>
  <c r="D238" i="5"/>
  <c r="D237" i="5"/>
  <c r="D236" i="5"/>
  <c r="D234" i="5"/>
  <c r="E234" i="5" s="1"/>
  <c r="D230" i="5"/>
  <c r="D229" i="5"/>
  <c r="D228" i="5"/>
  <c r="D227" i="5"/>
  <c r="D226" i="5"/>
  <c r="D225" i="5"/>
  <c r="D224" i="5"/>
  <c r="D223" i="5"/>
  <c r="D221" i="5"/>
  <c r="D216" i="5"/>
  <c r="D215" i="5"/>
  <c r="D214" i="5"/>
  <c r="E214" i="5" s="1"/>
  <c r="D213" i="5"/>
  <c r="D212" i="5"/>
  <c r="D211" i="5"/>
  <c r="D210" i="5"/>
  <c r="D209" i="5"/>
  <c r="D208" i="5"/>
  <c r="D207" i="5"/>
  <c r="D205" i="5"/>
  <c r="D204" i="5"/>
  <c r="D194" i="5"/>
  <c r="D193" i="5"/>
  <c r="D192" i="5"/>
  <c r="D191" i="5"/>
  <c r="D190" i="5"/>
  <c r="D189" i="5"/>
  <c r="D188" i="5"/>
  <c r="D187" i="5"/>
  <c r="D185" i="5"/>
  <c r="D180" i="5"/>
  <c r="D179" i="5"/>
  <c r="F178" i="5"/>
  <c r="D177" i="5"/>
  <c r="F177" i="5" s="1"/>
  <c r="H177" i="5" s="1"/>
  <c r="D176" i="5"/>
  <c r="F176" i="5" s="1"/>
  <c r="D175" i="5"/>
  <c r="D174" i="5"/>
  <c r="F174" i="5" s="1"/>
  <c r="D173" i="5"/>
  <c r="F173" i="5" s="1"/>
  <c r="D172" i="5"/>
  <c r="F172" i="5" s="1"/>
  <c r="G172" i="5" s="1"/>
  <c r="D171" i="5"/>
  <c r="F171" i="5" s="1"/>
  <c r="D170" i="5"/>
  <c r="F170" i="5" s="1"/>
  <c r="D169" i="5"/>
  <c r="D168" i="5"/>
  <c r="D167" i="5"/>
  <c r="F167" i="5" s="1"/>
  <c r="D166" i="5"/>
  <c r="F166" i="5" s="1"/>
  <c r="D165" i="5"/>
  <c r="D164" i="5"/>
  <c r="F164" i="5" s="1"/>
  <c r="G164" i="5" s="1"/>
  <c r="D163" i="5"/>
  <c r="D162" i="5"/>
  <c r="D161" i="5"/>
  <c r="F161" i="5" s="1"/>
  <c r="D160" i="5"/>
  <c r="F160" i="5" s="1"/>
  <c r="D159" i="5"/>
  <c r="F159" i="5" s="1"/>
  <c r="D158" i="5"/>
  <c r="F158" i="5" s="1"/>
  <c r="D157" i="5"/>
  <c r="D156" i="5"/>
  <c r="D155" i="5"/>
  <c r="F155" i="5" s="1"/>
  <c r="D154" i="5"/>
  <c r="G154" i="5" s="1"/>
  <c r="D153" i="5"/>
  <c r="F153" i="5" s="1"/>
  <c r="D152" i="5"/>
  <c r="D151" i="5"/>
  <c r="D150" i="5"/>
  <c r="D143" i="5"/>
  <c r="F143" i="5" s="1"/>
  <c r="D142" i="5"/>
  <c r="F142" i="5" s="1"/>
  <c r="D141" i="5"/>
  <c r="F141" i="5" s="1"/>
  <c r="D139" i="5"/>
  <c r="D138" i="5"/>
  <c r="D137" i="5"/>
  <c r="F137" i="5" s="1"/>
  <c r="H137" i="5" s="1"/>
  <c r="D136" i="5"/>
  <c r="F136" i="5" s="1"/>
  <c r="D135" i="5"/>
  <c r="F135" i="5" s="1"/>
  <c r="D134" i="5"/>
  <c r="F134" i="5" s="1"/>
  <c r="H134" i="5" s="1"/>
  <c r="D133" i="5"/>
  <c r="D132" i="5"/>
  <c r="D131" i="5"/>
  <c r="F131" i="5" s="1"/>
  <c r="F130" i="5"/>
  <c r="H130" i="5" s="1"/>
  <c r="D129" i="5"/>
  <c r="F129" i="5" s="1"/>
  <c r="H129" i="5" s="1"/>
  <c r="D128" i="5"/>
  <c r="F128" i="5" s="1"/>
  <c r="H128" i="5" s="1"/>
  <c r="D127" i="5"/>
  <c r="D126" i="5"/>
  <c r="D125" i="5"/>
  <c r="F125" i="5" s="1"/>
  <c r="D124" i="5"/>
  <c r="F124" i="5" s="1"/>
  <c r="H124" i="5" s="1"/>
  <c r="F123" i="5"/>
  <c r="G123" i="5" s="1"/>
  <c r="D122" i="5"/>
  <c r="F122" i="5" s="1"/>
  <c r="H122" i="5" s="1"/>
  <c r="D121" i="5"/>
  <c r="D120" i="5"/>
  <c r="F120" i="5" s="1"/>
  <c r="D119" i="5"/>
  <c r="F119" i="5" s="1"/>
  <c r="D118" i="5"/>
  <c r="F118" i="5" s="1"/>
  <c r="H118" i="5" s="1"/>
  <c r="D117" i="5"/>
  <c r="F117" i="5" s="1"/>
  <c r="F116" i="5"/>
  <c r="G116" i="5" s="1"/>
  <c r="D115" i="5"/>
  <c r="D114" i="5"/>
  <c r="D113" i="5"/>
  <c r="F113" i="5" s="1"/>
  <c r="D81" i="5"/>
  <c r="D82" i="5"/>
  <c r="D83" i="5"/>
  <c r="D111" i="5"/>
  <c r="D106" i="5"/>
  <c r="D105" i="5"/>
  <c r="D104" i="5"/>
  <c r="D103" i="5"/>
  <c r="D102" i="5"/>
  <c r="D101" i="5"/>
  <c r="D100" i="5"/>
  <c r="D99" i="5"/>
  <c r="D98" i="5"/>
  <c r="D97" i="5"/>
  <c r="D96" i="5"/>
  <c r="D95" i="5"/>
  <c r="D94" i="5"/>
  <c r="D93" i="5"/>
  <c r="D92" i="5"/>
  <c r="D91" i="5"/>
  <c r="D90" i="5"/>
  <c r="D89" i="5"/>
  <c r="D88" i="5"/>
  <c r="F87" i="5"/>
  <c r="H87" i="5" s="1"/>
  <c r="D86" i="5"/>
  <c r="D85" i="5"/>
  <c r="D84" i="5"/>
  <c r="D80" i="5"/>
  <c r="D79" i="5"/>
  <c r="D78" i="5"/>
  <c r="D77" i="5"/>
  <c r="D75" i="5"/>
  <c r="D2183" i="4"/>
  <c r="E2183" i="4" s="1"/>
  <c r="D2182" i="4"/>
  <c r="E2182" i="4" s="1"/>
  <c r="F2150" i="4"/>
  <c r="G2150" i="4" s="1"/>
  <c r="H2136" i="4"/>
  <c r="F2092" i="4"/>
  <c r="G2092" i="4" s="1"/>
  <c r="F2079" i="4"/>
  <c r="G2079" i="4" s="1"/>
  <c r="F1954" i="4"/>
  <c r="H1954" i="4" s="1"/>
  <c r="F1883" i="4"/>
  <c r="H1883" i="4" s="1"/>
  <c r="F1889" i="4"/>
  <c r="G1889" i="4" s="1"/>
  <c r="F1890" i="4"/>
  <c r="G1890" i="4" s="1"/>
  <c r="H1829" i="4"/>
  <c r="D1795" i="4"/>
  <c r="D1796" i="4"/>
  <c r="D1797" i="4"/>
  <c r="F1798" i="4"/>
  <c r="F1734" i="4"/>
  <c r="H1734" i="4" s="1"/>
  <c r="H1740" i="4"/>
  <c r="H1697" i="4"/>
  <c r="F1705" i="4"/>
  <c r="H1705" i="4" s="1"/>
  <c r="D2181" i="4"/>
  <c r="E2181" i="4" s="1"/>
  <c r="D2180" i="4"/>
  <c r="E2180" i="4" s="1"/>
  <c r="D2179" i="4"/>
  <c r="E2179" i="4" s="1"/>
  <c r="D2178" i="4"/>
  <c r="E2178" i="4" s="1"/>
  <c r="D2177" i="4"/>
  <c r="D2176" i="4"/>
  <c r="E2176" i="4" s="1"/>
  <c r="D2175" i="4"/>
  <c r="E2175" i="4" s="1"/>
  <c r="D2174" i="4"/>
  <c r="E2174" i="4" s="1"/>
  <c r="D2173" i="4"/>
  <c r="E2173" i="4" s="1"/>
  <c r="D2172" i="4"/>
  <c r="E2172" i="4" s="1"/>
  <c r="D2165" i="4"/>
  <c r="D2164" i="4"/>
  <c r="D2163" i="4"/>
  <c r="D2162" i="4"/>
  <c r="D2161" i="4"/>
  <c r="D2160" i="4"/>
  <c r="D2159" i="4"/>
  <c r="D2158" i="4"/>
  <c r="D2157" i="4"/>
  <c r="D2156" i="4"/>
  <c r="D2155" i="4"/>
  <c r="D2154" i="4"/>
  <c r="D2153" i="4"/>
  <c r="D2152" i="4"/>
  <c r="D2151" i="4"/>
  <c r="D2149" i="4"/>
  <c r="D2148" i="4"/>
  <c r="E2148" i="4" s="1"/>
  <c r="D2147" i="4"/>
  <c r="E2147" i="4" s="1"/>
  <c r="D2146" i="4"/>
  <c r="E2146" i="4" s="1"/>
  <c r="D2145" i="4"/>
  <c r="E2145" i="4" s="1"/>
  <c r="D2144" i="4"/>
  <c r="E2144" i="4" s="1"/>
  <c r="D2143" i="4"/>
  <c r="D2142" i="4"/>
  <c r="D2141" i="4"/>
  <c r="E2141" i="4" s="1"/>
  <c r="D2140" i="4"/>
  <c r="E2140" i="4" s="1"/>
  <c r="D2139" i="4"/>
  <c r="E2139" i="4" s="1"/>
  <c r="D2138" i="4"/>
  <c r="E2138" i="4" s="1"/>
  <c r="D2137" i="4"/>
  <c r="D2135" i="4"/>
  <c r="D2133" i="4"/>
  <c r="D2128" i="4"/>
  <c r="D2127" i="4"/>
  <c r="D2126" i="4"/>
  <c r="D2125" i="4"/>
  <c r="D2124" i="4"/>
  <c r="D2123" i="4"/>
  <c r="D2122" i="4"/>
  <c r="D2121" i="4"/>
  <c r="D2120" i="4"/>
  <c r="D2119" i="4"/>
  <c r="D2118" i="4"/>
  <c r="D2117" i="4"/>
  <c r="D2116" i="4"/>
  <c r="D2115" i="4"/>
  <c r="D2114" i="4"/>
  <c r="D2113" i="4"/>
  <c r="D2111" i="4"/>
  <c r="D2110" i="4"/>
  <c r="D2109" i="4"/>
  <c r="D2108" i="4"/>
  <c r="D2107" i="4"/>
  <c r="D2106" i="4"/>
  <c r="D2105" i="4"/>
  <c r="D2104" i="4"/>
  <c r="D2103" i="4"/>
  <c r="D2102" i="4"/>
  <c r="D2101" i="4"/>
  <c r="D2100" i="4"/>
  <c r="D2098" i="4"/>
  <c r="D2093" i="4"/>
  <c r="E2093" i="4" s="1"/>
  <c r="D2091" i="4"/>
  <c r="E2091" i="4" s="1"/>
  <c r="D2090" i="4"/>
  <c r="E2090" i="4" s="1"/>
  <c r="D2089" i="4"/>
  <c r="D2088" i="4"/>
  <c r="D2087" i="4"/>
  <c r="E2087" i="4" s="1"/>
  <c r="D2086" i="4"/>
  <c r="E2086" i="4" s="1"/>
  <c r="D2085" i="4"/>
  <c r="E2085" i="4" s="1"/>
  <c r="D2084" i="4"/>
  <c r="D2083" i="4"/>
  <c r="D2082" i="4"/>
  <c r="D2081" i="4"/>
  <c r="D2080" i="4"/>
  <c r="D2078" i="4"/>
  <c r="D2077" i="4"/>
  <c r="D2076" i="4"/>
  <c r="E2076" i="4" s="1"/>
  <c r="D2075" i="4"/>
  <c r="D2074" i="4"/>
  <c r="D2073" i="4"/>
  <c r="E2073" i="4" s="1"/>
  <c r="D2072" i="4"/>
  <c r="E2072" i="4" s="1"/>
  <c r="D2071" i="4"/>
  <c r="E2071" i="4" s="1"/>
  <c r="D2070" i="4"/>
  <c r="D2069" i="4"/>
  <c r="D2068" i="4"/>
  <c r="D2067" i="4"/>
  <c r="D2066" i="4"/>
  <c r="D2065" i="4"/>
  <c r="D2064" i="4"/>
  <c r="E2064" i="4" s="1"/>
  <c r="D2061" i="4"/>
  <c r="D2056" i="4"/>
  <c r="D2055" i="4"/>
  <c r="D2054" i="4"/>
  <c r="D2053" i="4"/>
  <c r="D2052" i="4"/>
  <c r="D2051" i="4"/>
  <c r="D2050" i="4"/>
  <c r="D2049" i="4"/>
  <c r="D2048" i="4"/>
  <c r="D2047" i="4"/>
  <c r="D2046" i="4"/>
  <c r="D2045" i="4"/>
  <c r="D2044" i="4"/>
  <c r="D2043" i="4"/>
  <c r="D2042" i="4"/>
  <c r="D2041" i="4"/>
  <c r="D2040" i="4"/>
  <c r="D2039" i="4"/>
  <c r="D2038" i="4"/>
  <c r="D2037" i="4"/>
  <c r="D2036" i="4"/>
  <c r="D2035" i="4"/>
  <c r="D2034" i="4"/>
  <c r="D2033" i="4"/>
  <c r="D2032" i="4"/>
  <c r="D2031" i="4"/>
  <c r="D2030" i="4"/>
  <c r="D2029" i="4"/>
  <c r="D2028" i="4"/>
  <c r="D2027" i="4"/>
  <c r="D2026" i="4"/>
  <c r="D2023" i="4"/>
  <c r="D2018" i="4"/>
  <c r="D2017" i="4"/>
  <c r="D2016" i="4"/>
  <c r="D2015" i="4"/>
  <c r="D2014" i="4"/>
  <c r="D2013" i="4"/>
  <c r="D2012" i="4"/>
  <c r="D2011" i="4"/>
  <c r="D2010" i="4"/>
  <c r="D2009" i="4"/>
  <c r="D2008" i="4"/>
  <c r="D2007" i="4"/>
  <c r="D2006" i="4"/>
  <c r="D2005" i="4"/>
  <c r="D2004" i="4"/>
  <c r="F2004" i="4" s="1"/>
  <c r="D2003" i="4"/>
  <c r="D2002" i="4"/>
  <c r="D2001" i="4"/>
  <c r="D2000" i="4"/>
  <c r="D1999" i="4"/>
  <c r="D1998" i="4"/>
  <c r="D1997" i="4"/>
  <c r="F1997" i="4" s="1"/>
  <c r="D1996" i="4"/>
  <c r="F1996" i="4" s="1"/>
  <c r="D1995" i="4"/>
  <c r="F1995" i="4" s="1"/>
  <c r="D1994" i="4"/>
  <c r="F1994" i="4" s="1"/>
  <c r="D1993" i="4"/>
  <c r="F1993" i="4" s="1"/>
  <c r="D1992" i="4"/>
  <c r="D1991" i="4"/>
  <c r="D1990" i="4"/>
  <c r="D1989" i="4"/>
  <c r="D1987" i="4"/>
  <c r="D1982" i="4"/>
  <c r="D1981" i="4"/>
  <c r="D1980" i="4"/>
  <c r="F1980" i="4" s="1"/>
  <c r="D1979" i="4"/>
  <c r="D1978" i="4"/>
  <c r="F1978" i="4" s="1"/>
  <c r="D1977" i="4"/>
  <c r="F1977" i="4" s="1"/>
  <c r="D1976" i="4"/>
  <c r="F1976" i="4" s="1"/>
  <c r="D1975" i="4"/>
  <c r="F1975" i="4" s="1"/>
  <c r="D1974" i="4"/>
  <c r="D1973" i="4"/>
  <c r="D1972" i="4"/>
  <c r="D1970" i="4"/>
  <c r="D1969" i="4"/>
  <c r="D1968" i="4"/>
  <c r="D1967" i="4"/>
  <c r="D1966" i="4"/>
  <c r="F1966" i="4" s="1"/>
  <c r="D1965" i="4"/>
  <c r="F1965" i="4" s="1"/>
  <c r="D1964" i="4"/>
  <c r="F1964" i="4" s="1"/>
  <c r="D1963" i="4"/>
  <c r="F1963" i="4" s="1"/>
  <c r="D1962" i="4"/>
  <c r="D1961" i="4"/>
  <c r="D1960" i="4"/>
  <c r="D1959" i="4"/>
  <c r="D1958" i="4"/>
  <c r="D1957" i="4"/>
  <c r="D1956" i="4"/>
  <c r="D1955" i="4"/>
  <c r="D1953" i="4"/>
  <c r="F1953" i="4" s="1"/>
  <c r="D1952" i="4"/>
  <c r="F1952" i="4" s="1"/>
  <c r="D1950" i="4"/>
  <c r="D1945" i="4"/>
  <c r="F1945" i="4" s="1"/>
  <c r="D1944" i="4"/>
  <c r="D1943" i="4"/>
  <c r="F1943" i="4" s="1"/>
  <c r="D1942" i="4"/>
  <c r="D1941" i="4"/>
  <c r="D1940" i="4"/>
  <c r="D1939" i="4"/>
  <c r="D1938" i="4"/>
  <c r="D1937" i="4"/>
  <c r="D1936" i="4"/>
  <c r="F1936" i="4" s="1"/>
  <c r="D1935" i="4"/>
  <c r="D1934" i="4"/>
  <c r="D1933" i="4"/>
  <c r="F1933" i="4" s="1"/>
  <c r="D1932" i="4"/>
  <c r="F1932" i="4" s="1"/>
  <c r="D1931" i="4"/>
  <c r="D1930" i="4"/>
  <c r="F1930" i="4" s="1"/>
  <c r="D1929" i="4"/>
  <c r="F1929" i="4" s="1"/>
  <c r="D1928" i="4"/>
  <c r="D1927" i="4"/>
  <c r="D1926" i="4"/>
  <c r="D1925" i="4"/>
  <c r="D1924" i="4"/>
  <c r="F1924" i="4" s="1"/>
  <c r="D1923" i="4"/>
  <c r="F1923" i="4" s="1"/>
  <c r="D1922" i="4"/>
  <c r="F1922" i="4" s="1"/>
  <c r="D1921" i="4"/>
  <c r="F1921" i="4" s="1"/>
  <c r="D1920" i="4"/>
  <c r="D1919" i="4"/>
  <c r="D1918" i="4"/>
  <c r="D1917" i="4"/>
  <c r="D1916" i="4"/>
  <c r="D1909" i="4"/>
  <c r="D1908" i="4"/>
  <c r="F1908" i="4" s="1"/>
  <c r="D1907" i="4"/>
  <c r="D1906" i="4"/>
  <c r="F1906" i="4" s="1"/>
  <c r="D1905" i="4"/>
  <c r="F1905" i="4" s="1"/>
  <c r="G1905" i="4" s="1"/>
  <c r="D1904" i="4"/>
  <c r="F1904" i="4" s="1"/>
  <c r="G1904" i="4" s="1"/>
  <c r="D1903" i="4"/>
  <c r="F1903" i="4" s="1"/>
  <c r="G1903" i="4" s="1"/>
  <c r="D1902" i="4"/>
  <c r="F1902" i="4" s="1"/>
  <c r="G1902" i="4" s="1"/>
  <c r="D1901" i="4"/>
  <c r="G1901" i="4" s="1"/>
  <c r="D1900" i="4"/>
  <c r="D1899" i="4"/>
  <c r="D1898" i="4"/>
  <c r="D1897" i="4"/>
  <c r="F1896" i="4"/>
  <c r="H1896" i="4" s="1"/>
  <c r="D1895" i="4"/>
  <c r="H1895" i="4" s="1"/>
  <c r="D1894" i="4"/>
  <c r="F1894" i="4" s="1"/>
  <c r="G1894" i="4" s="1"/>
  <c r="D1893" i="4"/>
  <c r="D1892" i="4"/>
  <c r="F1892" i="4" s="1"/>
  <c r="D1888" i="4"/>
  <c r="D1887" i="4"/>
  <c r="D1886" i="4"/>
  <c r="D1885" i="4"/>
  <c r="D1884" i="4"/>
  <c r="D1882" i="4"/>
  <c r="F1882" i="4" s="1"/>
  <c r="D1881" i="4"/>
  <c r="F1881" i="4" s="1"/>
  <c r="D1880" i="4"/>
  <c r="F1880" i="4" s="1"/>
  <c r="D1879" i="4"/>
  <c r="F1879" i="4" s="1"/>
  <c r="D1877" i="4"/>
  <c r="D1875" i="4"/>
  <c r="D1872" i="4"/>
  <c r="G1872" i="4" s="1"/>
  <c r="D1871" i="4"/>
  <c r="H1871" i="4" s="1"/>
  <c r="D1870" i="4"/>
  <c r="D1869" i="4"/>
  <c r="D1868" i="4"/>
  <c r="D1867" i="4"/>
  <c r="D1866" i="4"/>
  <c r="D1865" i="4"/>
  <c r="D1864" i="4"/>
  <c r="F1864" i="4" s="1"/>
  <c r="D1863" i="4"/>
  <c r="F1863" i="4" s="1"/>
  <c r="D1862" i="4"/>
  <c r="F1862" i="4" s="1"/>
  <c r="D1861" i="4"/>
  <c r="F1861" i="4" s="1"/>
  <c r="D1860" i="4"/>
  <c r="D1859" i="4"/>
  <c r="D1858" i="4"/>
  <c r="D1857" i="4"/>
  <c r="D1856" i="4"/>
  <c r="D1855" i="4"/>
  <c r="D1854" i="4"/>
  <c r="D1853" i="4"/>
  <c r="D1852" i="4"/>
  <c r="F1852" i="4" s="1"/>
  <c r="D1851" i="4"/>
  <c r="F1851" i="4" s="1"/>
  <c r="D1850" i="4"/>
  <c r="F1850" i="4" s="1"/>
  <c r="D1849" i="4"/>
  <c r="F1849" i="4" s="1"/>
  <c r="D1848" i="4"/>
  <c r="F1848" i="4" s="1"/>
  <c r="D1847" i="4"/>
  <c r="D1846" i="4"/>
  <c r="D1845" i="4"/>
  <c r="D1844" i="4"/>
  <c r="D1843" i="4"/>
  <c r="H1843" i="4" s="1"/>
  <c r="D1842" i="4"/>
  <c r="D1840" i="4"/>
  <c r="D1838" i="4"/>
  <c r="D1835" i="4"/>
  <c r="D1834" i="4"/>
  <c r="F1834" i="4" s="1"/>
  <c r="D1833" i="4"/>
  <c r="F1833" i="4" s="1"/>
  <c r="D1832" i="4"/>
  <c r="F1832" i="4" s="1"/>
  <c r="D1831" i="4"/>
  <c r="F1831" i="4" s="1"/>
  <c r="D1830" i="4"/>
  <c r="D1828" i="4"/>
  <c r="D1827" i="4"/>
  <c r="D1826" i="4"/>
  <c r="D1825" i="4"/>
  <c r="D1824" i="4"/>
  <c r="D1823" i="4"/>
  <c r="D1822" i="4"/>
  <c r="F1822" i="4" s="1"/>
  <c r="D1821" i="4"/>
  <c r="F1821" i="4" s="1"/>
  <c r="D1820" i="4"/>
  <c r="F1820" i="4" s="1"/>
  <c r="D1819" i="4"/>
  <c r="F1819" i="4" s="1"/>
  <c r="D1818" i="4"/>
  <c r="D1817" i="4"/>
  <c r="D1816" i="4"/>
  <c r="D1815" i="4"/>
  <c r="D1814" i="4"/>
  <c r="D1813" i="4"/>
  <c r="D1812" i="4"/>
  <c r="D1811" i="4"/>
  <c r="F1811" i="4" s="1"/>
  <c r="D1810" i="4"/>
  <c r="F1810" i="4" s="1"/>
  <c r="D1809" i="4"/>
  <c r="F1809" i="4" s="1"/>
  <c r="D1808" i="4"/>
  <c r="F1808" i="4" s="1"/>
  <c r="D1807" i="4"/>
  <c r="F1807" i="4" s="1"/>
  <c r="D1806" i="4"/>
  <c r="D1804" i="4"/>
  <c r="D1799" i="4"/>
  <c r="F1799" i="4" s="1"/>
  <c r="D1794" i="4"/>
  <c r="D1793" i="4"/>
  <c r="D1792" i="4"/>
  <c r="F1792" i="4" s="1"/>
  <c r="H1792" i="4" s="1"/>
  <c r="D1791" i="4"/>
  <c r="F1791" i="4" s="1"/>
  <c r="D1790" i="4"/>
  <c r="F1790" i="4" s="1"/>
  <c r="D1789" i="4"/>
  <c r="F1789" i="4" s="1"/>
  <c r="H1789" i="4" s="1"/>
  <c r="D1788" i="4"/>
  <c r="D1787" i="4"/>
  <c r="D1786" i="4"/>
  <c r="D1785" i="4"/>
  <c r="D1784" i="4"/>
  <c r="D1783" i="4"/>
  <c r="D1782" i="4"/>
  <c r="G1782" i="4" s="1"/>
  <c r="D1781" i="4"/>
  <c r="G1781" i="4" s="1"/>
  <c r="D1780" i="4"/>
  <c r="F1780" i="4" s="1"/>
  <c r="H1780" i="4" s="1"/>
  <c r="D1779" i="4"/>
  <c r="F1779" i="4" s="1"/>
  <c r="D1778" i="4"/>
  <c r="F1778" i="4" s="1"/>
  <c r="D1777" i="4"/>
  <c r="F1777" i="4" s="1"/>
  <c r="G1777" i="4" s="1"/>
  <c r="D1776" i="4"/>
  <c r="H1776" i="4" s="1"/>
  <c r="D1775" i="4"/>
  <c r="G1775" i="4" s="1"/>
  <c r="D1774" i="4"/>
  <c r="D1773" i="4"/>
  <c r="D1772" i="4"/>
  <c r="D1771" i="4"/>
  <c r="D1770" i="4"/>
  <c r="H1770" i="4" s="1"/>
  <c r="D1769" i="4"/>
  <c r="D1767" i="4"/>
  <c r="D1762" i="4"/>
  <c r="F1762" i="4" s="1"/>
  <c r="D1761" i="4"/>
  <c r="F1761" i="4" s="1"/>
  <c r="D1760" i="4"/>
  <c r="F1760" i="4" s="1"/>
  <c r="H1760" i="4" s="1"/>
  <c r="D1759" i="4"/>
  <c r="F1759" i="4" s="1"/>
  <c r="D1758" i="4"/>
  <c r="G1758" i="4" s="1"/>
  <c r="D1757" i="4"/>
  <c r="D1756" i="4"/>
  <c r="D1755" i="4"/>
  <c r="D1754" i="4"/>
  <c r="D1753" i="4"/>
  <c r="D1752" i="4"/>
  <c r="D1751" i="4"/>
  <c r="D1750" i="4"/>
  <c r="F1750" i="4" s="1"/>
  <c r="D1749" i="4"/>
  <c r="F1749" i="4" s="1"/>
  <c r="D1748" i="4"/>
  <c r="F1748" i="4" s="1"/>
  <c r="G1748" i="4" s="1"/>
  <c r="D1747" i="4"/>
  <c r="F1747" i="4" s="1"/>
  <c r="H1747" i="4" s="1"/>
  <c r="D1746" i="4"/>
  <c r="D1745" i="4"/>
  <c r="D1744" i="4"/>
  <c r="D1743" i="4"/>
  <c r="D1742" i="4"/>
  <c r="D1741" i="4"/>
  <c r="D1739" i="4"/>
  <c r="D1738" i="4"/>
  <c r="F1738" i="4" s="1"/>
  <c r="D1737" i="4"/>
  <c r="F1737" i="4" s="1"/>
  <c r="H1737" i="4" s="1"/>
  <c r="D1736" i="4"/>
  <c r="F1736" i="4" s="1"/>
  <c r="D1735" i="4"/>
  <c r="F1735" i="4" s="1"/>
  <c r="D1733" i="4"/>
  <c r="D1731" i="4"/>
  <c r="D1728" i="4"/>
  <c r="D1725" i="4"/>
  <c r="D1724" i="4"/>
  <c r="D1723" i="4"/>
  <c r="D1722" i="4"/>
  <c r="H1722" i="4" s="1"/>
  <c r="D1721" i="4"/>
  <c r="F1721" i="4" s="1"/>
  <c r="H1721" i="4" s="1"/>
  <c r="D1720" i="4"/>
  <c r="F1720" i="4" s="1"/>
  <c r="D1719" i="4"/>
  <c r="F1719" i="4" s="1"/>
  <c r="D1718" i="4"/>
  <c r="F1718" i="4" s="1"/>
  <c r="D1717" i="4"/>
  <c r="F1717" i="4" s="1"/>
  <c r="D1716" i="4"/>
  <c r="G1716" i="4" s="1"/>
  <c r="D1715" i="4"/>
  <c r="H1715" i="4" s="1"/>
  <c r="D1714" i="4"/>
  <c r="D1713" i="4"/>
  <c r="D1712" i="4"/>
  <c r="D1711" i="4"/>
  <c r="D1710" i="4"/>
  <c r="D1708" i="4"/>
  <c r="F1708" i="4" s="1"/>
  <c r="D1707" i="4"/>
  <c r="F1707" i="4" s="1"/>
  <c r="D1706" i="4"/>
  <c r="F1706" i="4" s="1"/>
  <c r="G1706" i="4" s="1"/>
  <c r="D1704" i="4"/>
  <c r="D1703" i="4"/>
  <c r="D1702" i="4"/>
  <c r="D1701" i="4"/>
  <c r="D1700" i="4"/>
  <c r="F1700" i="4" s="1"/>
  <c r="D1699" i="4"/>
  <c r="D1698" i="4"/>
  <c r="D1696" i="4"/>
  <c r="F1696" i="4" s="1"/>
  <c r="F1676" i="4"/>
  <c r="H1676" i="4" s="1"/>
  <c r="F1677" i="4"/>
  <c r="G1677" i="4" s="1"/>
  <c r="D1694" i="4"/>
  <c r="D1689" i="4"/>
  <c r="F1689" i="4" s="1"/>
  <c r="D1688" i="4"/>
  <c r="F1688" i="4" s="1"/>
  <c r="G1688" i="4" s="1"/>
  <c r="D1687" i="4"/>
  <c r="F1687" i="4" s="1"/>
  <c r="H1687" i="4" s="1"/>
  <c r="D1686" i="4"/>
  <c r="F1686" i="4" s="1"/>
  <c r="G1686" i="4" s="1"/>
  <c r="D1685" i="4"/>
  <c r="D1684" i="4"/>
  <c r="D1683" i="4"/>
  <c r="D1682" i="4"/>
  <c r="D1681" i="4"/>
  <c r="D1680" i="4"/>
  <c r="H1680" i="4" s="1"/>
  <c r="D1679" i="4"/>
  <c r="H1679" i="4" s="1"/>
  <c r="D1678" i="4"/>
  <c r="F1678" i="4" s="1"/>
  <c r="G1678" i="4" s="1"/>
  <c r="D1675" i="4"/>
  <c r="F1675" i="4" s="1"/>
  <c r="D1674" i="4"/>
  <c r="H1674" i="4" s="1"/>
  <c r="D1673" i="4"/>
  <c r="F1673" i="4" s="1"/>
  <c r="D1672" i="4"/>
  <c r="D1671" i="4"/>
  <c r="D1670" i="4"/>
  <c r="D1669" i="4"/>
  <c r="D1668" i="4"/>
  <c r="D1667" i="4"/>
  <c r="D1666" i="4"/>
  <c r="G1666" i="4" s="1"/>
  <c r="D1665" i="4"/>
  <c r="F1665" i="4" s="1"/>
  <c r="D1664" i="4"/>
  <c r="F1664" i="4" s="1"/>
  <c r="G1664" i="4" s="1"/>
  <c r="D1663" i="4"/>
  <c r="F1663" i="4" s="1"/>
  <c r="H1663" i="4" s="1"/>
  <c r="D1662" i="4"/>
  <c r="F1662" i="4" s="1"/>
  <c r="H1662" i="4" s="1"/>
  <c r="D1661" i="4"/>
  <c r="F1661" i="4" s="1"/>
  <c r="D1659" i="4"/>
  <c r="D1654" i="4"/>
  <c r="H1654" i="4" s="1"/>
  <c r="D1653" i="4"/>
  <c r="D1652" i="4"/>
  <c r="D1651" i="4"/>
  <c r="D1650" i="4"/>
  <c r="F1650" i="4" s="1"/>
  <c r="H1650" i="4" s="1"/>
  <c r="D1649" i="4"/>
  <c r="F1649" i="4" s="1"/>
  <c r="H1649" i="4" s="1"/>
  <c r="D1648" i="4"/>
  <c r="F1648" i="4" s="1"/>
  <c r="H1648" i="4" s="1"/>
  <c r="D1647" i="4"/>
  <c r="F1647" i="4" s="1"/>
  <c r="D1646" i="4"/>
  <c r="F1646" i="4" s="1"/>
  <c r="H1646" i="4" s="1"/>
  <c r="D1645" i="4"/>
  <c r="F1645" i="4" s="1"/>
  <c r="H1645" i="4" s="1"/>
  <c r="D1644" i="4"/>
  <c r="F1644" i="4" s="1"/>
  <c r="G1644" i="4" s="1"/>
  <c r="D1643" i="4"/>
  <c r="D1642" i="4"/>
  <c r="H1642" i="4" s="1"/>
  <c r="D1641" i="4"/>
  <c r="D1640" i="4"/>
  <c r="D1639" i="4"/>
  <c r="D1638" i="4"/>
  <c r="D1637" i="4"/>
  <c r="D1636" i="4"/>
  <c r="H1636" i="4" s="1"/>
  <c r="D1635" i="4"/>
  <c r="F1635" i="4" s="1"/>
  <c r="G1635" i="4" s="1"/>
  <c r="D1634" i="4"/>
  <c r="F1634" i="4" s="1"/>
  <c r="D1633" i="4"/>
  <c r="F1633" i="4" s="1"/>
  <c r="G1633" i="4" s="1"/>
  <c r="D1632" i="4"/>
  <c r="F1632" i="4" s="1"/>
  <c r="D1631" i="4"/>
  <c r="F1631" i="4" s="1"/>
  <c r="H1631" i="4" s="1"/>
  <c r="D1630" i="4"/>
  <c r="G1630" i="4" s="1"/>
  <c r="D1629" i="4"/>
  <c r="D1628" i="4"/>
  <c r="D1627" i="4"/>
  <c r="D1626" i="4"/>
  <c r="D1625" i="4"/>
  <c r="G1625" i="4" s="1"/>
  <c r="D1624" i="4"/>
  <c r="F1624" i="4" s="1"/>
  <c r="D1622" i="4"/>
  <c r="D1617" i="4"/>
  <c r="F1617" i="4" s="1"/>
  <c r="G1617" i="4" s="1"/>
  <c r="D1616" i="4"/>
  <c r="F1616" i="4" s="1"/>
  <c r="D1615" i="4"/>
  <c r="F1615" i="4" s="1"/>
  <c r="H1615" i="4" s="1"/>
  <c r="D1614" i="4"/>
  <c r="F1614" i="4" s="1"/>
  <c r="D1613" i="4"/>
  <c r="H1613" i="4" s="1"/>
  <c r="D1612" i="4"/>
  <c r="D1610" i="4"/>
  <c r="D1609" i="4"/>
  <c r="D1608" i="4"/>
  <c r="D1607" i="4"/>
  <c r="D1606" i="4"/>
  <c r="F1606" i="4" s="1"/>
  <c r="D1605" i="4"/>
  <c r="F1605" i="4" s="1"/>
  <c r="G1605" i="4" s="1"/>
  <c r="D1604" i="4"/>
  <c r="F1604" i="4" s="1"/>
  <c r="D1603" i="4"/>
  <c r="F1603" i="4" s="1"/>
  <c r="G1603" i="4" s="1"/>
  <c r="D1602" i="4"/>
  <c r="F1602" i="4" s="1"/>
  <c r="D1601" i="4"/>
  <c r="H1601" i="4" s="1"/>
  <c r="D1600" i="4"/>
  <c r="D1599" i="4"/>
  <c r="D1598" i="4"/>
  <c r="D1597" i="4"/>
  <c r="D1596" i="4"/>
  <c r="D1595" i="4"/>
  <c r="H1595" i="4" s="1"/>
  <c r="D1594" i="4"/>
  <c r="H1594" i="4" s="1"/>
  <c r="D1593" i="4"/>
  <c r="F1593" i="4" s="1"/>
  <c r="D1592" i="4"/>
  <c r="F1592" i="4" s="1"/>
  <c r="D1591" i="4"/>
  <c r="F1591" i="4" s="1"/>
  <c r="D1590" i="4"/>
  <c r="F1590" i="4" s="1"/>
  <c r="G1590" i="4" s="1"/>
  <c r="D1589" i="4"/>
  <c r="D1588" i="4"/>
  <c r="D1587" i="4"/>
  <c r="D1554" i="4"/>
  <c r="D1555" i="4"/>
  <c r="D1556" i="4"/>
  <c r="D1557" i="4"/>
  <c r="D1558" i="4"/>
  <c r="D1559" i="4"/>
  <c r="D1560" i="4"/>
  <c r="G1560" i="4" s="1"/>
  <c r="D1553" i="4"/>
  <c r="F1553" i="4" s="1"/>
  <c r="D1585" i="4"/>
  <c r="D1582" i="4"/>
  <c r="D1580" i="4"/>
  <c r="D1579" i="4"/>
  <c r="D1578" i="4"/>
  <c r="D1577" i="4"/>
  <c r="D1576" i="4"/>
  <c r="F1576" i="4" s="1"/>
  <c r="G1576" i="4" s="1"/>
  <c r="D1575" i="4"/>
  <c r="F1575" i="4" s="1"/>
  <c r="G1575" i="4" s="1"/>
  <c r="D1574" i="4"/>
  <c r="F1574" i="4" s="1"/>
  <c r="G1574" i="4" s="1"/>
  <c r="D1573" i="4"/>
  <c r="H1573" i="4" s="1"/>
  <c r="D1572" i="4"/>
  <c r="D1571" i="4"/>
  <c r="D1570" i="4"/>
  <c r="D1569" i="4"/>
  <c r="D1568" i="4"/>
  <c r="D1567" i="4"/>
  <c r="D1566" i="4"/>
  <c r="H1566" i="4" s="1"/>
  <c r="D1565" i="4"/>
  <c r="F1565" i="4" s="1"/>
  <c r="G1565" i="4" s="1"/>
  <c r="D1564" i="4"/>
  <c r="F1564" i="4" s="1"/>
  <c r="H1564" i="4" s="1"/>
  <c r="D1563" i="4"/>
  <c r="F1563" i="4" s="1"/>
  <c r="G1563" i="4" s="1"/>
  <c r="D1562" i="4"/>
  <c r="F1562" i="4" s="1"/>
  <c r="H1562" i="4" s="1"/>
  <c r="D1561" i="4"/>
  <c r="H1561" i="4" s="1"/>
  <c r="F1530" i="4"/>
  <c r="D1551" i="4"/>
  <c r="D1546" i="4"/>
  <c r="F1546" i="4" s="1"/>
  <c r="H1546" i="4" s="1"/>
  <c r="D1545" i="4"/>
  <c r="F1545" i="4" s="1"/>
  <c r="D1544" i="4"/>
  <c r="F1544" i="4" s="1"/>
  <c r="D1543" i="4"/>
  <c r="H1543" i="4" s="1"/>
  <c r="D1542" i="4"/>
  <c r="D1541" i="4"/>
  <c r="D1540" i="4"/>
  <c r="D1539" i="4"/>
  <c r="D1538" i="4"/>
  <c r="D1537" i="4"/>
  <c r="D1536" i="4"/>
  <c r="H1536" i="4" s="1"/>
  <c r="D1535" i="4"/>
  <c r="F1535" i="4" s="1"/>
  <c r="D1534" i="4"/>
  <c r="F1534" i="4" s="1"/>
  <c r="D1533" i="4"/>
  <c r="F1533" i="4" s="1"/>
  <c r="H1533" i="4" s="1"/>
  <c r="D1532" i="4"/>
  <c r="F1532" i="4" s="1"/>
  <c r="D1531" i="4"/>
  <c r="F1531" i="4" s="1"/>
  <c r="D1529" i="4"/>
  <c r="D1528" i="4"/>
  <c r="D1527" i="4"/>
  <c r="D1526" i="4"/>
  <c r="D1525" i="4"/>
  <c r="H1525" i="4" s="1"/>
  <c r="D1524" i="4"/>
  <c r="F1524" i="4" s="1"/>
  <c r="D1523" i="4"/>
  <c r="F1523" i="4" s="1"/>
  <c r="H1523" i="4" s="1"/>
  <c r="D1522" i="4"/>
  <c r="F1522" i="4" s="1"/>
  <c r="D1521" i="4"/>
  <c r="F1521" i="4" s="1"/>
  <c r="H1521" i="4" s="1"/>
  <c r="D1520" i="4"/>
  <c r="F1520" i="4" s="1"/>
  <c r="H1520" i="4" s="1"/>
  <c r="D1519" i="4"/>
  <c r="D1518" i="4"/>
  <c r="D1516" i="4"/>
  <c r="D1511" i="4"/>
  <c r="D1510" i="4"/>
  <c r="H1510" i="4" s="1"/>
  <c r="D1509" i="4"/>
  <c r="D1508" i="4"/>
  <c r="F1508" i="4" s="1"/>
  <c r="D1507" i="4"/>
  <c r="F1507" i="4" s="1"/>
  <c r="H1507" i="4" s="1"/>
  <c r="D1506" i="4"/>
  <c r="F1506" i="4" s="1"/>
  <c r="D1505" i="4"/>
  <c r="D1504" i="4"/>
  <c r="D1503" i="4"/>
  <c r="F1503" i="4" s="1"/>
  <c r="D1502" i="4"/>
  <c r="D1501" i="4"/>
  <c r="D1500" i="4"/>
  <c r="D1499" i="4"/>
  <c r="D1498" i="4"/>
  <c r="D1497" i="4"/>
  <c r="G1497" i="4" s="1"/>
  <c r="D1496" i="4"/>
  <c r="F1496" i="4" s="1"/>
  <c r="D1495" i="4"/>
  <c r="F1495" i="4" s="1"/>
  <c r="D1494" i="4"/>
  <c r="F1494" i="4" s="1"/>
  <c r="F1493" i="4"/>
  <c r="H1493" i="4" s="1"/>
  <c r="D1492" i="4"/>
  <c r="D1491" i="4"/>
  <c r="D1490" i="4"/>
  <c r="F1490" i="4" s="1"/>
  <c r="H1490" i="4" s="1"/>
  <c r="D1489" i="4"/>
  <c r="D1488" i="4"/>
  <c r="D1487" i="4"/>
  <c r="D1486" i="4"/>
  <c r="H1486" i="4" s="1"/>
  <c r="D1485" i="4"/>
  <c r="D1484" i="4"/>
  <c r="F1484" i="4" s="1"/>
  <c r="D1483" i="4"/>
  <c r="F1483" i="4" s="1"/>
  <c r="D1476" i="4"/>
  <c r="F1476" i="4" s="1"/>
  <c r="H1476" i="4" s="1"/>
  <c r="D1475" i="4"/>
  <c r="F1475" i="4" s="1"/>
  <c r="H1475" i="4" s="1"/>
  <c r="D1474" i="4"/>
  <c r="H1474" i="4" s="1"/>
  <c r="D1473" i="4"/>
  <c r="D1472" i="4"/>
  <c r="D1471" i="4"/>
  <c r="D1470" i="4"/>
  <c r="D1469" i="4"/>
  <c r="D1468" i="4"/>
  <c r="H1468" i="4" s="1"/>
  <c r="D1467" i="4"/>
  <c r="H1467" i="4" s="1"/>
  <c r="D1466" i="4"/>
  <c r="F1466" i="4" s="1"/>
  <c r="H1466" i="4" s="1"/>
  <c r="D1465" i="4"/>
  <c r="F1465" i="4" s="1"/>
  <c r="H1465" i="4" s="1"/>
  <c r="D1464" i="4"/>
  <c r="F1464" i="4" s="1"/>
  <c r="H1464" i="4" s="1"/>
  <c r="D1463" i="4"/>
  <c r="F1463" i="4" s="1"/>
  <c r="G1463" i="4" s="1"/>
  <c r="D1462" i="4"/>
  <c r="H1462" i="4" s="1"/>
  <c r="D1461" i="4"/>
  <c r="H1461" i="4" s="1"/>
  <c r="D1460" i="4"/>
  <c r="D1459" i="4"/>
  <c r="D1458" i="4"/>
  <c r="D1457" i="4"/>
  <c r="D1456" i="4"/>
  <c r="H1456" i="4" s="1"/>
  <c r="D1455" i="4"/>
  <c r="H1455" i="4" s="1"/>
  <c r="D1454" i="4"/>
  <c r="F1454" i="4" s="1"/>
  <c r="H1454" i="4" s="1"/>
  <c r="D1453" i="4"/>
  <c r="F1453" i="4" s="1"/>
  <c r="G1453" i="4" s="1"/>
  <c r="D1452" i="4"/>
  <c r="F1452" i="4" s="1"/>
  <c r="H1452" i="4" s="1"/>
  <c r="D1451" i="4"/>
  <c r="F1451" i="4" s="1"/>
  <c r="H1451" i="4" s="1"/>
  <c r="D1450" i="4"/>
  <c r="H1450" i="4" s="1"/>
  <c r="D1449" i="4"/>
  <c r="D1448" i="4"/>
  <c r="D1447" i="4"/>
  <c r="D1446" i="4"/>
  <c r="D1444" i="4"/>
  <c r="D1439" i="4"/>
  <c r="D1438" i="4"/>
  <c r="G1438" i="4" s="1"/>
  <c r="D1437" i="4"/>
  <c r="G1437" i="4" s="1"/>
  <c r="D1436" i="4"/>
  <c r="F1436" i="4" s="1"/>
  <c r="D1435" i="4"/>
  <c r="F1435" i="4" s="1"/>
  <c r="H1435" i="4" s="1"/>
  <c r="D1434" i="4"/>
  <c r="F1434" i="4" s="1"/>
  <c r="H1434" i="4" s="1"/>
  <c r="D1433" i="4"/>
  <c r="F1433" i="4" s="1"/>
  <c r="D1432" i="4"/>
  <c r="G1432" i="4" s="1"/>
  <c r="D1431" i="4"/>
  <c r="D1430" i="4"/>
  <c r="D1429" i="4"/>
  <c r="D1428" i="4"/>
  <c r="D1427" i="4"/>
  <c r="D1426" i="4"/>
  <c r="D1425" i="4"/>
  <c r="D1424" i="4"/>
  <c r="F1424" i="4" s="1"/>
  <c r="D1423" i="4"/>
  <c r="F1423" i="4" s="1"/>
  <c r="D1422" i="4"/>
  <c r="F1422" i="4" s="1"/>
  <c r="D1421" i="4"/>
  <c r="F1421" i="4" s="1"/>
  <c r="D1420" i="4"/>
  <c r="D1419" i="4"/>
  <c r="D1418" i="4"/>
  <c r="F1418" i="4" s="1"/>
  <c r="G1418" i="4" s="1"/>
  <c r="D1417" i="4"/>
  <c r="D1416" i="4"/>
  <c r="D1415" i="4"/>
  <c r="D1414" i="4"/>
  <c r="G1414" i="4" s="1"/>
  <c r="D1413" i="4"/>
  <c r="D1412" i="4"/>
  <c r="F1412" i="4" s="1"/>
  <c r="D1411" i="4"/>
  <c r="F1411" i="4" s="1"/>
  <c r="D1410" i="4"/>
  <c r="F1410" i="4" s="1"/>
  <c r="D1409" i="4"/>
  <c r="F1409" i="4" s="1"/>
  <c r="F1392" i="4"/>
  <c r="H1392" i="4" s="1"/>
  <c r="D1407" i="4"/>
  <c r="D1402" i="4"/>
  <c r="D1401" i="4"/>
  <c r="D1400" i="4"/>
  <c r="D1399" i="4"/>
  <c r="D1398" i="4"/>
  <c r="D1397" i="4"/>
  <c r="D1396" i="4"/>
  <c r="D1395" i="4"/>
  <c r="G1395" i="4" s="1"/>
  <c r="D1394" i="4"/>
  <c r="F1394" i="4" s="1"/>
  <c r="D1393" i="4"/>
  <c r="F1393" i="4" s="1"/>
  <c r="D1391" i="4"/>
  <c r="F1391" i="4" s="1"/>
  <c r="D1390" i="4"/>
  <c r="D1389" i="4"/>
  <c r="D1388" i="4"/>
  <c r="F1388" i="4" s="1"/>
  <c r="G1388" i="4" s="1"/>
  <c r="D1387" i="4"/>
  <c r="D1386" i="4"/>
  <c r="D1385" i="4"/>
  <c r="D1384" i="4"/>
  <c r="H1384" i="4" s="1"/>
  <c r="D1383" i="4"/>
  <c r="D1382" i="4"/>
  <c r="F1382" i="4" s="1"/>
  <c r="D1381" i="4"/>
  <c r="F1381" i="4" s="1"/>
  <c r="G1381" i="4" s="1"/>
  <c r="D1380" i="4"/>
  <c r="F1380" i="4" s="1"/>
  <c r="D1379" i="4"/>
  <c r="F1379" i="4" s="1"/>
  <c r="D1378" i="4"/>
  <c r="D1377" i="4"/>
  <c r="D1376" i="4"/>
  <c r="D1375" i="4"/>
  <c r="D1374" i="4"/>
  <c r="D1373" i="4"/>
  <c r="D1371" i="4"/>
  <c r="D1366" i="4"/>
  <c r="H1366" i="4" s="1"/>
  <c r="D1365" i="4"/>
  <c r="G1365" i="4" s="1"/>
  <c r="D1364" i="4"/>
  <c r="F1364" i="4" s="1"/>
  <c r="D1363" i="4"/>
  <c r="F1363" i="4" s="1"/>
  <c r="D1362" i="4"/>
  <c r="F1362" i="4" s="1"/>
  <c r="H1362" i="4" s="1"/>
  <c r="D1361" i="4"/>
  <c r="F1361" i="4" s="1"/>
  <c r="D1360" i="4"/>
  <c r="G1360" i="4" s="1"/>
  <c r="D1359" i="4"/>
  <c r="G1359" i="4" s="1"/>
  <c r="D1358" i="4"/>
  <c r="D1357" i="4"/>
  <c r="D1356" i="4"/>
  <c r="D1355" i="4"/>
  <c r="D1354" i="4"/>
  <c r="D1353" i="4"/>
  <c r="D1352" i="4"/>
  <c r="F1352" i="4" s="1"/>
  <c r="G1352" i="4" s="1"/>
  <c r="D1351" i="4"/>
  <c r="F1351" i="4" s="1"/>
  <c r="D1350" i="4"/>
  <c r="F1350" i="4" s="1"/>
  <c r="D1349" i="4"/>
  <c r="F1349" i="4" s="1"/>
  <c r="D1348" i="4"/>
  <c r="D1347" i="4"/>
  <c r="D1346" i="4"/>
  <c r="D1345" i="4"/>
  <c r="D1344" i="4"/>
  <c r="D1343" i="4"/>
  <c r="D1342" i="4"/>
  <c r="G1342" i="4" s="1"/>
  <c r="D1341" i="4"/>
  <c r="G1341" i="4" s="1"/>
  <c r="D1340" i="4"/>
  <c r="H1340" i="4" s="1"/>
  <c r="D1339" i="4"/>
  <c r="F1339" i="4" s="1"/>
  <c r="D1338" i="4"/>
  <c r="F1338" i="4" s="1"/>
  <c r="D1337" i="4"/>
  <c r="F1337" i="4" s="1"/>
  <c r="D1336" i="4"/>
  <c r="H311" i="4"/>
  <c r="G311" i="4"/>
  <c r="H47" i="4"/>
  <c r="H48" i="4"/>
  <c r="D1334" i="4"/>
  <c r="D1329" i="4"/>
  <c r="D1328" i="4"/>
  <c r="D1327" i="4"/>
  <c r="D1326" i="4"/>
  <c r="D1325" i="4"/>
  <c r="D1324" i="4"/>
  <c r="G1324" i="4" s="1"/>
  <c r="D1323" i="4"/>
  <c r="F1323" i="4" s="1"/>
  <c r="D1322" i="4"/>
  <c r="F1322" i="4" s="1"/>
  <c r="H1322" i="4" s="1"/>
  <c r="D1321" i="4"/>
  <c r="F1321" i="4" s="1"/>
  <c r="D1320" i="4"/>
  <c r="F1320" i="4" s="1"/>
  <c r="D1319" i="4"/>
  <c r="F1319" i="4" s="1"/>
  <c r="D1318" i="4"/>
  <c r="H1318" i="4" s="1"/>
  <c r="D1317" i="4"/>
  <c r="G1317" i="4" s="1"/>
  <c r="D1316" i="4"/>
  <c r="D1315" i="4"/>
  <c r="D1314" i="4"/>
  <c r="D1313" i="4"/>
  <c r="D1312" i="4"/>
  <c r="H1312" i="4" s="1"/>
  <c r="D1311" i="4"/>
  <c r="D1310" i="4"/>
  <c r="F1310" i="4" s="1"/>
  <c r="D1309" i="4"/>
  <c r="F1309" i="4" s="1"/>
  <c r="H1309" i="4" s="1"/>
  <c r="D1308" i="4"/>
  <c r="F1308" i="4" s="1"/>
  <c r="D1307" i="4"/>
  <c r="F1307" i="4" s="1"/>
  <c r="D1306" i="4"/>
  <c r="G1306" i="4" s="1"/>
  <c r="D1305" i="4"/>
  <c r="D1304" i="4"/>
  <c r="D1303" i="4"/>
  <c r="D1302" i="4"/>
  <c r="D1301" i="4"/>
  <c r="D1300" i="4"/>
  <c r="F1300" i="4" s="1"/>
  <c r="F1289" i="4"/>
  <c r="H1289" i="4" s="1"/>
  <c r="D1298" i="4"/>
  <c r="D1293" i="4"/>
  <c r="D1292" i="4"/>
  <c r="F1292" i="4" s="1"/>
  <c r="D1291" i="4"/>
  <c r="F1291" i="4" s="1"/>
  <c r="H1291" i="4" s="1"/>
  <c r="D1290" i="4"/>
  <c r="F1290" i="4" s="1"/>
  <c r="D1288" i="4"/>
  <c r="G1288" i="4" s="1"/>
  <c r="D1287" i="4"/>
  <c r="D1286" i="4"/>
  <c r="D1285" i="4"/>
  <c r="D1283" i="4"/>
  <c r="D1282" i="4"/>
  <c r="G1282" i="4" s="1"/>
  <c r="D1281" i="4"/>
  <c r="G1281" i="4" s="1"/>
  <c r="D1280" i="4"/>
  <c r="F1280" i="4" s="1"/>
  <c r="D1279" i="4"/>
  <c r="F1279" i="4" s="1"/>
  <c r="H1279" i="4" s="1"/>
  <c r="D1278" i="4"/>
  <c r="F1278" i="4" s="1"/>
  <c r="D1277" i="4"/>
  <c r="F1277" i="4" s="1"/>
  <c r="D1276" i="4"/>
  <c r="H1276" i="4" s="1"/>
  <c r="D1275" i="4"/>
  <c r="D1274" i="4"/>
  <c r="D1273" i="4"/>
  <c r="D1272" i="4"/>
  <c r="D1271" i="4"/>
  <c r="D1270" i="4"/>
  <c r="D1269" i="4"/>
  <c r="H1269" i="4" s="1"/>
  <c r="D1268" i="4"/>
  <c r="F1268" i="4" s="1"/>
  <c r="H1268" i="4" s="1"/>
  <c r="D1267" i="4"/>
  <c r="F1267" i="4" s="1"/>
  <c r="D1266" i="4"/>
  <c r="F1266" i="4" s="1"/>
  <c r="D1265" i="4"/>
  <c r="F1265" i="4" s="1"/>
  <c r="D1264" i="4"/>
  <c r="D1263" i="4"/>
  <c r="D1252" i="4"/>
  <c r="D1251" i="4"/>
  <c r="H1251" i="4" s="1"/>
  <c r="G1253" i="4"/>
  <c r="D1260" i="4"/>
  <c r="D1254" i="4"/>
  <c r="D1250" i="4"/>
  <c r="D1249" i="4"/>
  <c r="F1249" i="4" s="1"/>
  <c r="D1248" i="4"/>
  <c r="F1248" i="4" s="1"/>
  <c r="D1247" i="4"/>
  <c r="F1247" i="4" s="1"/>
  <c r="G1247" i="4" s="1"/>
  <c r="D1246" i="4"/>
  <c r="F1246" i="4" s="1"/>
  <c r="D1245" i="4"/>
  <c r="D1244" i="4"/>
  <c r="H1244" i="4" s="1"/>
  <c r="D1243" i="4"/>
  <c r="D1242" i="4"/>
  <c r="D1241" i="4"/>
  <c r="D1240" i="4"/>
  <c r="D1239" i="4"/>
  <c r="F1239" i="4" s="1"/>
  <c r="D1238" i="4"/>
  <c r="D1237" i="4"/>
  <c r="D1236" i="4"/>
  <c r="F1236" i="4" s="1"/>
  <c r="H1236" i="4" s="1"/>
  <c r="D1235" i="4"/>
  <c r="F1235" i="4" s="1"/>
  <c r="D1234" i="4"/>
  <c r="F1234" i="4" s="1"/>
  <c r="H1234" i="4" s="1"/>
  <c r="F1233" i="4"/>
  <c r="H1233" i="4" s="1"/>
  <c r="D1232" i="4"/>
  <c r="F1224" i="4"/>
  <c r="G1224" i="4" s="1"/>
  <c r="D1214" i="4"/>
  <c r="D1215" i="4"/>
  <c r="D1216" i="4"/>
  <c r="D1217" i="4"/>
  <c r="D1218" i="4"/>
  <c r="G1218" i="4" s="1"/>
  <c r="D1219" i="4"/>
  <c r="F1219" i="4" s="1"/>
  <c r="D1220" i="4"/>
  <c r="F1220" i="4" s="1"/>
  <c r="G1220" i="4" s="1"/>
  <c r="D1221" i="4"/>
  <c r="D1222" i="4"/>
  <c r="F1222" i="4" s="1"/>
  <c r="H1222" i="4" s="1"/>
  <c r="D1223" i="4"/>
  <c r="F1223" i="4" s="1"/>
  <c r="H1223" i="4" s="1"/>
  <c r="D1225" i="4"/>
  <c r="G1225" i="4" s="1"/>
  <c r="F1196" i="4"/>
  <c r="D1199" i="4"/>
  <c r="F1199" i="4" s="1"/>
  <c r="G1199" i="4" s="1"/>
  <c r="D1230" i="4"/>
  <c r="D1213" i="4"/>
  <c r="D1212" i="4"/>
  <c r="D1211" i="4"/>
  <c r="F1211" i="4" s="1"/>
  <c r="D1210" i="4"/>
  <c r="F1210" i="4" s="1"/>
  <c r="D1209" i="4"/>
  <c r="F1209" i="4" s="1"/>
  <c r="H1225" i="4" s="1"/>
  <c r="D1208" i="4"/>
  <c r="F1208" i="4" s="1"/>
  <c r="H1208" i="4" s="1"/>
  <c r="D1207" i="4"/>
  <c r="D1206" i="4"/>
  <c r="D1205" i="4"/>
  <c r="D1204" i="4"/>
  <c r="D1203" i="4"/>
  <c r="D1202" i="4"/>
  <c r="D1201" i="4"/>
  <c r="H1201" i="4" s="1"/>
  <c r="D1200" i="4"/>
  <c r="D1198" i="4"/>
  <c r="F1198" i="4" s="1"/>
  <c r="D1197" i="4"/>
  <c r="F1197" i="4" s="1"/>
  <c r="D1195" i="4"/>
  <c r="F1195" i="4" s="1"/>
  <c r="F1162" i="4"/>
  <c r="H1162" i="4" s="1"/>
  <c r="D1151" i="4"/>
  <c r="F1151" i="4" s="1"/>
  <c r="H1151" i="4" s="1"/>
  <c r="F1095" i="4"/>
  <c r="H1095" i="4" s="1"/>
  <c r="F1031" i="4"/>
  <c r="H1031" i="4" s="1"/>
  <c r="D1193" i="4"/>
  <c r="D1187" i="4"/>
  <c r="D1186" i="4"/>
  <c r="D1185" i="4"/>
  <c r="D1184" i="4"/>
  <c r="D1183" i="4"/>
  <c r="G1183" i="4" s="1"/>
  <c r="D1182" i="4"/>
  <c r="G1182" i="4" s="1"/>
  <c r="D1181" i="4"/>
  <c r="H1181" i="4" s="1"/>
  <c r="D1180" i="4"/>
  <c r="F1180" i="4" s="1"/>
  <c r="H1180" i="4" s="1"/>
  <c r="D1179" i="4"/>
  <c r="F1179" i="4" s="1"/>
  <c r="H1179" i="4" s="1"/>
  <c r="D1178" i="4"/>
  <c r="F1178" i="4" s="1"/>
  <c r="H1178" i="4" s="1"/>
  <c r="D1177" i="4"/>
  <c r="G1177" i="4" s="1"/>
  <c r="D1176" i="4"/>
  <c r="G1176" i="4" s="1"/>
  <c r="D1175" i="4"/>
  <c r="D1174" i="4"/>
  <c r="D1172" i="4"/>
  <c r="D1171" i="4"/>
  <c r="G1171" i="4" s="1"/>
  <c r="D1170" i="4"/>
  <c r="D1169" i="4"/>
  <c r="F1169" i="4" s="1"/>
  <c r="H1169" i="4" s="1"/>
  <c r="D1168" i="4"/>
  <c r="F1168" i="4" s="1"/>
  <c r="D1167" i="4"/>
  <c r="F1167" i="4" s="1"/>
  <c r="D1166" i="4"/>
  <c r="F1166" i="4" s="1"/>
  <c r="G1166" i="4" s="1"/>
  <c r="D1165" i="4"/>
  <c r="D1164" i="4"/>
  <c r="G1164" i="4" s="1"/>
  <c r="D1163" i="4"/>
  <c r="D1161" i="4"/>
  <c r="D1160" i="4"/>
  <c r="D1159" i="4"/>
  <c r="G1159" i="4" s="1"/>
  <c r="D1158" i="4"/>
  <c r="D1156" i="4"/>
  <c r="D1150" i="4"/>
  <c r="F1150" i="4" s="1"/>
  <c r="D1149" i="4"/>
  <c r="F1149" i="4" s="1"/>
  <c r="H1149" i="4" s="1"/>
  <c r="D1148" i="4"/>
  <c r="F1148" i="4" s="1"/>
  <c r="D1147" i="4"/>
  <c r="D1146" i="4"/>
  <c r="G1146" i="4" s="1"/>
  <c r="D1145" i="4"/>
  <c r="D1144" i="4"/>
  <c r="D1143" i="4"/>
  <c r="D1142" i="4"/>
  <c r="D1141" i="4"/>
  <c r="D1140" i="4"/>
  <c r="G1140" i="4" s="1"/>
  <c r="D1139" i="4"/>
  <c r="D1138" i="4"/>
  <c r="F1138" i="4" s="1"/>
  <c r="F1137" i="4"/>
  <c r="H1137" i="4" s="1"/>
  <c r="D1136" i="4"/>
  <c r="F1136" i="4" s="1"/>
  <c r="D1135" i="4"/>
  <c r="G1135" i="4" s="1"/>
  <c r="D1134" i="4"/>
  <c r="D1133" i="4"/>
  <c r="D1132" i="4"/>
  <c r="D1131" i="4"/>
  <c r="F1131" i="4" s="1"/>
  <c r="G1131" i="4" s="1"/>
  <c r="D1130" i="4"/>
  <c r="F1130" i="4" s="1"/>
  <c r="D1129" i="4"/>
  <c r="D1128" i="4"/>
  <c r="F1128" i="4" s="1"/>
  <c r="D1127" i="4"/>
  <c r="F1127" i="4" s="1"/>
  <c r="D1126" i="4"/>
  <c r="F1126" i="4" s="1"/>
  <c r="G1126" i="4" s="1"/>
  <c r="D1125" i="4"/>
  <c r="F1125" i="4" s="1"/>
  <c r="G1125" i="4" s="1"/>
  <c r="D1124" i="4"/>
  <c r="F1124" i="4" s="1"/>
  <c r="D1123" i="4"/>
  <c r="D1122" i="4"/>
  <c r="D1120" i="4"/>
  <c r="D1115" i="4"/>
  <c r="D1114" i="4"/>
  <c r="D1113" i="4"/>
  <c r="G1113" i="4" s="1"/>
  <c r="D1112" i="4"/>
  <c r="H1112" i="4" s="1"/>
  <c r="D1111" i="4"/>
  <c r="F1111" i="4" s="1"/>
  <c r="D1110" i="4"/>
  <c r="F1110" i="4" s="1"/>
  <c r="D1109" i="4"/>
  <c r="F1109" i="4" s="1"/>
  <c r="D1108" i="4"/>
  <c r="F1108" i="4" s="1"/>
  <c r="H1108" i="4" s="1"/>
  <c r="D1107" i="4"/>
  <c r="D1106" i="4"/>
  <c r="D1105" i="4"/>
  <c r="D1104" i="4"/>
  <c r="D1103" i="4"/>
  <c r="D1101" i="4"/>
  <c r="G1101" i="4" s="1"/>
  <c r="D1100" i="4"/>
  <c r="D1099" i="4"/>
  <c r="F1099" i="4" s="1"/>
  <c r="H1099" i="4" s="1"/>
  <c r="D1098" i="4"/>
  <c r="F1098" i="4" s="1"/>
  <c r="D1097" i="4"/>
  <c r="F1097" i="4" s="1"/>
  <c r="D1096" i="4"/>
  <c r="F1096" i="4" s="1"/>
  <c r="D1094" i="4"/>
  <c r="G1094" i="4" s="1"/>
  <c r="D1093" i="4"/>
  <c r="F1093" i="4" s="1"/>
  <c r="D1092" i="4"/>
  <c r="D1091" i="4"/>
  <c r="D1090" i="4"/>
  <c r="D1089" i="4"/>
  <c r="D1088" i="4"/>
  <c r="D1087" i="4"/>
  <c r="D1084" i="4"/>
  <c r="D1079" i="4"/>
  <c r="H1079" i="4" s="1"/>
  <c r="D1078" i="4"/>
  <c r="F1078" i="4" s="1"/>
  <c r="D1077" i="4"/>
  <c r="F1077" i="4" s="1"/>
  <c r="D1076" i="4"/>
  <c r="D1075" i="4"/>
  <c r="D1074" i="4"/>
  <c r="D1073" i="4"/>
  <c r="D1072" i="4"/>
  <c r="D1071" i="4"/>
  <c r="D1070" i="4"/>
  <c r="D1069" i="4"/>
  <c r="H1069" i="4" s="1"/>
  <c r="D1068" i="4"/>
  <c r="F1068" i="4" s="1"/>
  <c r="D1067" i="4"/>
  <c r="F1067" i="4" s="1"/>
  <c r="H1067" i="4" s="1"/>
  <c r="F1066" i="4"/>
  <c r="G1066" i="4" s="1"/>
  <c r="D1065" i="4"/>
  <c r="F1065" i="4" s="1"/>
  <c r="D1064" i="4"/>
  <c r="D1063" i="4"/>
  <c r="D1062" i="4"/>
  <c r="D1061" i="4"/>
  <c r="D1060" i="4"/>
  <c r="D1059" i="4"/>
  <c r="D1058" i="4"/>
  <c r="D1057" i="4"/>
  <c r="D1056" i="4"/>
  <c r="F1056" i="4" s="1"/>
  <c r="H1056" i="4" s="1"/>
  <c r="D1055" i="4"/>
  <c r="F1055" i="4" s="1"/>
  <c r="H1055" i="4" s="1"/>
  <c r="D1054" i="4"/>
  <c r="F1054" i="4" s="1"/>
  <c r="D1053" i="4"/>
  <c r="F1053" i="4" s="1"/>
  <c r="D1052" i="4"/>
  <c r="D1051" i="4"/>
  <c r="D1049" i="4"/>
  <c r="D1044" i="4"/>
  <c r="D1043" i="4"/>
  <c r="D1042" i="4"/>
  <c r="D1041" i="4"/>
  <c r="D1040" i="4"/>
  <c r="D1039" i="4"/>
  <c r="D1038" i="4"/>
  <c r="D1037" i="4"/>
  <c r="D1036" i="4"/>
  <c r="D1035" i="4"/>
  <c r="D1034" i="4"/>
  <c r="D1033" i="4"/>
  <c r="D1032" i="4"/>
  <c r="D1030" i="4"/>
  <c r="D1029" i="4"/>
  <c r="D1028" i="4"/>
  <c r="D1027" i="4"/>
  <c r="D1026" i="4"/>
  <c r="D1025" i="4"/>
  <c r="D1024" i="4"/>
  <c r="D1023" i="4"/>
  <c r="D1022" i="4"/>
  <c r="D1021" i="4"/>
  <c r="D1020" i="4"/>
  <c r="D1019" i="4"/>
  <c r="D1018" i="4"/>
  <c r="D1017" i="4"/>
  <c r="D1016" i="4"/>
  <c r="F996" i="4"/>
  <c r="H996" i="4" s="1"/>
  <c r="D1009" i="4"/>
  <c r="D1008" i="4"/>
  <c r="D1007" i="4"/>
  <c r="D1006" i="4"/>
  <c r="D1005" i="4"/>
  <c r="D1004" i="4"/>
  <c r="D1003" i="4"/>
  <c r="D1002" i="4"/>
  <c r="D1001" i="4"/>
  <c r="D1000" i="4"/>
  <c r="D999" i="4"/>
  <c r="D998" i="4"/>
  <c r="D997" i="4"/>
  <c r="D995" i="4"/>
  <c r="D994" i="4"/>
  <c r="D993" i="4"/>
  <c r="D992" i="4"/>
  <c r="D991" i="4"/>
  <c r="D990" i="4"/>
  <c r="D989" i="4"/>
  <c r="D988" i="4"/>
  <c r="D987" i="4"/>
  <c r="D986" i="4"/>
  <c r="E986" i="4" s="1"/>
  <c r="D985" i="4"/>
  <c r="E985" i="4" s="1"/>
  <c r="D984" i="4"/>
  <c r="E984" i="4" s="1"/>
  <c r="D983" i="4"/>
  <c r="E983" i="4" s="1"/>
  <c r="D982" i="4"/>
  <c r="E982" i="4" s="1"/>
  <c r="D981" i="4"/>
  <c r="E981" i="4" s="1"/>
  <c r="D968" i="4"/>
  <c r="D969" i="4"/>
  <c r="F969" i="4" s="1"/>
  <c r="D970" i="4"/>
  <c r="D971" i="4"/>
  <c r="H971" i="4" s="1"/>
  <c r="D945" i="4"/>
  <c r="F945" i="4" s="1"/>
  <c r="D946" i="4"/>
  <c r="H946" i="4" s="1"/>
  <c r="D947" i="4"/>
  <c r="H947" i="4" s="1"/>
  <c r="D948" i="4"/>
  <c r="D949" i="4"/>
  <c r="D950" i="4"/>
  <c r="D951" i="4"/>
  <c r="D952" i="4"/>
  <c r="H952" i="4" s="1"/>
  <c r="D953" i="4"/>
  <c r="D954" i="4"/>
  <c r="D955" i="4"/>
  <c r="F955" i="4" s="1"/>
  <c r="D956" i="4"/>
  <c r="F956" i="4" s="1"/>
  <c r="G956" i="4" s="1"/>
  <c r="D957" i="4"/>
  <c r="F957" i="4" s="1"/>
  <c r="D958" i="4"/>
  <c r="D959" i="4"/>
  <c r="G959" i="4" s="1"/>
  <c r="D960" i="4"/>
  <c r="D961" i="4"/>
  <c r="D962" i="4"/>
  <c r="D963" i="4"/>
  <c r="D964" i="4"/>
  <c r="G964" i="4" s="1"/>
  <c r="D965" i="4"/>
  <c r="D966" i="4"/>
  <c r="F966" i="4" s="1"/>
  <c r="D967" i="4"/>
  <c r="F967" i="4" s="1"/>
  <c r="H967" i="4" s="1"/>
  <c r="D934" i="4"/>
  <c r="D935" i="4"/>
  <c r="F935" i="4" s="1"/>
  <c r="G935" i="4" s="1"/>
  <c r="D936" i="4"/>
  <c r="F936" i="4" s="1"/>
  <c r="G936" i="4" s="1"/>
  <c r="D937" i="4"/>
  <c r="F937" i="4" s="1"/>
  <c r="H937" i="4" s="1"/>
  <c r="F914" i="4"/>
  <c r="G914" i="4" s="1"/>
  <c r="F877" i="4"/>
  <c r="H877" i="4" s="1"/>
  <c r="D900" i="4"/>
  <c r="D899" i="4"/>
  <c r="F899" i="4" s="1"/>
  <c r="H899" i="4" s="1"/>
  <c r="D898" i="4"/>
  <c r="F898" i="4" s="1"/>
  <c r="D979" i="4"/>
  <c r="D974" i="4"/>
  <c r="D973" i="4"/>
  <c r="D972" i="4"/>
  <c r="D944" i="4"/>
  <c r="F944" i="4" s="1"/>
  <c r="D942" i="4"/>
  <c r="D933" i="4"/>
  <c r="D932" i="4"/>
  <c r="D931" i="4"/>
  <c r="D930" i="4"/>
  <c r="D929" i="4"/>
  <c r="H929" i="4" s="1"/>
  <c r="D928" i="4"/>
  <c r="D927" i="4"/>
  <c r="D926" i="4"/>
  <c r="F926" i="4" s="1"/>
  <c r="G926" i="4" s="1"/>
  <c r="D925" i="4"/>
  <c r="F925" i="4" s="1"/>
  <c r="D924" i="4"/>
  <c r="F924" i="4" s="1"/>
  <c r="D923" i="4"/>
  <c r="F923" i="4" s="1"/>
  <c r="H923" i="4" s="1"/>
  <c r="D922" i="4"/>
  <c r="D921" i="4"/>
  <c r="D920" i="4"/>
  <c r="D919" i="4"/>
  <c r="D918" i="4"/>
  <c r="D917" i="4"/>
  <c r="D916" i="4"/>
  <c r="F916" i="4" s="1"/>
  <c r="D913" i="4"/>
  <c r="F913" i="4" s="1"/>
  <c r="H913" i="4" s="1"/>
  <c r="D912" i="4"/>
  <c r="D911" i="4"/>
  <c r="D910" i="4"/>
  <c r="D908" i="4"/>
  <c r="D903" i="4"/>
  <c r="D902" i="4"/>
  <c r="D901" i="4"/>
  <c r="H901" i="4" s="1"/>
  <c r="D896" i="4"/>
  <c r="F896" i="4" s="1"/>
  <c r="G896" i="4" s="1"/>
  <c r="D895" i="4"/>
  <c r="D894" i="4"/>
  <c r="D893" i="4"/>
  <c r="D892" i="4"/>
  <c r="D891" i="4"/>
  <c r="D890" i="4"/>
  <c r="D889" i="4"/>
  <c r="D888" i="4"/>
  <c r="D887" i="4"/>
  <c r="F887" i="4" s="1"/>
  <c r="D886" i="4"/>
  <c r="F886" i="4" s="1"/>
  <c r="D885" i="4"/>
  <c r="F885" i="4" s="1"/>
  <c r="D884" i="4"/>
  <c r="F884" i="4" s="1"/>
  <c r="D883" i="4"/>
  <c r="D882" i="4"/>
  <c r="D881" i="4"/>
  <c r="D880" i="4"/>
  <c r="D876" i="4"/>
  <c r="D875" i="4"/>
  <c r="F875" i="4" s="1"/>
  <c r="D874" i="4"/>
  <c r="F874" i="4" s="1"/>
  <c r="D873" i="4"/>
  <c r="F873" i="4" s="1"/>
  <c r="D865" i="4"/>
  <c r="H865" i="4" s="1"/>
  <c r="D866" i="4"/>
  <c r="F866" i="4" s="1"/>
  <c r="D864" i="4"/>
  <c r="D850" i="4"/>
  <c r="D851" i="4"/>
  <c r="D852" i="4"/>
  <c r="D853" i="4"/>
  <c r="D854" i="4"/>
  <c r="F854" i="4" s="1"/>
  <c r="H854" i="4" s="1"/>
  <c r="D871" i="4"/>
  <c r="D859" i="4"/>
  <c r="F859" i="4" s="1"/>
  <c r="H859" i="4" s="1"/>
  <c r="D858" i="4"/>
  <c r="H858" i="4" s="1"/>
  <c r="D857" i="4"/>
  <c r="F857" i="4" s="1"/>
  <c r="G857" i="4" s="1"/>
  <c r="D856" i="4"/>
  <c r="F856" i="4" s="1"/>
  <c r="G856" i="4" s="1"/>
  <c r="D855" i="4"/>
  <c r="F855" i="4" s="1"/>
  <c r="H855" i="4" s="1"/>
  <c r="D849" i="4"/>
  <c r="D848" i="4"/>
  <c r="H848" i="4" s="1"/>
  <c r="D847" i="4"/>
  <c r="H847" i="4" s="1"/>
  <c r="D846" i="4"/>
  <c r="D845" i="4"/>
  <c r="F845" i="4" s="1"/>
  <c r="D844" i="4"/>
  <c r="F844" i="4" s="1"/>
  <c r="G844" i="4" s="1"/>
  <c r="D843" i="4"/>
  <c r="F843" i="4" s="1"/>
  <c r="D842" i="4"/>
  <c r="F842" i="4" s="1"/>
  <c r="F840" i="4"/>
  <c r="D839" i="4"/>
  <c r="D838" i="4"/>
  <c r="D837" i="4"/>
  <c r="D836" i="4"/>
  <c r="F829" i="4"/>
  <c r="G829" i="4" s="1"/>
  <c r="F806" i="4"/>
  <c r="H806" i="4" s="1"/>
  <c r="D834" i="4"/>
  <c r="D828" i="4"/>
  <c r="D827" i="4"/>
  <c r="F827" i="4" s="1"/>
  <c r="G827" i="4" s="1"/>
  <c r="D826" i="4"/>
  <c r="F826" i="4" s="1"/>
  <c r="D825" i="4"/>
  <c r="F825" i="4" s="1"/>
  <c r="H825" i="4" s="1"/>
  <c r="D824" i="4"/>
  <c r="F824" i="4" s="1"/>
  <c r="D823" i="4"/>
  <c r="D822" i="4"/>
  <c r="D821" i="4"/>
  <c r="D820" i="4"/>
  <c r="D819" i="4"/>
  <c r="D817" i="4"/>
  <c r="D816" i="4"/>
  <c r="F816" i="4" s="1"/>
  <c r="D815" i="4"/>
  <c r="F815" i="4" s="1"/>
  <c r="D814" i="4"/>
  <c r="F814" i="4" s="1"/>
  <c r="H814" i="4" s="1"/>
  <c r="D813" i="4"/>
  <c r="F813" i="4" s="1"/>
  <c r="D812" i="4"/>
  <c r="G812" i="4" s="1"/>
  <c r="D811" i="4"/>
  <c r="D810" i="4"/>
  <c r="D809" i="4"/>
  <c r="D808" i="4"/>
  <c r="D805" i="4"/>
  <c r="D804" i="4"/>
  <c r="G804" i="4" s="1"/>
  <c r="D803" i="4"/>
  <c r="F803" i="4" s="1"/>
  <c r="D802" i="4"/>
  <c r="F802" i="4" s="1"/>
  <c r="H781" i="4"/>
  <c r="F795" i="4"/>
  <c r="H795" i="4" s="1"/>
  <c r="F769" i="4"/>
  <c r="G769" i="4" s="1"/>
  <c r="F770" i="4"/>
  <c r="H770" i="4" s="1"/>
  <c r="D787" i="4"/>
  <c r="D788" i="4"/>
  <c r="D789" i="4"/>
  <c r="D790" i="4"/>
  <c r="D791" i="4"/>
  <c r="D792" i="4"/>
  <c r="D793" i="4"/>
  <c r="F793" i="4" s="1"/>
  <c r="H793" i="4" s="1"/>
  <c r="D794" i="4"/>
  <c r="F794" i="4" s="1"/>
  <c r="D786" i="4"/>
  <c r="H786" i="4" s="1"/>
  <c r="D785" i="4"/>
  <c r="F785" i="4" s="1"/>
  <c r="G785" i="4" s="1"/>
  <c r="D800" i="4"/>
  <c r="D784" i="4"/>
  <c r="F784" i="4" s="1"/>
  <c r="D783" i="4"/>
  <c r="F783" i="4" s="1"/>
  <c r="D782" i="4"/>
  <c r="F782" i="4" s="1"/>
  <c r="H782" i="4" s="1"/>
  <c r="D780" i="4"/>
  <c r="D779" i="4"/>
  <c r="D778" i="4"/>
  <c r="D777" i="4"/>
  <c r="D776" i="4"/>
  <c r="D775" i="4"/>
  <c r="F775" i="4" s="1"/>
  <c r="G775" i="4" s="1"/>
  <c r="D774" i="4"/>
  <c r="F774" i="4" s="1"/>
  <c r="D773" i="4"/>
  <c r="F773" i="4" s="1"/>
  <c r="D772" i="4"/>
  <c r="F772" i="4" s="1"/>
  <c r="H772" i="4" s="1"/>
  <c r="D771" i="4"/>
  <c r="F771" i="4" s="1"/>
  <c r="D768" i="4"/>
  <c r="D767" i="4"/>
  <c r="D766" i="4"/>
  <c r="D765" i="4"/>
  <c r="F743" i="4"/>
  <c r="H743" i="4" s="1"/>
  <c r="F744" i="4"/>
  <c r="G744" i="4" s="1"/>
  <c r="D697" i="4"/>
  <c r="D698" i="4"/>
  <c r="F698" i="4" s="1"/>
  <c r="G698" i="4" s="1"/>
  <c r="F699" i="4"/>
  <c r="D700" i="4"/>
  <c r="F700" i="4" s="1"/>
  <c r="D701" i="4"/>
  <c r="F701" i="4" s="1"/>
  <c r="H660" i="4"/>
  <c r="F673" i="4"/>
  <c r="H673" i="4" s="1"/>
  <c r="D667" i="4"/>
  <c r="D668" i="4"/>
  <c r="D669" i="4"/>
  <c r="D670" i="4"/>
  <c r="D671" i="4"/>
  <c r="D672" i="4"/>
  <c r="D674" i="4"/>
  <c r="D675" i="4"/>
  <c r="D676" i="4"/>
  <c r="D677" i="4"/>
  <c r="D678" i="4"/>
  <c r="D679" i="4"/>
  <c r="D680" i="4"/>
  <c r="D681" i="4"/>
  <c r="D682" i="4"/>
  <c r="D683" i="4"/>
  <c r="D684" i="4"/>
  <c r="D685" i="4"/>
  <c r="D686" i="4"/>
  <c r="D687" i="4"/>
  <c r="D688" i="4"/>
  <c r="D661" i="4"/>
  <c r="D662" i="4"/>
  <c r="D663" i="4"/>
  <c r="D664" i="4"/>
  <c r="D665" i="4"/>
  <c r="D666" i="4"/>
  <c r="D763" i="4"/>
  <c r="D758" i="4"/>
  <c r="D757" i="4"/>
  <c r="F757" i="4" s="1"/>
  <c r="D756" i="4"/>
  <c r="F756" i="4" s="1"/>
  <c r="H756" i="4" s="1"/>
  <c r="H755" i="4"/>
  <c r="D754" i="4"/>
  <c r="F754" i="4" s="1"/>
  <c r="H754" i="4" s="1"/>
  <c r="D753" i="4"/>
  <c r="F753" i="4" s="1"/>
  <c r="H753" i="4" s="1"/>
  <c r="D752" i="4"/>
  <c r="F752" i="4" s="1"/>
  <c r="H752" i="4" s="1"/>
  <c r="D751" i="4"/>
  <c r="D750" i="4"/>
  <c r="D749" i="4"/>
  <c r="D748" i="4"/>
  <c r="D747" i="4"/>
  <c r="D746" i="4"/>
  <c r="D745" i="4"/>
  <c r="D742" i="4"/>
  <c r="F742" i="4" s="1"/>
  <c r="H742" i="4" s="1"/>
  <c r="D741" i="4"/>
  <c r="F741" i="4" s="1"/>
  <c r="D740" i="4"/>
  <c r="F740" i="4" s="1"/>
  <c r="D739" i="4"/>
  <c r="H739" i="4" s="1"/>
  <c r="D738" i="4"/>
  <c r="D737" i="4"/>
  <c r="D736" i="4"/>
  <c r="D735" i="4"/>
  <c r="D734" i="4"/>
  <c r="F733" i="4"/>
  <c r="G733" i="4" s="1"/>
  <c r="D732" i="4"/>
  <c r="H732" i="4" s="1"/>
  <c r="D731" i="4"/>
  <c r="H731" i="4" s="1"/>
  <c r="D730" i="4"/>
  <c r="F730" i="4" s="1"/>
  <c r="G730" i="4" s="1"/>
  <c r="D729" i="4"/>
  <c r="F729" i="4" s="1"/>
  <c r="D728" i="4"/>
  <c r="F728" i="4" s="1"/>
  <c r="D726" i="4"/>
  <c r="D724" i="4"/>
  <c r="D721" i="4"/>
  <c r="D720" i="4"/>
  <c r="H720" i="4" s="1"/>
  <c r="D719" i="4"/>
  <c r="D718" i="4"/>
  <c r="D717" i="4"/>
  <c r="D716" i="4"/>
  <c r="D715" i="4"/>
  <c r="H715" i="4" s="1"/>
  <c r="D714" i="4"/>
  <c r="D713" i="4"/>
  <c r="F713" i="4" s="1"/>
  <c r="D712" i="4"/>
  <c r="F712" i="4" s="1"/>
  <c r="F711" i="4"/>
  <c r="G711" i="4" s="1"/>
  <c r="D710" i="4"/>
  <c r="F710" i="4" s="1"/>
  <c r="H710" i="4" s="1"/>
  <c r="D709" i="4"/>
  <c r="D708" i="4"/>
  <c r="D707" i="4"/>
  <c r="D706" i="4"/>
  <c r="D705" i="4"/>
  <c r="D704" i="4"/>
  <c r="D703" i="4"/>
  <c r="D702" i="4"/>
  <c r="H702" i="4" s="1"/>
  <c r="D696" i="4"/>
  <c r="D694" i="4"/>
  <c r="D689" i="4"/>
  <c r="D659" i="4"/>
  <c r="D624" i="4"/>
  <c r="D625" i="4"/>
  <c r="D626" i="4"/>
  <c r="D627" i="4"/>
  <c r="D628" i="4"/>
  <c r="D629" i="4"/>
  <c r="D630" i="4"/>
  <c r="D631" i="4"/>
  <c r="D632" i="4"/>
  <c r="D633" i="4"/>
  <c r="D634" i="4"/>
  <c r="D635" i="4"/>
  <c r="D636" i="4"/>
  <c r="D637" i="4"/>
  <c r="D638" i="4"/>
  <c r="D639" i="4"/>
  <c r="D640" i="4"/>
  <c r="D623" i="4"/>
  <c r="F601" i="4"/>
  <c r="G601" i="4" s="1"/>
  <c r="D604" i="4"/>
  <c r="G604" i="4" s="1"/>
  <c r="D605" i="4"/>
  <c r="F605" i="4" s="1"/>
  <c r="G605" i="4" s="1"/>
  <c r="D606" i="4"/>
  <c r="D607" i="4"/>
  <c r="D608" i="4"/>
  <c r="D609" i="4"/>
  <c r="D610" i="4"/>
  <c r="F610" i="4" s="1"/>
  <c r="D611" i="4"/>
  <c r="D612" i="4"/>
  <c r="H612" i="4" s="1"/>
  <c r="D614" i="4"/>
  <c r="F614" i="4" s="1"/>
  <c r="G614" i="4" s="1"/>
  <c r="D615" i="4"/>
  <c r="F615" i="4" s="1"/>
  <c r="D616" i="4"/>
  <c r="F616" i="4" s="1"/>
  <c r="D587" i="4"/>
  <c r="D588" i="4"/>
  <c r="F588" i="4" s="1"/>
  <c r="H588" i="4" s="1"/>
  <c r="D589" i="4"/>
  <c r="H589" i="4" s="1"/>
  <c r="D590" i="4"/>
  <c r="F590" i="4" s="1"/>
  <c r="G590" i="4" s="1"/>
  <c r="D591" i="4"/>
  <c r="F591" i="4" s="1"/>
  <c r="G591" i="4" s="1"/>
  <c r="D592" i="4"/>
  <c r="D593" i="4"/>
  <c r="D594" i="4"/>
  <c r="D595" i="4"/>
  <c r="D596" i="4"/>
  <c r="D597" i="4"/>
  <c r="D598" i="4"/>
  <c r="H598" i="4" s="1"/>
  <c r="D599" i="4"/>
  <c r="D600" i="4"/>
  <c r="F600" i="4" s="1"/>
  <c r="G600" i="4" s="1"/>
  <c r="D602" i="4"/>
  <c r="F602" i="4" s="1"/>
  <c r="D603" i="4"/>
  <c r="F603" i="4" s="1"/>
  <c r="D586" i="4"/>
  <c r="D552" i="4"/>
  <c r="D553" i="4"/>
  <c r="D554" i="4"/>
  <c r="D555" i="4"/>
  <c r="D556" i="4"/>
  <c r="G556" i="4" s="1"/>
  <c r="D557" i="4"/>
  <c r="D558" i="4"/>
  <c r="F558" i="4" s="1"/>
  <c r="H558" i="4" s="1"/>
  <c r="D559" i="4"/>
  <c r="F559" i="4" s="1"/>
  <c r="D560" i="4"/>
  <c r="F560" i="4" s="1"/>
  <c r="D561" i="4"/>
  <c r="F561" i="4" s="1"/>
  <c r="G561" i="4" s="1"/>
  <c r="D562" i="4"/>
  <c r="G562" i="4" s="1"/>
  <c r="D563" i="4"/>
  <c r="D564" i="4"/>
  <c r="D565" i="4"/>
  <c r="D566" i="4"/>
  <c r="D567" i="4"/>
  <c r="D568" i="4"/>
  <c r="G568" i="4" s="1"/>
  <c r="D569" i="4"/>
  <c r="D570" i="4"/>
  <c r="F570" i="4" s="1"/>
  <c r="H570" i="4" s="1"/>
  <c r="D571" i="4"/>
  <c r="F571" i="4" s="1"/>
  <c r="D572" i="4"/>
  <c r="F572" i="4" s="1"/>
  <c r="D573" i="4"/>
  <c r="F573" i="4" s="1"/>
  <c r="G573" i="4" s="1"/>
  <c r="D574" i="4"/>
  <c r="D575" i="4"/>
  <c r="G575" i="4" s="1"/>
  <c r="D550" i="4"/>
  <c r="G550" i="4" s="1"/>
  <c r="D551" i="4"/>
  <c r="D549" i="4"/>
  <c r="F549" i="4" s="1"/>
  <c r="D540" i="4"/>
  <c r="D541" i="4"/>
  <c r="D542" i="4"/>
  <c r="D522" i="4"/>
  <c r="D523" i="4"/>
  <c r="D524" i="4"/>
  <c r="D525" i="4"/>
  <c r="D526" i="4"/>
  <c r="D527" i="4"/>
  <c r="D528" i="4"/>
  <c r="D529" i="4"/>
  <c r="D530" i="4"/>
  <c r="D531" i="4"/>
  <c r="D532" i="4"/>
  <c r="D533" i="4"/>
  <c r="D534" i="4"/>
  <c r="D535" i="4"/>
  <c r="D536" i="4"/>
  <c r="D537" i="4"/>
  <c r="D538" i="4"/>
  <c r="D539" i="4"/>
  <c r="D514" i="4"/>
  <c r="D515" i="4"/>
  <c r="D516" i="4"/>
  <c r="D517" i="4"/>
  <c r="D518" i="4"/>
  <c r="D519" i="4"/>
  <c r="D520" i="4"/>
  <c r="D521" i="4"/>
  <c r="D513" i="4"/>
  <c r="D584" i="4"/>
  <c r="D582" i="4"/>
  <c r="D579" i="4"/>
  <c r="D578" i="4"/>
  <c r="D577" i="4"/>
  <c r="D576" i="4"/>
  <c r="F499" i="4"/>
  <c r="D504" i="4"/>
  <c r="D505" i="4"/>
  <c r="D506" i="4"/>
  <c r="F490" i="4"/>
  <c r="F489" i="4"/>
  <c r="D511" i="4"/>
  <c r="D503" i="4"/>
  <c r="D502" i="4"/>
  <c r="D501" i="4"/>
  <c r="D500" i="4"/>
  <c r="D498" i="4"/>
  <c r="D497" i="4"/>
  <c r="D496" i="4"/>
  <c r="D495" i="4"/>
  <c r="D494" i="4"/>
  <c r="D493" i="4"/>
  <c r="D491" i="4"/>
  <c r="D488" i="4"/>
  <c r="D487" i="4"/>
  <c r="D486" i="4"/>
  <c r="D485" i="4"/>
  <c r="D484" i="4"/>
  <c r="D481" i="4"/>
  <c r="D480" i="4"/>
  <c r="D479" i="4"/>
  <c r="D478" i="4"/>
  <c r="D477" i="4"/>
  <c r="F476" i="4"/>
  <c r="F447" i="4"/>
  <c r="H456" i="4"/>
  <c r="F468" i="4"/>
  <c r="H468" i="4" s="1"/>
  <c r="D474" i="4"/>
  <c r="D469" i="4"/>
  <c r="D467" i="4"/>
  <c r="D466" i="4"/>
  <c r="D465" i="4"/>
  <c r="D464" i="4"/>
  <c r="D463" i="4"/>
  <c r="D462" i="4"/>
  <c r="D461" i="4"/>
  <c r="D460" i="4"/>
  <c r="D459" i="4"/>
  <c r="D458" i="4"/>
  <c r="D457" i="4"/>
  <c r="D455" i="4"/>
  <c r="F454" i="4"/>
  <c r="G454" i="4" s="1"/>
  <c r="F453" i="4"/>
  <c r="H453" i="4" s="1"/>
  <c r="D452" i="4"/>
  <c r="D451" i="4"/>
  <c r="D450" i="4"/>
  <c r="D449" i="4"/>
  <c r="D448" i="4"/>
  <c r="D445" i="4"/>
  <c r="D444" i="4"/>
  <c r="D443" i="4"/>
  <c r="D442" i="4"/>
  <c r="D441" i="4"/>
  <c r="F440" i="4"/>
  <c r="F433" i="4"/>
  <c r="H433" i="4" s="1"/>
  <c r="F410" i="4"/>
  <c r="H410" i="4" s="1"/>
  <c r="D404" i="4"/>
  <c r="D405" i="4"/>
  <c r="D406" i="4"/>
  <c r="D407" i="4"/>
  <c r="D408" i="4"/>
  <c r="D409" i="4"/>
  <c r="D411" i="4"/>
  <c r="D412" i="4"/>
  <c r="D413" i="4"/>
  <c r="F403" i="4"/>
  <c r="D438" i="4"/>
  <c r="D432" i="4"/>
  <c r="D431" i="4"/>
  <c r="D430" i="4"/>
  <c r="D429" i="4"/>
  <c r="D428" i="4"/>
  <c r="D427" i="4"/>
  <c r="D426" i="4"/>
  <c r="D425" i="4"/>
  <c r="D424" i="4"/>
  <c r="D423" i="4"/>
  <c r="D422" i="4"/>
  <c r="D421" i="4"/>
  <c r="D420" i="4"/>
  <c r="D419" i="4"/>
  <c r="D418" i="4"/>
  <c r="F417" i="4"/>
  <c r="H417" i="4" s="1"/>
  <c r="D416" i="4"/>
  <c r="D415" i="4"/>
  <c r="D414" i="4"/>
  <c r="D371" i="4"/>
  <c r="F371" i="4" s="1"/>
  <c r="D372" i="4"/>
  <c r="F372" i="4" s="1"/>
  <c r="G372" i="4" s="1"/>
  <c r="D373" i="4"/>
  <c r="F373" i="4" s="1"/>
  <c r="H373" i="4" s="1"/>
  <c r="D374" i="4"/>
  <c r="F374" i="4" s="1"/>
  <c r="H374" i="4" s="1"/>
  <c r="D375" i="4"/>
  <c r="F375" i="4" s="1"/>
  <c r="H375" i="4" s="1"/>
  <c r="D401" i="4"/>
  <c r="D396" i="4"/>
  <c r="F396" i="4" s="1"/>
  <c r="G396" i="4" s="1"/>
  <c r="D395" i="4"/>
  <c r="F395" i="4" s="1"/>
  <c r="H395" i="4" s="1"/>
  <c r="D394" i="4"/>
  <c r="F394" i="4" s="1"/>
  <c r="H394" i="4" s="1"/>
  <c r="D393" i="4"/>
  <c r="D392" i="4"/>
  <c r="D391" i="4"/>
  <c r="D390" i="4"/>
  <c r="D389" i="4"/>
  <c r="F389" i="4" s="1"/>
  <c r="H389" i="4" s="1"/>
  <c r="D388" i="4"/>
  <c r="F388" i="4" s="1"/>
  <c r="G388" i="4" s="1"/>
  <c r="D387" i="4"/>
  <c r="F387" i="4" s="1"/>
  <c r="H387" i="4" s="1"/>
  <c r="D386" i="4"/>
  <c r="F386" i="4" s="1"/>
  <c r="D385" i="4"/>
  <c r="F385" i="4" s="1"/>
  <c r="G385" i="4" s="1"/>
  <c r="D384" i="4"/>
  <c r="F384" i="4" s="1"/>
  <c r="H384" i="4" s="1"/>
  <c r="D383" i="4"/>
  <c r="F383" i="4" s="1"/>
  <c r="H383" i="4" s="1"/>
  <c r="D382" i="4"/>
  <c r="F382" i="4" s="1"/>
  <c r="H382" i="4" s="1"/>
  <c r="F381" i="4"/>
  <c r="G381" i="4" s="1"/>
  <c r="D380" i="4"/>
  <c r="F380" i="4" s="1"/>
  <c r="G380" i="4" s="1"/>
  <c r="D379" i="4"/>
  <c r="D378" i="4"/>
  <c r="D377" i="4"/>
  <c r="F377" i="4" s="1"/>
  <c r="H377" i="4" s="1"/>
  <c r="D376" i="4"/>
  <c r="F376" i="4" s="1"/>
  <c r="H376" i="4" s="1"/>
  <c r="D370" i="4"/>
  <c r="F370" i="4" s="1"/>
  <c r="D368" i="4"/>
  <c r="D367" i="4"/>
  <c r="F345" i="4"/>
  <c r="H345" i="4" s="1"/>
  <c r="F333" i="4"/>
  <c r="H333" i="4" s="1"/>
  <c r="D365" i="4"/>
  <c r="D360" i="4"/>
  <c r="D359" i="4"/>
  <c r="D358" i="4"/>
  <c r="D357" i="4"/>
  <c r="D356" i="4"/>
  <c r="D355" i="4"/>
  <c r="D354" i="4"/>
  <c r="D353" i="4"/>
  <c r="D352" i="4"/>
  <c r="D351" i="4"/>
  <c r="D350" i="4"/>
  <c r="D349" i="4"/>
  <c r="D348" i="4"/>
  <c r="D347" i="4"/>
  <c r="D346" i="4"/>
  <c r="D344" i="4"/>
  <c r="D343" i="4"/>
  <c r="D342" i="4"/>
  <c r="D341" i="4"/>
  <c r="D340" i="4"/>
  <c r="D334" i="4"/>
  <c r="D332" i="4"/>
  <c r="D331" i="4"/>
  <c r="F301" i="4"/>
  <c r="G301" i="4" s="1"/>
  <c r="D317" i="4"/>
  <c r="D318" i="4"/>
  <c r="D319" i="4"/>
  <c r="D320" i="4"/>
  <c r="D321" i="4"/>
  <c r="D322" i="4"/>
  <c r="D323" i="4"/>
  <c r="D296" i="4"/>
  <c r="F297" i="4"/>
  <c r="D298" i="4"/>
  <c r="D299" i="4"/>
  <c r="D300" i="4"/>
  <c r="D302" i="4"/>
  <c r="D303" i="4"/>
  <c r="D304" i="4"/>
  <c r="D305" i="4"/>
  <c r="D306" i="4"/>
  <c r="D307" i="4"/>
  <c r="D308" i="4"/>
  <c r="D310" i="4"/>
  <c r="D311" i="4"/>
  <c r="E311" i="4" s="1"/>
  <c r="D312" i="4"/>
  <c r="D313" i="4"/>
  <c r="D314" i="4"/>
  <c r="D315" i="4"/>
  <c r="D316" i="4"/>
  <c r="D324" i="4"/>
  <c r="D329" i="4"/>
  <c r="F309" i="4"/>
  <c r="H309" i="4" s="1"/>
  <c r="D295" i="4"/>
  <c r="E295" i="4" s="1"/>
  <c r="F276" i="4"/>
  <c r="H276" i="4" s="1"/>
  <c r="F277" i="4"/>
  <c r="H277" i="4" s="1"/>
  <c r="F278" i="4"/>
  <c r="H278" i="4" s="1"/>
  <c r="D265" i="4"/>
  <c r="D266" i="4"/>
  <c r="D267" i="4"/>
  <c r="D268" i="4"/>
  <c r="D269" i="4"/>
  <c r="H269" i="4" s="1"/>
  <c r="D270" i="4"/>
  <c r="D271" i="4"/>
  <c r="F271" i="4" s="1"/>
  <c r="D272" i="4"/>
  <c r="F272" i="4" s="1"/>
  <c r="D273" i="4"/>
  <c r="F273" i="4" s="1"/>
  <c r="D274" i="4"/>
  <c r="F274" i="4" s="1"/>
  <c r="D275" i="4"/>
  <c r="D279" i="4"/>
  <c r="D280" i="4"/>
  <c r="F280" i="4" s="1"/>
  <c r="D281" i="4"/>
  <c r="D282" i="4"/>
  <c r="H282" i="4" s="1"/>
  <c r="D283" i="4"/>
  <c r="F283" i="4" s="1"/>
  <c r="D284" i="4"/>
  <c r="F284" i="4" s="1"/>
  <c r="D285" i="4"/>
  <c r="F285" i="4" s="1"/>
  <c r="D286" i="4"/>
  <c r="F286" i="4" s="1"/>
  <c r="D293" i="4"/>
  <c r="D288" i="4"/>
  <c r="D264" i="4"/>
  <c r="D263" i="4"/>
  <c r="G263" i="4" s="1"/>
  <c r="D262" i="4"/>
  <c r="F262" i="4" s="1"/>
  <c r="H262" i="4" s="1"/>
  <c r="D261" i="4"/>
  <c r="F261" i="4" s="1"/>
  <c r="D260" i="4"/>
  <c r="F260" i="4" s="1"/>
  <c r="D259" i="4"/>
  <c r="F259" i="4" s="1"/>
  <c r="H250" i="4"/>
  <c r="F230" i="4"/>
  <c r="H230" i="4" s="1"/>
  <c r="F231" i="4"/>
  <c r="H231" i="4" s="1"/>
  <c r="H232" i="4"/>
  <c r="F234" i="4"/>
  <c r="H234" i="4" s="1"/>
  <c r="D248" i="4"/>
  <c r="D249" i="4"/>
  <c r="D251" i="4"/>
  <c r="D235" i="4"/>
  <c r="D237" i="4"/>
  <c r="D238" i="4"/>
  <c r="D239" i="4"/>
  <c r="D240" i="4"/>
  <c r="D241" i="4"/>
  <c r="D242" i="4"/>
  <c r="D243" i="4"/>
  <c r="D244" i="4"/>
  <c r="D245" i="4"/>
  <c r="D246" i="4"/>
  <c r="D247" i="4"/>
  <c r="D257" i="4"/>
  <c r="D252" i="4"/>
  <c r="D233" i="4"/>
  <c r="D229" i="4"/>
  <c r="D228" i="4"/>
  <c r="D227" i="4"/>
  <c r="D226" i="4"/>
  <c r="D225" i="4"/>
  <c r="D224" i="4"/>
  <c r="D223" i="4"/>
  <c r="D222" i="4"/>
  <c r="F205" i="4"/>
  <c r="H205" i="4" s="1"/>
  <c r="F194" i="4"/>
  <c r="H194" i="4" s="1"/>
  <c r="F195" i="4"/>
  <c r="H195" i="4" s="1"/>
  <c r="F200" i="4"/>
  <c r="H200" i="4" s="1"/>
  <c r="D199" i="4"/>
  <c r="D201" i="4"/>
  <c r="D202" i="4"/>
  <c r="D203" i="4"/>
  <c r="D204" i="4"/>
  <c r="D206" i="4"/>
  <c r="D207" i="4"/>
  <c r="D208" i="4"/>
  <c r="D209" i="4"/>
  <c r="D210" i="4"/>
  <c r="D211" i="4"/>
  <c r="D212" i="4"/>
  <c r="D213" i="4"/>
  <c r="D214" i="4"/>
  <c r="D215" i="4"/>
  <c r="D187" i="4"/>
  <c r="D188" i="4"/>
  <c r="D189" i="4"/>
  <c r="D190" i="4"/>
  <c r="D191" i="4"/>
  <c r="D192" i="4"/>
  <c r="D193" i="4"/>
  <c r="D197" i="4"/>
  <c r="D198" i="4"/>
  <c r="D220" i="4"/>
  <c r="D186" i="4"/>
  <c r="F177" i="4"/>
  <c r="G177" i="4" s="1"/>
  <c r="D172" i="4"/>
  <c r="D173" i="4"/>
  <c r="D174" i="4"/>
  <c r="D175" i="4"/>
  <c r="D176" i="4"/>
  <c r="D178" i="4"/>
  <c r="D179" i="4"/>
  <c r="D150" i="4"/>
  <c r="D151" i="4"/>
  <c r="D152" i="4"/>
  <c r="D153" i="4"/>
  <c r="D154" i="4"/>
  <c r="D155" i="4"/>
  <c r="D156" i="4"/>
  <c r="D157" i="4"/>
  <c r="D158" i="4"/>
  <c r="D159" i="4"/>
  <c r="D160" i="4"/>
  <c r="D161" i="4"/>
  <c r="D162" i="4"/>
  <c r="D163" i="4"/>
  <c r="D164" i="4"/>
  <c r="D165" i="4"/>
  <c r="D166" i="4"/>
  <c r="D167" i="4"/>
  <c r="D168" i="4"/>
  <c r="D169" i="4"/>
  <c r="D170" i="4"/>
  <c r="D171" i="4"/>
  <c r="D184" i="4"/>
  <c r="D149" i="4"/>
  <c r="F129" i="4"/>
  <c r="G129" i="4" s="1"/>
  <c r="H139" i="4"/>
  <c r="F115" i="4"/>
  <c r="H115" i="4" s="1"/>
  <c r="F122" i="4"/>
  <c r="H122" i="4" s="1"/>
  <c r="D113" i="4"/>
  <c r="D114" i="4"/>
  <c r="D116" i="4"/>
  <c r="D117" i="4"/>
  <c r="D118" i="4"/>
  <c r="D119" i="4"/>
  <c r="D142" i="4"/>
  <c r="D141" i="4"/>
  <c r="D140" i="4"/>
  <c r="D138" i="4"/>
  <c r="D137" i="4"/>
  <c r="D136" i="4"/>
  <c r="D135" i="4"/>
  <c r="D134" i="4"/>
  <c r="D133" i="4"/>
  <c r="D132" i="4"/>
  <c r="D131" i="4"/>
  <c r="D130" i="4"/>
  <c r="D128" i="4"/>
  <c r="D127" i="4"/>
  <c r="D126" i="4"/>
  <c r="D125" i="4"/>
  <c r="D124" i="4"/>
  <c r="D123" i="4"/>
  <c r="D121" i="4"/>
  <c r="D120" i="4"/>
  <c r="D112" i="4"/>
  <c r="F82" i="4"/>
  <c r="G82" i="4" s="1"/>
  <c r="F86" i="4"/>
  <c r="G86" i="4" s="1"/>
  <c r="D98" i="4"/>
  <c r="D99" i="4"/>
  <c r="D100" i="4"/>
  <c r="D101" i="4"/>
  <c r="D102" i="4"/>
  <c r="D103" i="4"/>
  <c r="D104" i="4"/>
  <c r="D105" i="4"/>
  <c r="D77" i="4"/>
  <c r="D78" i="4"/>
  <c r="D79" i="4"/>
  <c r="D80" i="4"/>
  <c r="D81" i="4"/>
  <c r="D83" i="4"/>
  <c r="D84" i="4"/>
  <c r="D85" i="4"/>
  <c r="D87" i="4"/>
  <c r="D88" i="4"/>
  <c r="D89" i="4"/>
  <c r="D90" i="4"/>
  <c r="D91" i="4"/>
  <c r="D92" i="4"/>
  <c r="D93" i="4"/>
  <c r="D94" i="4"/>
  <c r="D95" i="4"/>
  <c r="D96" i="4"/>
  <c r="D97" i="4"/>
  <c r="D110" i="4"/>
  <c r="D76" i="4"/>
  <c r="H1833" i="5" l="1"/>
  <c r="H2172" i="5"/>
  <c r="H2199" i="5"/>
  <c r="H2175" i="5"/>
  <c r="H2174" i="5"/>
  <c r="F1129" i="5"/>
  <c r="H2173" i="5"/>
  <c r="H2184" i="5"/>
  <c r="H2201" i="5"/>
  <c r="H2195" i="5"/>
  <c r="H1273" i="5"/>
  <c r="H2179" i="5"/>
  <c r="H2205" i="5"/>
  <c r="H1150" i="5"/>
  <c r="H2164" i="5"/>
  <c r="H2200" i="5"/>
  <c r="F374" i="5"/>
  <c r="G374" i="5" s="1"/>
  <c r="G1128" i="5"/>
  <c r="G1285" i="5"/>
  <c r="F1873" i="4"/>
  <c r="G1705" i="4"/>
  <c r="G1697" i="4"/>
  <c r="F836" i="5"/>
  <c r="G1785" i="5"/>
  <c r="H705" i="5"/>
  <c r="H1771" i="5"/>
  <c r="H277" i="5"/>
  <c r="H1414" i="4"/>
  <c r="H1590" i="4"/>
  <c r="G1613" i="4"/>
  <c r="H1603" i="4"/>
  <c r="H1563" i="4"/>
  <c r="G1954" i="4"/>
  <c r="H1686" i="4"/>
  <c r="H121" i="4"/>
  <c r="E121" i="4"/>
  <c r="E149" i="4"/>
  <c r="F172" i="4"/>
  <c r="G172" i="4" s="1"/>
  <c r="E172" i="4"/>
  <c r="F531" i="4"/>
  <c r="E531" i="4"/>
  <c r="F663" i="4"/>
  <c r="H663" i="4" s="1"/>
  <c r="E663" i="4"/>
  <c r="E81" i="4"/>
  <c r="F104" i="4"/>
  <c r="H104" i="4" s="1"/>
  <c r="E104" i="4"/>
  <c r="F123" i="4"/>
  <c r="H123" i="4" s="1"/>
  <c r="E123" i="4"/>
  <c r="H94" i="4"/>
  <c r="E94" i="4"/>
  <c r="F88" i="4"/>
  <c r="E88" i="4"/>
  <c r="E80" i="4"/>
  <c r="F103" i="4"/>
  <c r="H103" i="4" s="1"/>
  <c r="E103" i="4"/>
  <c r="G124" i="4"/>
  <c r="E124" i="4"/>
  <c r="F171" i="4"/>
  <c r="E171" i="4"/>
  <c r="F159" i="4"/>
  <c r="H159" i="4" s="1"/>
  <c r="E159" i="4"/>
  <c r="F176" i="4"/>
  <c r="H176" i="4" s="1"/>
  <c r="E176" i="4"/>
  <c r="E186" i="4"/>
  <c r="G191" i="4"/>
  <c r="E191" i="4"/>
  <c r="F214" i="4"/>
  <c r="H214" i="4" s="1"/>
  <c r="E214" i="4"/>
  <c r="F201" i="4"/>
  <c r="E201" i="4"/>
  <c r="G1554" i="4"/>
  <c r="H1554" i="4"/>
  <c r="H1607" i="4"/>
  <c r="G1607" i="4"/>
  <c r="G1761" i="4"/>
  <c r="H1761" i="4"/>
  <c r="H1809" i="4"/>
  <c r="G1809" i="4"/>
  <c r="G1821" i="4"/>
  <c r="H1821" i="4"/>
  <c r="H1834" i="4"/>
  <c r="G1834" i="4"/>
  <c r="H1850" i="4"/>
  <c r="G1850" i="4"/>
  <c r="G1862" i="4"/>
  <c r="H1862" i="4"/>
  <c r="H1922" i="4"/>
  <c r="G1922" i="4"/>
  <c r="H1963" i="4"/>
  <c r="G1963" i="4"/>
  <c r="H1976" i="4"/>
  <c r="G1976" i="4"/>
  <c r="H1992" i="4"/>
  <c r="G1992" i="4"/>
  <c r="H105" i="4"/>
  <c r="E105" i="4"/>
  <c r="E135" i="4"/>
  <c r="H161" i="4"/>
  <c r="E161" i="4"/>
  <c r="H210" i="4"/>
  <c r="E210" i="4"/>
  <c r="E537" i="4"/>
  <c r="E623" i="4"/>
  <c r="G659" i="4"/>
  <c r="E659" i="4"/>
  <c r="F685" i="4"/>
  <c r="H685" i="4" s="1"/>
  <c r="E685" i="4"/>
  <c r="G802" i="4"/>
  <c r="H93" i="4"/>
  <c r="E93" i="4"/>
  <c r="F118" i="4"/>
  <c r="H118" i="4" s="1"/>
  <c r="E118" i="4"/>
  <c r="F158" i="4"/>
  <c r="E158" i="4"/>
  <c r="F190" i="4"/>
  <c r="H190" i="4" s="1"/>
  <c r="E190" i="4"/>
  <c r="F213" i="4"/>
  <c r="H213" i="4" s="1"/>
  <c r="E213" i="4"/>
  <c r="H520" i="4"/>
  <c r="E520" i="4"/>
  <c r="G514" i="4"/>
  <c r="E514" i="4"/>
  <c r="F528" i="4"/>
  <c r="H528" i="4" s="1"/>
  <c r="E528" i="4"/>
  <c r="F632" i="4"/>
  <c r="G632" i="4" s="1"/>
  <c r="E632" i="4"/>
  <c r="G1634" i="4"/>
  <c r="H1634" i="4"/>
  <c r="G1667" i="4"/>
  <c r="H1667" i="4"/>
  <c r="G1673" i="4"/>
  <c r="H1673" i="4"/>
  <c r="G1810" i="4"/>
  <c r="H1810" i="4"/>
  <c r="G1822" i="4"/>
  <c r="H1822" i="4"/>
  <c r="H1835" i="4"/>
  <c r="G1835" i="4"/>
  <c r="G1851" i="4"/>
  <c r="H1851" i="4"/>
  <c r="H1863" i="4"/>
  <c r="G1863" i="4"/>
  <c r="H1879" i="4"/>
  <c r="G1879" i="4"/>
  <c r="H1923" i="4"/>
  <c r="G1923" i="4"/>
  <c r="H1929" i="4"/>
  <c r="G1929" i="4"/>
  <c r="H1964" i="4"/>
  <c r="G1964" i="4"/>
  <c r="H1977" i="4"/>
  <c r="G1977" i="4"/>
  <c r="H1993" i="4"/>
  <c r="G1993" i="4"/>
  <c r="F99" i="4"/>
  <c r="E99" i="4"/>
  <c r="F517" i="4"/>
  <c r="G517" i="4" s="1"/>
  <c r="E517" i="4"/>
  <c r="F540" i="4"/>
  <c r="H540" i="4" s="1"/>
  <c r="E540" i="4"/>
  <c r="F76" i="4"/>
  <c r="E76" i="4"/>
  <c r="F87" i="4"/>
  <c r="G87" i="4" s="1"/>
  <c r="E87" i="4"/>
  <c r="G79" i="4"/>
  <c r="E79" i="4"/>
  <c r="F170" i="4"/>
  <c r="E170" i="4"/>
  <c r="H92" i="4"/>
  <c r="E92" i="4"/>
  <c r="F117" i="4"/>
  <c r="H117" i="4" s="1"/>
  <c r="E117" i="4"/>
  <c r="F157" i="4"/>
  <c r="E157" i="4"/>
  <c r="H198" i="4"/>
  <c r="E198" i="4"/>
  <c r="E233" i="4"/>
  <c r="F300" i="4"/>
  <c r="E300" i="4"/>
  <c r="H322" i="4"/>
  <c r="E322" i="4"/>
  <c r="F342" i="4"/>
  <c r="G342" i="4" s="1"/>
  <c r="E342" i="4"/>
  <c r="F355" i="4"/>
  <c r="G355" i="4" s="1"/>
  <c r="E355" i="4"/>
  <c r="F416" i="4"/>
  <c r="G416" i="4" s="1"/>
  <c r="E416" i="4"/>
  <c r="F428" i="4"/>
  <c r="H428" i="4" s="1"/>
  <c r="E428" i="4"/>
  <c r="G403" i="4"/>
  <c r="G407" i="4"/>
  <c r="E407" i="4"/>
  <c r="G440" i="4"/>
  <c r="G448" i="4"/>
  <c r="E448" i="4"/>
  <c r="G461" i="4"/>
  <c r="E461" i="4"/>
  <c r="G467" i="4"/>
  <c r="E467" i="4"/>
  <c r="H481" i="4"/>
  <c r="E481" i="4"/>
  <c r="G498" i="4"/>
  <c r="E498" i="4"/>
  <c r="G1811" i="4"/>
  <c r="H1811" i="4"/>
  <c r="H1817" i="4"/>
  <c r="G1817" i="4"/>
  <c r="H1823" i="4"/>
  <c r="G1823" i="4"/>
  <c r="G1830" i="4"/>
  <c r="H1830" i="4"/>
  <c r="G1852" i="4"/>
  <c r="H1852" i="4"/>
  <c r="H1864" i="4"/>
  <c r="G1864" i="4"/>
  <c r="G1880" i="4"/>
  <c r="H1880" i="4"/>
  <c r="H1908" i="4"/>
  <c r="G1908" i="4"/>
  <c r="H1924" i="4"/>
  <c r="G1924" i="4"/>
  <c r="H1930" i="4"/>
  <c r="G1930" i="4"/>
  <c r="H1936" i="4"/>
  <c r="G1936" i="4"/>
  <c r="H1952" i="4"/>
  <c r="G1952" i="4"/>
  <c r="H1965" i="4"/>
  <c r="G1965" i="4"/>
  <c r="G1978" i="4"/>
  <c r="H1978" i="4"/>
  <c r="H1994" i="4"/>
  <c r="G1994" i="4"/>
  <c r="G179" i="4"/>
  <c r="E179" i="4"/>
  <c r="F85" i="4"/>
  <c r="E85" i="4"/>
  <c r="E112" i="4"/>
  <c r="G133" i="4"/>
  <c r="E133" i="4"/>
  <c r="F140" i="4"/>
  <c r="H140" i="4" s="1"/>
  <c r="E140" i="4"/>
  <c r="F169" i="4"/>
  <c r="E169" i="4"/>
  <c r="G174" i="4"/>
  <c r="E174" i="4"/>
  <c r="F189" i="4"/>
  <c r="H189" i="4" s="1"/>
  <c r="E189" i="4"/>
  <c r="F212" i="4"/>
  <c r="E212" i="4"/>
  <c r="H224" i="4"/>
  <c r="E224" i="4"/>
  <c r="E244" i="4"/>
  <c r="F314" i="4"/>
  <c r="G314" i="4" s="1"/>
  <c r="E314" i="4"/>
  <c r="F97" i="4"/>
  <c r="H97" i="4" s="1"/>
  <c r="E97" i="4"/>
  <c r="E91" i="4"/>
  <c r="F77" i="4"/>
  <c r="E77" i="4"/>
  <c r="F100" i="4"/>
  <c r="H100" i="4" s="1"/>
  <c r="E100" i="4"/>
  <c r="F127" i="4"/>
  <c r="H127" i="4" s="1"/>
  <c r="E127" i="4"/>
  <c r="E134" i="4"/>
  <c r="F141" i="4"/>
  <c r="H141" i="4" s="1"/>
  <c r="E141" i="4"/>
  <c r="F116" i="4"/>
  <c r="H116" i="4" s="1"/>
  <c r="E116" i="4"/>
  <c r="G168" i="4"/>
  <c r="E168" i="4"/>
  <c r="G162" i="4"/>
  <c r="E162" i="4"/>
  <c r="G156" i="4"/>
  <c r="E156" i="4"/>
  <c r="F150" i="4"/>
  <c r="H150" i="4" s="1"/>
  <c r="E150" i="4"/>
  <c r="G173" i="4"/>
  <c r="E173" i="4"/>
  <c r="F188" i="4"/>
  <c r="E188" i="4"/>
  <c r="F211" i="4"/>
  <c r="E211" i="4"/>
  <c r="G1812" i="4"/>
  <c r="H1812" i="4"/>
  <c r="H1818" i="4"/>
  <c r="G1818" i="4"/>
  <c r="H1824" i="4"/>
  <c r="G1824" i="4"/>
  <c r="G1831" i="4"/>
  <c r="H1831" i="4"/>
  <c r="G1847" i="4"/>
  <c r="H1847" i="4"/>
  <c r="G1853" i="4"/>
  <c r="H1853" i="4"/>
  <c r="H1859" i="4"/>
  <c r="G1859" i="4"/>
  <c r="G1865" i="4"/>
  <c r="H1865" i="4"/>
  <c r="G1881" i="4"/>
  <c r="H1881" i="4"/>
  <c r="F1946" i="4"/>
  <c r="H1919" i="4"/>
  <c r="G1919" i="4"/>
  <c r="H1925" i="4"/>
  <c r="G1925" i="4"/>
  <c r="H1931" i="4"/>
  <c r="G1931" i="4"/>
  <c r="H1937" i="4"/>
  <c r="G1937" i="4"/>
  <c r="H1943" i="4"/>
  <c r="G1943" i="4"/>
  <c r="H1953" i="4"/>
  <c r="G1953" i="4"/>
  <c r="H1966" i="4"/>
  <c r="G1966" i="4"/>
  <c r="H1979" i="4"/>
  <c r="G1979" i="4"/>
  <c r="H1995" i="4"/>
  <c r="G1995" i="4"/>
  <c r="H155" i="4"/>
  <c r="E155" i="4"/>
  <c r="H768" i="4"/>
  <c r="F796" i="4"/>
  <c r="F995" i="4"/>
  <c r="H995" i="4" s="1"/>
  <c r="E995" i="4"/>
  <c r="F1008" i="4"/>
  <c r="E1008" i="4"/>
  <c r="F1018" i="4"/>
  <c r="E1018" i="4"/>
  <c r="F1030" i="4"/>
  <c r="H1030" i="4" s="1"/>
  <c r="E1030" i="4"/>
  <c r="E1037" i="4"/>
  <c r="H1043" i="4"/>
  <c r="E1043" i="4"/>
  <c r="H1593" i="4"/>
  <c r="G1593" i="4"/>
  <c r="H1807" i="4"/>
  <c r="G1807" i="4"/>
  <c r="H1819" i="4"/>
  <c r="G1819" i="4"/>
  <c r="G1832" i="4"/>
  <c r="H1832" i="4"/>
  <c r="G1848" i="4"/>
  <c r="H1848" i="4"/>
  <c r="G1854" i="4"/>
  <c r="H1854" i="4"/>
  <c r="H1860" i="4"/>
  <c r="G1860" i="4"/>
  <c r="H1882" i="4"/>
  <c r="G1882" i="4"/>
  <c r="G1892" i="4"/>
  <c r="H1892" i="4"/>
  <c r="H1920" i="4"/>
  <c r="G1920" i="4"/>
  <c r="H1926" i="4"/>
  <c r="G1926" i="4"/>
  <c r="H1932" i="4"/>
  <c r="G1932" i="4"/>
  <c r="H1938" i="4"/>
  <c r="G1938" i="4"/>
  <c r="H1955" i="4"/>
  <c r="G1955" i="4"/>
  <c r="H1961" i="4"/>
  <c r="G1961" i="4"/>
  <c r="H1967" i="4"/>
  <c r="G1967" i="4"/>
  <c r="H1974" i="4"/>
  <c r="G1974" i="4"/>
  <c r="H1980" i="4"/>
  <c r="G1980" i="4"/>
  <c r="H1996" i="4"/>
  <c r="G1996" i="4"/>
  <c r="F128" i="4"/>
  <c r="E128" i="4"/>
  <c r="E167" i="4"/>
  <c r="F187" i="4"/>
  <c r="H187" i="4" s="1"/>
  <c r="E187" i="4"/>
  <c r="H629" i="4"/>
  <c r="E629" i="4"/>
  <c r="F672" i="4"/>
  <c r="H672" i="4" s="1"/>
  <c r="E672" i="4"/>
  <c r="F98" i="4"/>
  <c r="G98" i="4" s="1"/>
  <c r="E98" i="4"/>
  <c r="F130" i="4"/>
  <c r="H130" i="4" s="1"/>
  <c r="E130" i="4"/>
  <c r="E136" i="4"/>
  <c r="F160" i="4"/>
  <c r="H160" i="4" s="1"/>
  <c r="E160" i="4"/>
  <c r="F215" i="4"/>
  <c r="H215" i="4" s="1"/>
  <c r="E215" i="4"/>
  <c r="E202" i="4"/>
  <c r="H247" i="4"/>
  <c r="E247" i="4"/>
  <c r="F241" i="4"/>
  <c r="E241" i="4"/>
  <c r="F324" i="4"/>
  <c r="G324" i="4" s="1"/>
  <c r="E324" i="4"/>
  <c r="G304" i="4"/>
  <c r="E304" i="4"/>
  <c r="F334" i="4"/>
  <c r="H334" i="4" s="1"/>
  <c r="E334" i="4"/>
  <c r="G346" i="4"/>
  <c r="E346" i="4"/>
  <c r="H352" i="4"/>
  <c r="E352" i="4"/>
  <c r="H358" i="4"/>
  <c r="E358" i="4"/>
  <c r="E419" i="4"/>
  <c r="F425" i="4"/>
  <c r="G425" i="4" s="1"/>
  <c r="E425" i="4"/>
  <c r="F411" i="4"/>
  <c r="H411" i="4" s="1"/>
  <c r="E411" i="4"/>
  <c r="F404" i="4"/>
  <c r="G404" i="4" s="1"/>
  <c r="E404" i="4"/>
  <c r="H443" i="4"/>
  <c r="E443" i="4"/>
  <c r="F458" i="4"/>
  <c r="H458" i="4" s="1"/>
  <c r="E458" i="4"/>
  <c r="E478" i="4"/>
  <c r="F486" i="4"/>
  <c r="H486" i="4" s="1"/>
  <c r="E486" i="4"/>
  <c r="H495" i="4"/>
  <c r="E495" i="4"/>
  <c r="F502" i="4"/>
  <c r="G502" i="4" s="1"/>
  <c r="E502" i="4"/>
  <c r="F506" i="4"/>
  <c r="H506" i="4" s="1"/>
  <c r="E506" i="4"/>
  <c r="H1411" i="4"/>
  <c r="G1411" i="4"/>
  <c r="H1483" i="4"/>
  <c r="H1808" i="4"/>
  <c r="G1808" i="4"/>
  <c r="G1820" i="4"/>
  <c r="H1820" i="4"/>
  <c r="H1833" i="4"/>
  <c r="G1833" i="4"/>
  <c r="H1849" i="4"/>
  <c r="G1849" i="4"/>
  <c r="G1861" i="4"/>
  <c r="H1861" i="4"/>
  <c r="H1884" i="4"/>
  <c r="G1884" i="4"/>
  <c r="H1921" i="4"/>
  <c r="G1921" i="4"/>
  <c r="H1933" i="4"/>
  <c r="G1933" i="4"/>
  <c r="H1945" i="4"/>
  <c r="G1945" i="4"/>
  <c r="H1956" i="4"/>
  <c r="G1956" i="4"/>
  <c r="H1962" i="4"/>
  <c r="G1962" i="4"/>
  <c r="H1968" i="4"/>
  <c r="G1968" i="4"/>
  <c r="H1975" i="4"/>
  <c r="G1975" i="4"/>
  <c r="H1997" i="4"/>
  <c r="G1997" i="4"/>
  <c r="E204" i="4"/>
  <c r="H225" i="4"/>
  <c r="E225" i="4"/>
  <c r="F252" i="4"/>
  <c r="H252" i="4" s="1"/>
  <c r="E252" i="4"/>
  <c r="F243" i="4"/>
  <c r="E243" i="4"/>
  <c r="F313" i="4"/>
  <c r="G313" i="4" s="1"/>
  <c r="E313" i="4"/>
  <c r="G299" i="4"/>
  <c r="E299" i="4"/>
  <c r="F331" i="4"/>
  <c r="E331" i="4"/>
  <c r="F343" i="4"/>
  <c r="G343" i="4" s="1"/>
  <c r="E343" i="4"/>
  <c r="F350" i="4"/>
  <c r="G350" i="4" s="1"/>
  <c r="E350" i="4"/>
  <c r="F356" i="4"/>
  <c r="G356" i="4" s="1"/>
  <c r="E356" i="4"/>
  <c r="H429" i="4"/>
  <c r="E429" i="4"/>
  <c r="G413" i="4"/>
  <c r="E413" i="4"/>
  <c r="F406" i="4"/>
  <c r="G406" i="4" s="1"/>
  <c r="E406" i="4"/>
  <c r="H449" i="4"/>
  <c r="E449" i="4"/>
  <c r="G455" i="4"/>
  <c r="E455" i="4"/>
  <c r="F469" i="4"/>
  <c r="H469" i="4" s="1"/>
  <c r="E469" i="4"/>
  <c r="G484" i="4"/>
  <c r="E484" i="4"/>
  <c r="F500" i="4"/>
  <c r="H500" i="4" s="1"/>
  <c r="E500" i="4"/>
  <c r="F519" i="4"/>
  <c r="H519" i="4" s="1"/>
  <c r="E519" i="4"/>
  <c r="G539" i="4"/>
  <c r="E539" i="4"/>
  <c r="F533" i="4"/>
  <c r="G533" i="4" s="1"/>
  <c r="E533" i="4"/>
  <c r="H527" i="4"/>
  <c r="E527" i="4"/>
  <c r="F542" i="4"/>
  <c r="H542" i="4" s="1"/>
  <c r="E542" i="4"/>
  <c r="G586" i="4"/>
  <c r="F631" i="4"/>
  <c r="E631" i="4"/>
  <c r="G665" i="4"/>
  <c r="E665" i="4"/>
  <c r="E687" i="4"/>
  <c r="F675" i="4"/>
  <c r="H675" i="4" s="1"/>
  <c r="E675" i="4"/>
  <c r="G910" i="4"/>
  <c r="F975" i="4"/>
  <c r="G993" i="4"/>
  <c r="E993" i="4"/>
  <c r="G1000" i="4"/>
  <c r="E1000" i="4"/>
  <c r="H1006" i="4"/>
  <c r="E1006" i="4"/>
  <c r="F1016" i="4"/>
  <c r="G1016" i="4" s="1"/>
  <c r="E1016" i="4"/>
  <c r="F1028" i="4"/>
  <c r="G1028" i="4" s="1"/>
  <c r="E1028" i="4"/>
  <c r="F1035" i="4"/>
  <c r="G1035" i="4" s="1"/>
  <c r="E1035" i="4"/>
  <c r="F1041" i="4"/>
  <c r="H1041" i="4" s="1"/>
  <c r="E1041" i="4"/>
  <c r="F1116" i="4"/>
  <c r="H1158" i="4"/>
  <c r="G1340" i="4"/>
  <c r="G1449" i="4"/>
  <c r="F1477" i="4"/>
  <c r="F1547" i="4"/>
  <c r="G1562" i="4"/>
  <c r="H1617" i="4"/>
  <c r="H1644" i="4"/>
  <c r="G1687" i="4"/>
  <c r="G1715" i="4"/>
  <c r="G1829" i="4"/>
  <c r="G203" i="4"/>
  <c r="E203" i="4"/>
  <c r="E226" i="4"/>
  <c r="F242" i="4"/>
  <c r="H242" i="4" s="1"/>
  <c r="E242" i="4"/>
  <c r="F312" i="4"/>
  <c r="G312" i="4" s="1"/>
  <c r="E312" i="4"/>
  <c r="G305" i="4"/>
  <c r="E305" i="4"/>
  <c r="H332" i="4"/>
  <c r="E332" i="4"/>
  <c r="F344" i="4"/>
  <c r="H344" i="4" s="1"/>
  <c r="E344" i="4"/>
  <c r="F351" i="4"/>
  <c r="H351" i="4" s="1"/>
  <c r="E351" i="4"/>
  <c r="F357" i="4"/>
  <c r="H357" i="4" s="1"/>
  <c r="E357" i="4"/>
  <c r="H418" i="4"/>
  <c r="E418" i="4"/>
  <c r="H430" i="4"/>
  <c r="E430" i="4"/>
  <c r="G412" i="4"/>
  <c r="E412" i="4"/>
  <c r="F405" i="4"/>
  <c r="E405" i="4"/>
  <c r="G442" i="4"/>
  <c r="E442" i="4"/>
  <c r="F457" i="4"/>
  <c r="H457" i="4" s="1"/>
  <c r="E457" i="4"/>
  <c r="F477" i="4"/>
  <c r="E477" i="4"/>
  <c r="G485" i="4"/>
  <c r="E485" i="4"/>
  <c r="G494" i="4"/>
  <c r="E494" i="4"/>
  <c r="F501" i="4"/>
  <c r="H501" i="4" s="1"/>
  <c r="E501" i="4"/>
  <c r="F518" i="4"/>
  <c r="H518" i="4" s="1"/>
  <c r="E518" i="4"/>
  <c r="H538" i="4"/>
  <c r="E538" i="4"/>
  <c r="F532" i="4"/>
  <c r="G532" i="4" s="1"/>
  <c r="E532" i="4"/>
  <c r="E526" i="4"/>
  <c r="F541" i="4"/>
  <c r="H541" i="4" s="1"/>
  <c r="E541" i="4"/>
  <c r="F630" i="4"/>
  <c r="G630" i="4" s="1"/>
  <c r="E630" i="4"/>
  <c r="F664" i="4"/>
  <c r="H664" i="4" s="1"/>
  <c r="E664" i="4"/>
  <c r="F686" i="4"/>
  <c r="H686" i="4" s="1"/>
  <c r="E686" i="4"/>
  <c r="F674" i="4"/>
  <c r="H674" i="4" s="1"/>
  <c r="E674" i="4"/>
  <c r="F667" i="4"/>
  <c r="H667" i="4" s="1"/>
  <c r="E667" i="4"/>
  <c r="H988" i="4"/>
  <c r="E988" i="4"/>
  <c r="E994" i="4"/>
  <c r="F1007" i="4"/>
  <c r="E1007" i="4"/>
  <c r="G1017" i="4"/>
  <c r="E1017" i="4"/>
  <c r="F1029" i="4"/>
  <c r="H1029" i="4" s="1"/>
  <c r="E1029" i="4"/>
  <c r="E1036" i="4"/>
  <c r="H1042" i="4"/>
  <c r="E1042" i="4"/>
  <c r="H1352" i="4"/>
  <c r="F1403" i="4"/>
  <c r="F1440" i="4"/>
  <c r="H1605" i="4"/>
  <c r="G1680" i="4"/>
  <c r="G1883" i="4"/>
  <c r="H1890" i="4"/>
  <c r="F1690" i="4"/>
  <c r="H1678" i="4"/>
  <c r="F2019" i="4"/>
  <c r="F2080" i="4"/>
  <c r="G2080" i="4" s="1"/>
  <c r="E2080" i="4"/>
  <c r="F2159" i="4"/>
  <c r="G2159" i="4" s="1"/>
  <c r="E2159" i="4"/>
  <c r="H1758" i="4"/>
  <c r="H1889" i="4"/>
  <c r="H2079" i="4"/>
  <c r="F2178" i="4"/>
  <c r="E222" i="4"/>
  <c r="E228" i="4"/>
  <c r="H246" i="4"/>
  <c r="E246" i="4"/>
  <c r="F240" i="4"/>
  <c r="H240" i="4" s="1"/>
  <c r="E240" i="4"/>
  <c r="E316" i="4"/>
  <c r="H310" i="4"/>
  <c r="E310" i="4"/>
  <c r="F303" i="4"/>
  <c r="G303" i="4" s="1"/>
  <c r="E303" i="4"/>
  <c r="F296" i="4"/>
  <c r="E296" i="4"/>
  <c r="G340" i="4"/>
  <c r="E340" i="4"/>
  <c r="H347" i="4"/>
  <c r="E347" i="4"/>
  <c r="E353" i="4"/>
  <c r="H359" i="4"/>
  <c r="E359" i="4"/>
  <c r="F414" i="4"/>
  <c r="G414" i="4" s="1"/>
  <c r="E414" i="4"/>
  <c r="F426" i="4"/>
  <c r="H426" i="4" s="1"/>
  <c r="E426" i="4"/>
  <c r="F444" i="4"/>
  <c r="H444" i="4" s="1"/>
  <c r="E444" i="4"/>
  <c r="F459" i="4"/>
  <c r="G459" i="4" s="1"/>
  <c r="E459" i="4"/>
  <c r="F465" i="4"/>
  <c r="H465" i="4" s="1"/>
  <c r="E465" i="4"/>
  <c r="H479" i="4"/>
  <c r="E479" i="4"/>
  <c r="F487" i="4"/>
  <c r="H487" i="4" s="1"/>
  <c r="E487" i="4"/>
  <c r="F496" i="4"/>
  <c r="G496" i="4" s="1"/>
  <c r="E496" i="4"/>
  <c r="G503" i="4"/>
  <c r="E503" i="4"/>
  <c r="F513" i="4"/>
  <c r="H513" i="4" s="1"/>
  <c r="E513" i="4"/>
  <c r="F516" i="4"/>
  <c r="G516" i="4" s="1"/>
  <c r="E516" i="4"/>
  <c r="F530" i="4"/>
  <c r="H530" i="4" s="1"/>
  <c r="E530" i="4"/>
  <c r="H549" i="4"/>
  <c r="H640" i="4"/>
  <c r="E640" i="4"/>
  <c r="F634" i="4"/>
  <c r="H634" i="4" s="1"/>
  <c r="E634" i="4"/>
  <c r="E628" i="4"/>
  <c r="E689" i="4"/>
  <c r="F662" i="4"/>
  <c r="H662" i="4" s="1"/>
  <c r="E662" i="4"/>
  <c r="F684" i="4"/>
  <c r="H684" i="4" s="1"/>
  <c r="E684" i="4"/>
  <c r="E671" i="4"/>
  <c r="F997" i="4"/>
  <c r="H997" i="4" s="1"/>
  <c r="E997" i="4"/>
  <c r="G1009" i="4"/>
  <c r="E1009" i="4"/>
  <c r="H1019" i="4"/>
  <c r="E1019" i="4"/>
  <c r="H1025" i="4"/>
  <c r="E1025" i="4"/>
  <c r="F1038" i="4"/>
  <c r="H1038" i="4" s="1"/>
  <c r="E1038" i="4"/>
  <c r="G1226" i="4"/>
  <c r="H1288" i="4"/>
  <c r="H1306" i="4"/>
  <c r="H1560" i="4"/>
  <c r="F1618" i="4"/>
  <c r="F2160" i="4"/>
  <c r="G2160" i="4" s="1"/>
  <c r="E2160" i="4"/>
  <c r="F1893" i="4"/>
  <c r="G1893" i="4" s="1"/>
  <c r="H2092" i="4"/>
  <c r="F199" i="4"/>
  <c r="E199" i="4"/>
  <c r="E223" i="4"/>
  <c r="F229" i="4"/>
  <c r="E229" i="4"/>
  <c r="E245" i="4"/>
  <c r="E239" i="4"/>
  <c r="H259" i="4"/>
  <c r="F289" i="4"/>
  <c r="F315" i="4"/>
  <c r="G315" i="4" s="1"/>
  <c r="E315" i="4"/>
  <c r="F308" i="4"/>
  <c r="G308" i="4" s="1"/>
  <c r="E308" i="4"/>
  <c r="F302" i="4"/>
  <c r="H302" i="4" s="1"/>
  <c r="E302" i="4"/>
  <c r="H323" i="4"/>
  <c r="E323" i="4"/>
  <c r="G317" i="4"/>
  <c r="E317" i="4"/>
  <c r="G341" i="4"/>
  <c r="E341" i="4"/>
  <c r="F354" i="4"/>
  <c r="H354" i="4" s="1"/>
  <c r="E354" i="4"/>
  <c r="G370" i="4"/>
  <c r="F415" i="4"/>
  <c r="G415" i="4" s="1"/>
  <c r="E415" i="4"/>
  <c r="G427" i="4"/>
  <c r="E427" i="4"/>
  <c r="F445" i="4"/>
  <c r="H445" i="4" s="1"/>
  <c r="E445" i="4"/>
  <c r="H460" i="4"/>
  <c r="E460" i="4"/>
  <c r="H466" i="4"/>
  <c r="E466" i="4"/>
  <c r="H480" i="4"/>
  <c r="E480" i="4"/>
  <c r="F488" i="4"/>
  <c r="H488" i="4" s="1"/>
  <c r="E488" i="4"/>
  <c r="G497" i="4"/>
  <c r="E497" i="4"/>
  <c r="G521" i="4"/>
  <c r="E521" i="4"/>
  <c r="G515" i="4"/>
  <c r="E515" i="4"/>
  <c r="F529" i="4"/>
  <c r="E529" i="4"/>
  <c r="H639" i="4"/>
  <c r="E639" i="4"/>
  <c r="F633" i="4"/>
  <c r="E633" i="4"/>
  <c r="H728" i="4"/>
  <c r="F661" i="4"/>
  <c r="E661" i="4"/>
  <c r="F683" i="4"/>
  <c r="H683" i="4" s="1"/>
  <c r="E683" i="4"/>
  <c r="E670" i="4"/>
  <c r="G840" i="4"/>
  <c r="H873" i="4"/>
  <c r="F998" i="4"/>
  <c r="E998" i="4"/>
  <c r="F1004" i="4"/>
  <c r="E1004" i="4"/>
  <c r="F1020" i="4"/>
  <c r="H1020" i="4" s="1"/>
  <c r="E1020" i="4"/>
  <c r="F1026" i="4"/>
  <c r="G1026" i="4" s="1"/>
  <c r="E1026" i="4"/>
  <c r="F1039" i="4"/>
  <c r="H1039" i="4" s="1"/>
  <c r="E1039" i="4"/>
  <c r="G1300" i="4"/>
  <c r="H1624" i="4"/>
  <c r="F1655" i="4"/>
  <c r="G1642" i="4"/>
  <c r="G1645" i="4"/>
  <c r="G1676" i="4"/>
  <c r="F2161" i="4"/>
  <c r="G2161" i="4" s="1"/>
  <c r="E2161" i="4"/>
  <c r="G1843" i="4"/>
  <c r="H696" i="4"/>
  <c r="H688" i="4"/>
  <c r="E688" i="4"/>
  <c r="E682" i="4"/>
  <c r="E676" i="4"/>
  <c r="F999" i="4"/>
  <c r="G999" i="4" s="1"/>
  <c r="E999" i="4"/>
  <c r="E1005" i="4"/>
  <c r="F1021" i="4"/>
  <c r="H1021" i="4" s="1"/>
  <c r="E1021" i="4"/>
  <c r="F1027" i="4"/>
  <c r="G1027" i="4" s="1"/>
  <c r="E1027" i="4"/>
  <c r="F1040" i="4"/>
  <c r="G1040" i="4" s="1"/>
  <c r="E1040" i="4"/>
  <c r="H1051" i="4"/>
  <c r="F1763" i="4"/>
  <c r="F2137" i="4"/>
  <c r="E2137" i="4"/>
  <c r="F2162" i="4"/>
  <c r="G2162" i="4" s="1"/>
  <c r="E2162" i="4"/>
  <c r="H1973" i="4"/>
  <c r="H1313" i="5"/>
  <c r="G1313" i="5"/>
  <c r="F82" i="5"/>
  <c r="G82" i="5" s="1"/>
  <c r="E82" i="5"/>
  <c r="H116" i="5"/>
  <c r="F190" i="5"/>
  <c r="E190" i="5"/>
  <c r="F212" i="5"/>
  <c r="H212" i="5" s="1"/>
  <c r="E212" i="5"/>
  <c r="F228" i="5"/>
  <c r="G228" i="5" s="1"/>
  <c r="E228" i="5"/>
  <c r="H238" i="5"/>
  <c r="E238" i="5"/>
  <c r="F244" i="5"/>
  <c r="H244" i="5" s="1"/>
  <c r="E244" i="5"/>
  <c r="E250" i="5"/>
  <c r="F262" i="5"/>
  <c r="H262" i="5" s="1"/>
  <c r="E262" i="5"/>
  <c r="F268" i="5"/>
  <c r="H268" i="5" s="1"/>
  <c r="E268" i="5"/>
  <c r="F274" i="5"/>
  <c r="H274" i="5" s="1"/>
  <c r="E274" i="5"/>
  <c r="F304" i="5"/>
  <c r="H304" i="5" s="1"/>
  <c r="E304" i="5"/>
  <c r="F316" i="5"/>
  <c r="G316" i="5" s="1"/>
  <c r="E316" i="5"/>
  <c r="F322" i="5"/>
  <c r="G322" i="5" s="1"/>
  <c r="E322" i="5"/>
  <c r="F370" i="5"/>
  <c r="H370" i="5" s="1"/>
  <c r="E370" i="5"/>
  <c r="F416" i="5"/>
  <c r="G416" i="5" s="1"/>
  <c r="E416" i="5"/>
  <c r="H551" i="5"/>
  <c r="F619" i="5"/>
  <c r="F202" i="5"/>
  <c r="H202" i="5" s="1"/>
  <c r="E202" i="5"/>
  <c r="E196" i="5"/>
  <c r="F388" i="5"/>
  <c r="G388" i="5" s="1"/>
  <c r="E388" i="5"/>
  <c r="F382" i="5"/>
  <c r="G382" i="5" s="1"/>
  <c r="E382" i="5"/>
  <c r="F376" i="5"/>
  <c r="E376" i="5"/>
  <c r="F380" i="5"/>
  <c r="H380" i="5" s="1"/>
  <c r="F407" i="5"/>
  <c r="G407" i="5" s="1"/>
  <c r="E407" i="5"/>
  <c r="H662" i="5"/>
  <c r="H722" i="5"/>
  <c r="G776" i="5"/>
  <c r="G1144" i="5"/>
  <c r="G2193" i="5"/>
  <c r="F2187" i="5"/>
  <c r="H2144" i="5"/>
  <c r="G2144" i="5"/>
  <c r="F230" i="5"/>
  <c r="H230" i="5" s="1"/>
  <c r="E230" i="5"/>
  <c r="F77" i="5"/>
  <c r="G77" i="5" s="1"/>
  <c r="E77" i="5"/>
  <c r="F86" i="5"/>
  <c r="G86" i="5" s="1"/>
  <c r="E86" i="5"/>
  <c r="F92" i="5"/>
  <c r="H92" i="5" s="1"/>
  <c r="E92" i="5"/>
  <c r="F98" i="5"/>
  <c r="G98" i="5" s="1"/>
  <c r="E98" i="5"/>
  <c r="F104" i="5"/>
  <c r="G104" i="5" s="1"/>
  <c r="E104" i="5"/>
  <c r="F81" i="5"/>
  <c r="G81" i="5" s="1"/>
  <c r="E81" i="5"/>
  <c r="F191" i="5"/>
  <c r="E191" i="5"/>
  <c r="E207" i="5"/>
  <c r="F213" i="5"/>
  <c r="E213" i="5"/>
  <c r="F239" i="5"/>
  <c r="H239" i="5" s="1"/>
  <c r="E239" i="5"/>
  <c r="E252" i="5"/>
  <c r="F263" i="5"/>
  <c r="G263" i="5" s="1"/>
  <c r="E263" i="5"/>
  <c r="F269" i="5"/>
  <c r="H269" i="5" s="1"/>
  <c r="E269" i="5"/>
  <c r="F275" i="5"/>
  <c r="H275" i="5" s="1"/>
  <c r="E275" i="5"/>
  <c r="F284" i="5"/>
  <c r="G284" i="5" s="1"/>
  <c r="E284" i="5"/>
  <c r="F297" i="5"/>
  <c r="G297" i="5" s="1"/>
  <c r="E297" i="5"/>
  <c r="F305" i="5"/>
  <c r="G305" i="5" s="1"/>
  <c r="E305" i="5"/>
  <c r="F317" i="5"/>
  <c r="H317" i="5" s="1"/>
  <c r="E317" i="5"/>
  <c r="F323" i="5"/>
  <c r="G323" i="5" s="1"/>
  <c r="E323" i="5"/>
  <c r="E201" i="5"/>
  <c r="F195" i="5"/>
  <c r="E195" i="5"/>
  <c r="F387" i="5"/>
  <c r="G387" i="5" s="1"/>
  <c r="E387" i="5"/>
  <c r="F381" i="5"/>
  <c r="H381" i="5" s="1"/>
  <c r="E381" i="5"/>
  <c r="F375" i="5"/>
  <c r="G375" i="5" s="1"/>
  <c r="E375" i="5"/>
  <c r="F395" i="5"/>
  <c r="H395" i="5" s="1"/>
  <c r="E413" i="5"/>
  <c r="F406" i="5"/>
  <c r="G406" i="5" s="1"/>
  <c r="E406" i="5"/>
  <c r="F1091" i="5"/>
  <c r="H2186" i="5"/>
  <c r="G2186" i="5"/>
  <c r="G1530" i="5"/>
  <c r="H1530" i="5"/>
  <c r="G2065" i="5"/>
  <c r="H2065" i="5"/>
  <c r="G1640" i="5"/>
  <c r="H1640" i="5"/>
  <c r="F276" i="5"/>
  <c r="H276" i="5" s="1"/>
  <c r="E276" i="5"/>
  <c r="F318" i="5"/>
  <c r="E318" i="5"/>
  <c r="F296" i="5"/>
  <c r="G296" i="5" s="1"/>
  <c r="E296" i="5"/>
  <c r="F412" i="5"/>
  <c r="G412" i="5" s="1"/>
  <c r="E412" i="5"/>
  <c r="H442" i="5"/>
  <c r="H698" i="5"/>
  <c r="G842" i="5"/>
  <c r="H997" i="5"/>
  <c r="F1018" i="5"/>
  <c r="H1185" i="5"/>
  <c r="G1106" i="5"/>
  <c r="G1186" i="5"/>
  <c r="G1386" i="5"/>
  <c r="H1386" i="5"/>
  <c r="F1858" i="5"/>
  <c r="F93" i="5"/>
  <c r="E93" i="5"/>
  <c r="F105" i="5"/>
  <c r="H105" i="5" s="1"/>
  <c r="E105" i="5"/>
  <c r="F285" i="5"/>
  <c r="H285" i="5" s="1"/>
  <c r="E285" i="5"/>
  <c r="F200" i="5"/>
  <c r="H200" i="5" s="1"/>
  <c r="E200" i="5"/>
  <c r="F88" i="5"/>
  <c r="H88" i="5" s="1"/>
  <c r="E88" i="5"/>
  <c r="F94" i="5"/>
  <c r="H94" i="5" s="1"/>
  <c r="E94" i="5"/>
  <c r="F100" i="5"/>
  <c r="E100" i="5"/>
  <c r="F106" i="5"/>
  <c r="H106" i="5" s="1"/>
  <c r="E106" i="5"/>
  <c r="E209" i="5"/>
  <c r="F214" i="5"/>
  <c r="G214" i="5" s="1"/>
  <c r="F265" i="5"/>
  <c r="H265" i="5" s="1"/>
  <c r="E265" i="5"/>
  <c r="F271" i="5"/>
  <c r="G271" i="5" s="1"/>
  <c r="E271" i="5"/>
  <c r="F286" i="5"/>
  <c r="G286" i="5" s="1"/>
  <c r="E286" i="5"/>
  <c r="F300" i="5"/>
  <c r="E300" i="5"/>
  <c r="F319" i="5"/>
  <c r="H319" i="5" s="1"/>
  <c r="E319" i="5"/>
  <c r="G203" i="5"/>
  <c r="F288" i="5"/>
  <c r="G288" i="5" s="1"/>
  <c r="E288" i="5"/>
  <c r="F373" i="5"/>
  <c r="G373" i="5" s="1"/>
  <c r="E373" i="5"/>
  <c r="F394" i="5"/>
  <c r="G394" i="5" s="1"/>
  <c r="E394" i="5"/>
  <c r="G397" i="5"/>
  <c r="F411" i="5"/>
  <c r="E411" i="5"/>
  <c r="H410" i="5"/>
  <c r="H478" i="5"/>
  <c r="F509" i="5"/>
  <c r="H711" i="5"/>
  <c r="H771" i="5"/>
  <c r="H952" i="5"/>
  <c r="F983" i="5"/>
  <c r="H2091" i="5"/>
  <c r="G2091" i="5"/>
  <c r="F99" i="5"/>
  <c r="G99" i="5" s="1"/>
  <c r="E99" i="5"/>
  <c r="F208" i="5"/>
  <c r="G208" i="5" s="1"/>
  <c r="E208" i="5"/>
  <c r="F298" i="5"/>
  <c r="G298" i="5" s="1"/>
  <c r="E298" i="5"/>
  <c r="F80" i="5"/>
  <c r="H80" i="5" s="1"/>
  <c r="E80" i="5"/>
  <c r="F89" i="5"/>
  <c r="E89" i="5"/>
  <c r="F95" i="5"/>
  <c r="H95" i="5" s="1"/>
  <c r="E95" i="5"/>
  <c r="F101" i="5"/>
  <c r="H101" i="5" s="1"/>
  <c r="E101" i="5"/>
  <c r="F188" i="5"/>
  <c r="E188" i="5"/>
  <c r="F194" i="5"/>
  <c r="H194" i="5" s="1"/>
  <c r="E194" i="5"/>
  <c r="F210" i="5"/>
  <c r="G210" i="5" s="1"/>
  <c r="E210" i="5"/>
  <c r="F215" i="5"/>
  <c r="H215" i="5" s="1"/>
  <c r="E215" i="5"/>
  <c r="E236" i="5"/>
  <c r="F242" i="5"/>
  <c r="H242" i="5" s="1"/>
  <c r="E242" i="5"/>
  <c r="F260" i="5"/>
  <c r="E260" i="5"/>
  <c r="F266" i="5"/>
  <c r="H266" i="5" s="1"/>
  <c r="E266" i="5"/>
  <c r="F272" i="5"/>
  <c r="H272" i="5" s="1"/>
  <c r="E272" i="5"/>
  <c r="F287" i="5"/>
  <c r="H287" i="5" s="1"/>
  <c r="E287" i="5"/>
  <c r="G308" i="5"/>
  <c r="E308" i="5"/>
  <c r="F314" i="5"/>
  <c r="G314" i="5" s="1"/>
  <c r="E314" i="5"/>
  <c r="G320" i="5"/>
  <c r="E320" i="5"/>
  <c r="F326" i="5"/>
  <c r="G326" i="5" s="1"/>
  <c r="E326" i="5"/>
  <c r="H554" i="5"/>
  <c r="E198" i="5"/>
  <c r="F393" i="5"/>
  <c r="E393" i="5"/>
  <c r="G1175" i="5"/>
  <c r="H2203" i="5"/>
  <c r="G2203" i="5"/>
  <c r="F83" i="5"/>
  <c r="G83" i="5" s="1"/>
  <c r="E83" i="5"/>
  <c r="F189" i="5"/>
  <c r="E189" i="5"/>
  <c r="F237" i="5"/>
  <c r="H237" i="5" s="1"/>
  <c r="E237" i="5"/>
  <c r="F243" i="5"/>
  <c r="H243" i="5" s="1"/>
  <c r="E243" i="5"/>
  <c r="F249" i="5"/>
  <c r="H249" i="5" s="1"/>
  <c r="E249" i="5"/>
  <c r="F261" i="5"/>
  <c r="G261" i="5" s="1"/>
  <c r="E261" i="5"/>
  <c r="E267" i="5"/>
  <c r="F273" i="5"/>
  <c r="H273" i="5" s="1"/>
  <c r="E273" i="5"/>
  <c r="F302" i="5"/>
  <c r="H302" i="5" s="1"/>
  <c r="E302" i="5"/>
  <c r="F309" i="5"/>
  <c r="G309" i="5" s="1"/>
  <c r="E309" i="5"/>
  <c r="E321" i="5"/>
  <c r="H405" i="5"/>
  <c r="F197" i="5"/>
  <c r="G197" i="5" s="1"/>
  <c r="E197" i="5"/>
  <c r="F383" i="5"/>
  <c r="G383" i="5" s="1"/>
  <c r="E383" i="5"/>
  <c r="F377" i="5"/>
  <c r="H377" i="5" s="1"/>
  <c r="E377" i="5"/>
  <c r="F371" i="5"/>
  <c r="E371" i="5"/>
  <c r="F392" i="5"/>
  <c r="H392" i="5" s="1"/>
  <c r="E392" i="5"/>
  <c r="H879" i="5"/>
  <c r="G1135" i="5"/>
  <c r="F1165" i="5"/>
  <c r="H1758" i="5"/>
  <c r="H998" i="6"/>
  <c r="H1081" i="6"/>
  <c r="G1251" i="6"/>
  <c r="H1560" i="6"/>
  <c r="H1322" i="6"/>
  <c r="F1494" i="6"/>
  <c r="H479" i="6"/>
  <c r="G1375" i="6"/>
  <c r="G578" i="6"/>
  <c r="H558" i="6"/>
  <c r="H1063" i="6"/>
  <c r="G1176" i="6"/>
  <c r="H975" i="6"/>
  <c r="G1469" i="6"/>
  <c r="G613" i="6"/>
  <c r="H934" i="6"/>
  <c r="G1228" i="6"/>
  <c r="H1151" i="6"/>
  <c r="G1034" i="6"/>
  <c r="G954" i="6"/>
  <c r="G1090" i="6"/>
  <c r="G1157" i="6"/>
  <c r="G945" i="6"/>
  <c r="G1261" i="6"/>
  <c r="G557" i="6"/>
  <c r="H1028" i="6"/>
  <c r="H1367" i="6"/>
  <c r="F1276" i="6"/>
  <c r="J1277" i="6" s="1"/>
  <c r="H1553" i="6"/>
  <c r="H491" i="6"/>
  <c r="H595" i="6"/>
  <c r="H468" i="6"/>
  <c r="G626" i="6"/>
  <c r="H946" i="6"/>
  <c r="H1046" i="6"/>
  <c r="H651" i="6"/>
  <c r="H467" i="6"/>
  <c r="F509" i="6"/>
  <c r="F1569" i="6"/>
  <c r="F1385" i="6"/>
  <c r="F911" i="6"/>
  <c r="F472" i="6"/>
  <c r="F1421" i="6"/>
  <c r="F1348" i="6"/>
  <c r="J1349" i="6" s="1"/>
  <c r="G1478" i="6"/>
  <c r="H1193" i="6"/>
  <c r="H907" i="6"/>
  <c r="H598" i="6"/>
  <c r="H543" i="6"/>
  <c r="G3" i="6"/>
  <c r="G1111" i="6"/>
  <c r="G1325" i="6"/>
  <c r="G1258" i="6"/>
  <c r="F1458" i="6"/>
  <c r="G1318" i="6"/>
  <c r="F34" i="6"/>
  <c r="G1268" i="6"/>
  <c r="H1580" i="6"/>
  <c r="H1538" i="6"/>
  <c r="G1299" i="6"/>
  <c r="G1585" i="6"/>
  <c r="G1449" i="6"/>
  <c r="H1361" i="6"/>
  <c r="H1149" i="6"/>
  <c r="G1076" i="6"/>
  <c r="H1221" i="6"/>
  <c r="G1144" i="6"/>
  <c r="G41" i="6"/>
  <c r="H637" i="6"/>
  <c r="G576" i="6"/>
  <c r="H499" i="6"/>
  <c r="H459" i="6"/>
  <c r="G991" i="6"/>
  <c r="H930" i="6"/>
  <c r="H891" i="6"/>
  <c r="G1108" i="6"/>
  <c r="G941" i="6"/>
  <c r="G478" i="6"/>
  <c r="G1146" i="6"/>
  <c r="G1282" i="6"/>
  <c r="G933" i="6"/>
  <c r="G454" i="6"/>
  <c r="H1109" i="6"/>
  <c r="H960" i="6"/>
  <c r="H502" i="6"/>
  <c r="H1074" i="6"/>
  <c r="H478" i="6"/>
  <c r="H1073" i="6"/>
  <c r="H605" i="6"/>
  <c r="H1318" i="6"/>
  <c r="H1594" i="6"/>
  <c r="H1575" i="6"/>
  <c r="H1482" i="6"/>
  <c r="F1057" i="6"/>
  <c r="H453" i="6"/>
  <c r="H1043" i="6"/>
  <c r="F1021" i="6"/>
  <c r="G891" i="6"/>
  <c r="F619" i="6"/>
  <c r="H1008" i="6"/>
  <c r="H973" i="6"/>
  <c r="H640" i="6"/>
  <c r="G568" i="6"/>
  <c r="H1282" i="6"/>
  <c r="H1100" i="6"/>
  <c r="H541" i="6"/>
  <c r="F948" i="6"/>
  <c r="G948" i="6" s="1"/>
  <c r="G564" i="6"/>
  <c r="G1471" i="6"/>
  <c r="H612" i="6"/>
  <c r="G1172" i="6"/>
  <c r="H556" i="6"/>
  <c r="H1194" i="6"/>
  <c r="H1355" i="6"/>
  <c r="G453" i="6"/>
  <c r="G1468" i="6"/>
  <c r="H1054" i="6"/>
  <c r="G1430" i="6"/>
  <c r="H1596" i="6"/>
  <c r="H1491" i="6"/>
  <c r="H1441" i="6"/>
  <c r="H1395" i="6"/>
  <c r="G1341" i="6"/>
  <c r="G1289" i="6"/>
  <c r="G1538" i="6"/>
  <c r="G1437" i="6"/>
  <c r="G1220" i="6"/>
  <c r="H931" i="6"/>
  <c r="H898" i="6"/>
  <c r="H1186" i="6"/>
  <c r="H1033" i="6"/>
  <c r="H971" i="6"/>
  <c r="H545" i="6"/>
  <c r="F583" i="6"/>
  <c r="G1141" i="6"/>
  <c r="H1036" i="6"/>
  <c r="H968" i="6"/>
  <c r="H896" i="6"/>
  <c r="H653" i="6"/>
  <c r="H1007" i="6"/>
  <c r="G978" i="6"/>
  <c r="H506" i="6"/>
  <c r="H1211" i="6"/>
  <c r="H900" i="6"/>
  <c r="F1239" i="6"/>
  <c r="J1240" i="6" s="1"/>
  <c r="J1241" i="6" s="1"/>
  <c r="J1243" i="6" s="1"/>
  <c r="J1609" i="6" s="1"/>
  <c r="D911" i="6"/>
  <c r="J911" i="6" s="1"/>
  <c r="J913" i="6" s="1"/>
  <c r="J915" i="6" s="1"/>
  <c r="D619" i="6"/>
  <c r="G1039" i="5"/>
  <c r="F1055" i="5"/>
  <c r="H923" i="5"/>
  <c r="F765" i="5"/>
  <c r="G765" i="5" s="1"/>
  <c r="H761" i="5"/>
  <c r="G178" i="5"/>
  <c r="F181" i="5"/>
  <c r="H140" i="5"/>
  <c r="F144" i="5"/>
  <c r="H2112" i="4"/>
  <c r="G2112" i="4"/>
  <c r="G1254" i="6"/>
  <c r="H1159" i="6"/>
  <c r="H134" i="6"/>
  <c r="G134" i="6"/>
  <c r="G71" i="6"/>
  <c r="G1605" i="6"/>
  <c r="H1605" i="6"/>
  <c r="H1569" i="6"/>
  <c r="G1569" i="6"/>
  <c r="H378" i="6"/>
  <c r="G217" i="6"/>
  <c r="H217" i="6"/>
  <c r="G693" i="6"/>
  <c r="H693" i="6"/>
  <c r="G325" i="6"/>
  <c r="H325" i="6"/>
  <c r="G107" i="6"/>
  <c r="H107" i="6"/>
  <c r="H874" i="6"/>
  <c r="G874" i="6"/>
  <c r="H929" i="5"/>
  <c r="G929" i="5"/>
  <c r="G1191" i="5"/>
  <c r="H1191" i="5"/>
  <c r="H567" i="5"/>
  <c r="G567" i="5"/>
  <c r="G1030" i="5"/>
  <c r="H1030" i="5"/>
  <c r="G1102" i="5"/>
  <c r="H1102" i="5"/>
  <c r="G1109" i="5"/>
  <c r="H1109" i="5"/>
  <c r="G1122" i="5"/>
  <c r="H1122" i="5"/>
  <c r="H427" i="5"/>
  <c r="G427" i="5"/>
  <c r="G421" i="5"/>
  <c r="H421" i="5"/>
  <c r="H303" i="5"/>
  <c r="G303" i="5"/>
  <c r="H536" i="5"/>
  <c r="H1116" i="5"/>
  <c r="G1116" i="5"/>
  <c r="G1145" i="5"/>
  <c r="H1145" i="5"/>
  <c r="H1173" i="5"/>
  <c r="G1173" i="5"/>
  <c r="H1180" i="5"/>
  <c r="G1180" i="5"/>
  <c r="G1192" i="5"/>
  <c r="H1192" i="5"/>
  <c r="G1010" i="5"/>
  <c r="H1010" i="5"/>
  <c r="H1120" i="5"/>
  <c r="G1120" i="5"/>
  <c r="G392" i="5"/>
  <c r="H409" i="5"/>
  <c r="H753" i="5"/>
  <c r="G1103" i="5"/>
  <c r="H1103" i="5"/>
  <c r="G1110" i="5"/>
  <c r="H1110" i="5"/>
  <c r="G1187" i="5"/>
  <c r="H1187" i="5"/>
  <c r="G1028" i="5"/>
  <c r="G1121" i="5"/>
  <c r="H1193" i="5"/>
  <c r="G380" i="5"/>
  <c r="H484" i="5"/>
  <c r="G484" i="5"/>
  <c r="G750" i="5"/>
  <c r="H750" i="5"/>
  <c r="H1176" i="5"/>
  <c r="G1176" i="5"/>
  <c r="G1200" i="5"/>
  <c r="H1200" i="5"/>
  <c r="G1156" i="5"/>
  <c r="G395" i="5"/>
  <c r="G1125" i="5"/>
  <c r="H1125" i="5"/>
  <c r="G1142" i="5"/>
  <c r="H1142" i="5"/>
  <c r="H1155" i="5"/>
  <c r="G1155" i="5"/>
  <c r="H1114" i="5"/>
  <c r="H1162" i="5"/>
  <c r="G1162" i="5"/>
  <c r="H1158" i="5"/>
  <c r="G1199" i="5"/>
  <c r="H1199" i="5"/>
  <c r="G450" i="5"/>
  <c r="H488" i="5"/>
  <c r="G488" i="5"/>
  <c r="G1107" i="5"/>
  <c r="H1107" i="5"/>
  <c r="H1127" i="5"/>
  <c r="G1127" i="5"/>
  <c r="H1104" i="5"/>
  <c r="G699" i="5"/>
  <c r="H699" i="5"/>
  <c r="H980" i="5"/>
  <c r="G980" i="5"/>
  <c r="G1101" i="5"/>
  <c r="H1101" i="5"/>
  <c r="G1108" i="5"/>
  <c r="H1108" i="5"/>
  <c r="H1115" i="5"/>
  <c r="G1115" i="5"/>
  <c r="G1157" i="5"/>
  <c r="H1157" i="5"/>
  <c r="H1163" i="5"/>
  <c r="G1163" i="5"/>
  <c r="H1179" i="5"/>
  <c r="G1179" i="5"/>
  <c r="H1126" i="5"/>
  <c r="H1143" i="5"/>
  <c r="G1197" i="5"/>
  <c r="G1174" i="5"/>
  <c r="G233" i="5"/>
  <c r="G1119" i="5"/>
  <c r="G462" i="5"/>
  <c r="G1161" i="5"/>
  <c r="H1146" i="5"/>
  <c r="H1188" i="5"/>
  <c r="H419" i="5"/>
  <c r="H717" i="5"/>
  <c r="H1198" i="5"/>
  <c r="H742" i="5"/>
  <c r="G1053" i="5"/>
  <c r="H1047" i="5"/>
  <c r="G1049" i="5"/>
  <c r="G1088" i="5"/>
  <c r="G1043" i="5"/>
  <c r="H1077" i="5"/>
  <c r="G1036" i="5"/>
  <c r="G1034" i="5"/>
  <c r="G1066" i="5"/>
  <c r="H1066" i="5"/>
  <c r="H1072" i="5"/>
  <c r="G1072" i="5"/>
  <c r="H1085" i="5"/>
  <c r="G1085" i="5"/>
  <c r="G1067" i="5"/>
  <c r="H1067" i="5"/>
  <c r="H1086" i="5"/>
  <c r="G1086" i="5"/>
  <c r="H1064" i="5"/>
  <c r="G1064" i="5"/>
  <c r="H1076" i="5"/>
  <c r="G1076" i="5"/>
  <c r="H1083" i="5"/>
  <c r="G1083" i="5"/>
  <c r="H1065" i="5"/>
  <c r="G1065" i="5"/>
  <c r="G1071" i="5"/>
  <c r="H1071" i="5"/>
  <c r="H1078" i="5"/>
  <c r="G1078" i="5"/>
  <c r="H1084" i="5"/>
  <c r="G1084" i="5"/>
  <c r="G1048" i="5"/>
  <c r="G1031" i="5"/>
  <c r="H1040" i="5"/>
  <c r="G1082" i="5"/>
  <c r="H1039" i="5"/>
  <c r="G1079" i="5"/>
  <c r="H1070" i="5"/>
  <c r="G1041" i="5"/>
  <c r="G1026" i="5"/>
  <c r="G1025" i="5"/>
  <c r="H1061" i="5"/>
  <c r="G1061" i="5"/>
  <c r="H1054" i="5"/>
  <c r="H1046" i="5"/>
  <c r="H1037" i="5"/>
  <c r="H1029" i="5"/>
  <c r="H1052" i="5"/>
  <c r="H1042" i="5"/>
  <c r="H1035" i="5"/>
  <c r="H1027" i="5"/>
  <c r="H974" i="5"/>
  <c r="H928" i="5"/>
  <c r="G965" i="5"/>
  <c r="H959" i="5"/>
  <c r="G938" i="5"/>
  <c r="G956" i="5"/>
  <c r="H979" i="5"/>
  <c r="G971" i="5"/>
  <c r="G923" i="5"/>
  <c r="H927" i="5"/>
  <c r="G964" i="5"/>
  <c r="G970" i="5"/>
  <c r="H958" i="5"/>
  <c r="G1009" i="5"/>
  <c r="G999" i="5"/>
  <c r="H1000" i="5"/>
  <c r="H933" i="5"/>
  <c r="H926" i="5"/>
  <c r="G963" i="5"/>
  <c r="G981" i="5"/>
  <c r="H957" i="5"/>
  <c r="G1006" i="5"/>
  <c r="G998" i="5"/>
  <c r="G977" i="5"/>
  <c r="G1005" i="5"/>
  <c r="G997" i="5"/>
  <c r="H940" i="5"/>
  <c r="G975" i="5"/>
  <c r="G1012" i="5"/>
  <c r="G1004" i="5"/>
  <c r="H939" i="5"/>
  <c r="G1011" i="5"/>
  <c r="G1003" i="5"/>
  <c r="G1015" i="5"/>
  <c r="G932" i="5"/>
  <c r="H917" i="5"/>
  <c r="G917" i="5"/>
  <c r="G916" i="5"/>
  <c r="H916" i="5"/>
  <c r="G915" i="5"/>
  <c r="H826" i="5"/>
  <c r="H893" i="5"/>
  <c r="G848" i="5"/>
  <c r="H848" i="5"/>
  <c r="H902" i="5"/>
  <c r="G902" i="5"/>
  <c r="H896" i="5"/>
  <c r="G896" i="5"/>
  <c r="H887" i="5"/>
  <c r="G887" i="5"/>
  <c r="H904" i="5"/>
  <c r="G904" i="5"/>
  <c r="G866" i="5"/>
  <c r="H844" i="5"/>
  <c r="G857" i="5"/>
  <c r="G845" i="5"/>
  <c r="H867" i="5"/>
  <c r="H860" i="5"/>
  <c r="H422" i="5"/>
  <c r="G422" i="5"/>
  <c r="G429" i="5"/>
  <c r="H429" i="5"/>
  <c r="G525" i="5"/>
  <c r="H525" i="5"/>
  <c r="H537" i="5"/>
  <c r="G537" i="5"/>
  <c r="G371" i="5"/>
  <c r="H371" i="5"/>
  <c r="H454" i="5"/>
  <c r="G454" i="5"/>
  <c r="H494" i="5"/>
  <c r="G494" i="5"/>
  <c r="H506" i="5"/>
  <c r="G506" i="5"/>
  <c r="G423" i="5"/>
  <c r="H423" i="5"/>
  <c r="H526" i="5"/>
  <c r="G526" i="5"/>
  <c r="H538" i="5"/>
  <c r="G538" i="5"/>
  <c r="G568" i="5"/>
  <c r="H568" i="5"/>
  <c r="H466" i="5"/>
  <c r="G466" i="5"/>
  <c r="H446" i="5"/>
  <c r="G446" i="5"/>
  <c r="H493" i="5"/>
  <c r="G493" i="5"/>
  <c r="H487" i="5"/>
  <c r="G487" i="5"/>
  <c r="H417" i="5"/>
  <c r="G417" i="5"/>
  <c r="H424" i="5"/>
  <c r="G424" i="5"/>
  <c r="H527" i="5"/>
  <c r="G527" i="5"/>
  <c r="G347" i="5"/>
  <c r="H347" i="5"/>
  <c r="G465" i="5"/>
  <c r="H465" i="5"/>
  <c r="H452" i="5"/>
  <c r="G452" i="5"/>
  <c r="G433" i="5"/>
  <c r="H433" i="5"/>
  <c r="G534" i="5"/>
  <c r="H534" i="5"/>
  <c r="G566" i="5"/>
  <c r="H566" i="5"/>
  <c r="G413" i="5"/>
  <c r="H413" i="5"/>
  <c r="H470" i="5"/>
  <c r="G470" i="5"/>
  <c r="G464" i="5"/>
  <c r="H464" i="5"/>
  <c r="G491" i="5"/>
  <c r="H491" i="5"/>
  <c r="G485" i="5"/>
  <c r="H485" i="5"/>
  <c r="H434" i="5"/>
  <c r="G434" i="5"/>
  <c r="H555" i="5"/>
  <c r="G555" i="5"/>
  <c r="H443" i="5"/>
  <c r="G443" i="5"/>
  <c r="G556" i="5"/>
  <c r="H556" i="5"/>
  <c r="G393" i="5"/>
  <c r="H393" i="5"/>
  <c r="H411" i="5"/>
  <c r="G411" i="5"/>
  <c r="H495" i="5"/>
  <c r="G495" i="5"/>
  <c r="G489" i="5"/>
  <c r="H489" i="5"/>
  <c r="H712" i="5"/>
  <c r="G712" i="5"/>
  <c r="H701" i="5"/>
  <c r="G701" i="5"/>
  <c r="G749" i="5"/>
  <c r="H749" i="5"/>
  <c r="H788" i="5"/>
  <c r="G788" i="5"/>
  <c r="G825" i="5"/>
  <c r="H825" i="5"/>
  <c r="H843" i="5"/>
  <c r="G843" i="5"/>
  <c r="G581" i="5"/>
  <c r="H581" i="5"/>
  <c r="G343" i="5"/>
  <c r="H448" i="5"/>
  <c r="G752" i="5"/>
  <c r="H752" i="5"/>
  <c r="G737" i="5"/>
  <c r="H737" i="5"/>
  <c r="H782" i="5"/>
  <c r="G782" i="5"/>
  <c r="H789" i="5"/>
  <c r="G789" i="5"/>
  <c r="H796" i="5"/>
  <c r="H773" i="5"/>
  <c r="G773" i="5"/>
  <c r="G820" i="5"/>
  <c r="H824" i="5"/>
  <c r="G899" i="5"/>
  <c r="H899" i="5"/>
  <c r="G892" i="5"/>
  <c r="H892" i="5"/>
  <c r="H886" i="5"/>
  <c r="H375" i="5"/>
  <c r="G453" i="5"/>
  <c r="G704" i="5"/>
  <c r="H704" i="5"/>
  <c r="G794" i="5"/>
  <c r="H794" i="5"/>
  <c r="H1151" i="5"/>
  <c r="G809" i="5"/>
  <c r="H809" i="5"/>
  <c r="H863" i="5"/>
  <c r="G863" i="5"/>
  <c r="H872" i="5"/>
  <c r="G872" i="5"/>
  <c r="H531" i="5"/>
  <c r="H428" i="5"/>
  <c r="H430" i="5"/>
  <c r="H490" i="5"/>
  <c r="G507" i="5"/>
  <c r="G542" i="5"/>
  <c r="H524" i="5"/>
  <c r="H608" i="5"/>
  <c r="G725" i="5"/>
  <c r="H725" i="5"/>
  <c r="G759" i="5"/>
  <c r="H759" i="5"/>
  <c r="G724" i="5"/>
  <c r="H724" i="5"/>
  <c r="G736" i="5"/>
  <c r="H736" i="5"/>
  <c r="H764" i="5"/>
  <c r="H777" i="5"/>
  <c r="G777" i="5"/>
  <c r="H819" i="5"/>
  <c r="G819" i="5"/>
  <c r="H827" i="5"/>
  <c r="G827" i="5"/>
  <c r="H784" i="5"/>
  <c r="H851" i="5"/>
  <c r="G851" i="5"/>
  <c r="H861" i="5"/>
  <c r="G861" i="5"/>
  <c r="G891" i="5"/>
  <c r="H891" i="5"/>
  <c r="G885" i="5"/>
  <c r="H885" i="5"/>
  <c r="G898" i="5"/>
  <c r="H898" i="5"/>
  <c r="G251" i="5"/>
  <c r="G299" i="5"/>
  <c r="G425" i="5"/>
  <c r="G418" i="5"/>
  <c r="G410" i="5"/>
  <c r="G580" i="5"/>
  <c r="G740" i="5"/>
  <c r="H740" i="5"/>
  <c r="H754" i="5"/>
  <c r="G754" i="5"/>
  <c r="G723" i="5"/>
  <c r="G760" i="5"/>
  <c r="H760" i="5"/>
  <c r="H778" i="5"/>
  <c r="G778" i="5"/>
  <c r="G797" i="5"/>
  <c r="H797" i="5"/>
  <c r="G755" i="5"/>
  <c r="H817" i="5"/>
  <c r="H849" i="5"/>
  <c r="G849" i="5"/>
  <c r="G897" i="5"/>
  <c r="H897" i="5"/>
  <c r="G884" i="5"/>
  <c r="H884" i="5"/>
  <c r="F562" i="5"/>
  <c r="G562" i="5" s="1"/>
  <c r="H772" i="5"/>
  <c r="G772" i="5"/>
  <c r="G177" i="5"/>
  <c r="H508" i="5"/>
  <c r="F544" i="5"/>
  <c r="G544" i="5" s="1"/>
  <c r="H578" i="5"/>
  <c r="G710" i="5"/>
  <c r="H710" i="5"/>
  <c r="G721" i="5"/>
  <c r="H721" i="5"/>
  <c r="G741" i="5"/>
  <c r="H741" i="5"/>
  <c r="G747" i="5"/>
  <c r="H747" i="5"/>
  <c r="H762" i="5"/>
  <c r="G762" i="5"/>
  <c r="H700" i="5"/>
  <c r="G700" i="5"/>
  <c r="G758" i="5"/>
  <c r="H758" i="5"/>
  <c r="H779" i="5"/>
  <c r="G779" i="5"/>
  <c r="G821" i="5"/>
  <c r="H821" i="5"/>
  <c r="G748" i="5"/>
  <c r="G795" i="5"/>
  <c r="H795" i="5"/>
  <c r="H561" i="5"/>
  <c r="H579" i="5"/>
  <c r="G579" i="5"/>
  <c r="F518" i="5"/>
  <c r="H518" i="5" s="1"/>
  <c r="G706" i="5"/>
  <c r="G793" i="5"/>
  <c r="H793" i="5"/>
  <c r="G800" i="5"/>
  <c r="H800" i="5"/>
  <c r="G816" i="5"/>
  <c r="H816" i="5"/>
  <c r="H783" i="5"/>
  <c r="G783" i="5"/>
  <c r="G822" i="5"/>
  <c r="H822" i="5"/>
  <c r="H864" i="5"/>
  <c r="G864" i="5"/>
  <c r="H842" i="5"/>
  <c r="G888" i="5"/>
  <c r="H888" i="5"/>
  <c r="G890" i="5"/>
  <c r="H890" i="5"/>
  <c r="H903" i="5"/>
  <c r="G801" i="5"/>
  <c r="G856" i="5"/>
  <c r="G869" i="5"/>
  <c r="G862" i="5"/>
  <c r="G850" i="5"/>
  <c r="G908" i="5"/>
  <c r="G868" i="5"/>
  <c r="H881" i="5"/>
  <c r="G1182" i="5"/>
  <c r="G791" i="5"/>
  <c r="G785" i="5"/>
  <c r="G790" i="5"/>
  <c r="G787" i="5"/>
  <c r="G771" i="5"/>
  <c r="G905" i="5"/>
  <c r="H1140" i="5"/>
  <c r="H833" i="5"/>
  <c r="G833" i="5"/>
  <c r="H919" i="5"/>
  <c r="G919" i="5"/>
  <c r="G1164" i="5"/>
  <c r="G880" i="5"/>
  <c r="H953" i="5"/>
  <c r="H944" i="5"/>
  <c r="H1016" i="5"/>
  <c r="H1017" i="5"/>
  <c r="H830" i="5"/>
  <c r="G830" i="5"/>
  <c r="H808" i="5"/>
  <c r="G808" i="5"/>
  <c r="H831" i="5"/>
  <c r="G831" i="5"/>
  <c r="G832" i="5"/>
  <c r="H921" i="5"/>
  <c r="G934" i="5"/>
  <c r="H1014" i="5"/>
  <c r="H1139" i="5"/>
  <c r="G879" i="5"/>
  <c r="G931" i="5"/>
  <c r="H945" i="5"/>
  <c r="G945" i="5"/>
  <c r="H1149" i="5"/>
  <c r="H1152" i="5"/>
  <c r="G924" i="5"/>
  <c r="G952" i="5"/>
  <c r="G1089" i="5"/>
  <c r="H1137" i="5"/>
  <c r="H1181" i="5"/>
  <c r="G1181" i="5"/>
  <c r="H922" i="5"/>
  <c r="H1090" i="5"/>
  <c r="G1090" i="5"/>
  <c r="H1135" i="5"/>
  <c r="H1138" i="5"/>
  <c r="H1024" i="5"/>
  <c r="G1024" i="5"/>
  <c r="H709" i="5"/>
  <c r="H713" i="5"/>
  <c r="H707" i="5"/>
  <c r="G698" i="5"/>
  <c r="H605" i="5"/>
  <c r="H597" i="5"/>
  <c r="G651" i="5"/>
  <c r="H651" i="5"/>
  <c r="G645" i="5"/>
  <c r="H645" i="5"/>
  <c r="H644" i="5"/>
  <c r="G644" i="5"/>
  <c r="H610" i="5"/>
  <c r="H639" i="5"/>
  <c r="G681" i="5"/>
  <c r="H602" i="5"/>
  <c r="H598" i="5"/>
  <c r="H671" i="5"/>
  <c r="G671" i="5"/>
  <c r="H679" i="5"/>
  <c r="G679" i="5"/>
  <c r="G649" i="5"/>
  <c r="H649" i="5"/>
  <c r="G637" i="5"/>
  <c r="H637" i="5"/>
  <c r="G626" i="5"/>
  <c r="H626" i="5"/>
  <c r="G654" i="5"/>
  <c r="H654" i="5"/>
  <c r="H648" i="5"/>
  <c r="G648" i="5"/>
  <c r="H682" i="5"/>
  <c r="G682" i="5"/>
  <c r="H668" i="5"/>
  <c r="G668" i="5"/>
  <c r="H652" i="5"/>
  <c r="G652" i="5"/>
  <c r="H646" i="5"/>
  <c r="G646" i="5"/>
  <c r="G640" i="5"/>
  <c r="H640" i="5"/>
  <c r="H669" i="5"/>
  <c r="G669" i="5"/>
  <c r="G629" i="5"/>
  <c r="H629" i="5"/>
  <c r="H677" i="5"/>
  <c r="G677" i="5"/>
  <c r="G599" i="5"/>
  <c r="H609" i="5"/>
  <c r="H650" i="5"/>
  <c r="G680" i="5"/>
  <c r="G638" i="5"/>
  <c r="G604" i="5"/>
  <c r="G596" i="5"/>
  <c r="G685" i="5"/>
  <c r="H670" i="5"/>
  <c r="G611" i="5"/>
  <c r="G603" i="5"/>
  <c r="H653" i="5"/>
  <c r="H647" i="5"/>
  <c r="G683" i="5"/>
  <c r="F664" i="5"/>
  <c r="G664" i="5" s="1"/>
  <c r="H676" i="5"/>
  <c r="G676" i="5"/>
  <c r="H665" i="5"/>
  <c r="H686" i="5"/>
  <c r="G686" i="5"/>
  <c r="G687" i="5"/>
  <c r="H718" i="5"/>
  <c r="G718" i="5"/>
  <c r="H719" i="5"/>
  <c r="G719" i="5"/>
  <c r="H674" i="5"/>
  <c r="G674" i="5"/>
  <c r="H663" i="5"/>
  <c r="H688" i="5"/>
  <c r="G688" i="5"/>
  <c r="H734" i="5"/>
  <c r="G734" i="5"/>
  <c r="H689" i="5"/>
  <c r="G689" i="5"/>
  <c r="G675" i="5"/>
  <c r="G716" i="5"/>
  <c r="G735" i="5"/>
  <c r="G662" i="5"/>
  <c r="G557" i="5"/>
  <c r="G569" i="5"/>
  <c r="G575" i="5"/>
  <c r="H533" i="5"/>
  <c r="H501" i="5"/>
  <c r="G501" i="5"/>
  <c r="H435" i="5"/>
  <c r="G435" i="5"/>
  <c r="H449" i="5"/>
  <c r="H458" i="5"/>
  <c r="G405" i="5"/>
  <c r="G503" i="5"/>
  <c r="H503" i="5"/>
  <c r="H459" i="5"/>
  <c r="H447" i="5"/>
  <c r="H504" i="5"/>
  <c r="H482" i="5"/>
  <c r="H160" i="5"/>
  <c r="G160" i="5"/>
  <c r="H166" i="5"/>
  <c r="G166" i="5"/>
  <c r="G267" i="5"/>
  <c r="H267" i="5"/>
  <c r="G560" i="5"/>
  <c r="H560" i="5"/>
  <c r="G155" i="5"/>
  <c r="H155" i="5"/>
  <c r="G161" i="5"/>
  <c r="H161" i="5"/>
  <c r="H167" i="5"/>
  <c r="G167" i="5"/>
  <c r="H173" i="5"/>
  <c r="G173" i="5"/>
  <c r="G179" i="5"/>
  <c r="H179" i="5"/>
  <c r="H338" i="5"/>
  <c r="G338" i="5"/>
  <c r="H339" i="5"/>
  <c r="G339" i="5"/>
  <c r="H174" i="5"/>
  <c r="G174" i="5"/>
  <c r="H309" i="5"/>
  <c r="G321" i="5"/>
  <c r="H321" i="5"/>
  <c r="G362" i="5"/>
  <c r="H362" i="5"/>
  <c r="G337" i="5"/>
  <c r="H337" i="5"/>
  <c r="H502" i="5"/>
  <c r="G502" i="5"/>
  <c r="G519" i="5"/>
  <c r="H519" i="5"/>
  <c r="H120" i="5"/>
  <c r="G120" i="5"/>
  <c r="H143" i="5"/>
  <c r="G143" i="5"/>
  <c r="G152" i="5"/>
  <c r="H152" i="5"/>
  <c r="H158" i="5"/>
  <c r="G158" i="5"/>
  <c r="H170" i="5"/>
  <c r="G170" i="5"/>
  <c r="H176" i="5"/>
  <c r="G176" i="5"/>
  <c r="H532" i="5"/>
  <c r="G363" i="5"/>
  <c r="H363" i="5"/>
  <c r="G341" i="5"/>
  <c r="H341" i="5"/>
  <c r="G153" i="5"/>
  <c r="H153" i="5"/>
  <c r="H159" i="5"/>
  <c r="G159" i="5"/>
  <c r="G165" i="5"/>
  <c r="H165" i="5"/>
  <c r="G171" i="5"/>
  <c r="H171" i="5"/>
  <c r="H318" i="5"/>
  <c r="G318" i="5"/>
  <c r="H340" i="5"/>
  <c r="G340" i="5"/>
  <c r="H123" i="5"/>
  <c r="H479" i="5"/>
  <c r="G481" i="5"/>
  <c r="H172" i="5"/>
  <c r="H164" i="5"/>
  <c r="H154" i="5"/>
  <c r="G244" i="5"/>
  <c r="H232" i="5"/>
  <c r="H178" i="5"/>
  <c r="F310" i="5"/>
  <c r="H310" i="5" s="1"/>
  <c r="G442" i="5"/>
  <c r="G551" i="5"/>
  <c r="G561" i="5"/>
  <c r="G616" i="5"/>
  <c r="G319" i="5"/>
  <c r="H617" i="5"/>
  <c r="F315" i="5"/>
  <c r="G315" i="5" s="1"/>
  <c r="H279" i="5"/>
  <c r="H316" i="5"/>
  <c r="H271" i="5"/>
  <c r="H320" i="5"/>
  <c r="H308" i="5"/>
  <c r="H305" i="5"/>
  <c r="G304" i="5"/>
  <c r="G302" i="5"/>
  <c r="G300" i="5"/>
  <c r="H300" i="5"/>
  <c r="G196" i="5"/>
  <c r="H196" i="5"/>
  <c r="H236" i="5"/>
  <c r="G236" i="5"/>
  <c r="H201" i="5"/>
  <c r="G201" i="5"/>
  <c r="G195" i="5"/>
  <c r="H195" i="5"/>
  <c r="G207" i="5"/>
  <c r="H207" i="5"/>
  <c r="H228" i="5"/>
  <c r="H250" i="5"/>
  <c r="G250" i="5"/>
  <c r="G209" i="5"/>
  <c r="H209" i="5"/>
  <c r="H252" i="5"/>
  <c r="G252" i="5"/>
  <c r="G198" i="5"/>
  <c r="H198" i="5"/>
  <c r="H189" i="5"/>
  <c r="H197" i="5"/>
  <c r="G235" i="5"/>
  <c r="G273" i="5"/>
  <c r="G266" i="5"/>
  <c r="G190" i="5"/>
  <c r="G200" i="5"/>
  <c r="G278" i="5"/>
  <c r="G265" i="5"/>
  <c r="H191" i="5"/>
  <c r="H213" i="5"/>
  <c r="H208" i="5"/>
  <c r="G249" i="5"/>
  <c r="G238" i="5"/>
  <c r="G231" i="5"/>
  <c r="G245" i="5"/>
  <c r="G275" i="5"/>
  <c r="G268" i="5"/>
  <c r="G287" i="5"/>
  <c r="H336" i="5"/>
  <c r="G285" i="5"/>
  <c r="G356" i="5"/>
  <c r="G260" i="5"/>
  <c r="H357" i="5"/>
  <c r="G188" i="5"/>
  <c r="H188" i="5"/>
  <c r="G215" i="5"/>
  <c r="H190" i="5"/>
  <c r="G213" i="5"/>
  <c r="H333" i="5"/>
  <c r="G333" i="5"/>
  <c r="H344" i="5"/>
  <c r="G398" i="5"/>
  <c r="H398" i="5"/>
  <c r="H590" i="5"/>
  <c r="G590" i="5"/>
  <c r="G189" i="5"/>
  <c r="G191" i="5"/>
  <c r="H311" i="5"/>
  <c r="H326" i="5"/>
  <c r="H334" i="5"/>
  <c r="H635" i="5"/>
  <c r="G635" i="5"/>
  <c r="H335" i="5"/>
  <c r="H543" i="5"/>
  <c r="H359" i="5"/>
  <c r="G359" i="5"/>
  <c r="H389" i="5"/>
  <c r="G389" i="5"/>
  <c r="H352" i="5"/>
  <c r="G360" i="5"/>
  <c r="H360" i="5"/>
  <c r="H346" i="5"/>
  <c r="H461" i="5"/>
  <c r="H515" i="5"/>
  <c r="G515" i="5"/>
  <c r="G520" i="5"/>
  <c r="H520" i="5"/>
  <c r="H376" i="5"/>
  <c r="G376" i="5"/>
  <c r="H521" i="5"/>
  <c r="G521" i="5"/>
  <c r="H563" i="5"/>
  <c r="G563" i="5"/>
  <c r="H573" i="5"/>
  <c r="G573" i="5"/>
  <c r="H636" i="5"/>
  <c r="H522" i="5"/>
  <c r="G522" i="5"/>
  <c r="H530" i="5"/>
  <c r="G530" i="5"/>
  <c r="G615" i="5"/>
  <c r="H358" i="5"/>
  <c r="G358" i="5"/>
  <c r="H388" i="5"/>
  <c r="H463" i="5"/>
  <c r="H633" i="5"/>
  <c r="G633" i="5"/>
  <c r="H345" i="5"/>
  <c r="G377" i="5"/>
  <c r="G478" i="5"/>
  <c r="H592" i="5"/>
  <c r="H618" i="5"/>
  <c r="H634" i="5"/>
  <c r="G634" i="5"/>
  <c r="H467" i="5"/>
  <c r="H483" i="5"/>
  <c r="G483" i="5"/>
  <c r="H574" i="5"/>
  <c r="G574" i="5"/>
  <c r="G531" i="5"/>
  <c r="H572" i="5"/>
  <c r="G591" i="5"/>
  <c r="H593" i="5"/>
  <c r="G593" i="5"/>
  <c r="H632" i="5"/>
  <c r="H460" i="5"/>
  <c r="H471" i="5"/>
  <c r="G125" i="5"/>
  <c r="H125" i="5"/>
  <c r="H141" i="5"/>
  <c r="G141" i="5"/>
  <c r="H113" i="5"/>
  <c r="G113" i="5"/>
  <c r="G129" i="5"/>
  <c r="H142" i="5"/>
  <c r="G142" i="5"/>
  <c r="H117" i="5"/>
  <c r="G117" i="5"/>
  <c r="H119" i="5"/>
  <c r="G119" i="5"/>
  <c r="G135" i="5"/>
  <c r="H135" i="5"/>
  <c r="G131" i="5"/>
  <c r="H131" i="5"/>
  <c r="G136" i="5"/>
  <c r="H136" i="5"/>
  <c r="G118" i="5"/>
  <c r="G122" i="5"/>
  <c r="G130" i="5"/>
  <c r="G134" i="5"/>
  <c r="G124" i="5"/>
  <c r="G128" i="5"/>
  <c r="G137" i="5"/>
  <c r="G140" i="5"/>
  <c r="H93" i="5"/>
  <c r="G93" i="5"/>
  <c r="G100" i="5"/>
  <c r="H100" i="5"/>
  <c r="H89" i="5"/>
  <c r="G89" i="5"/>
  <c r="H98" i="5"/>
  <c r="G87" i="5"/>
  <c r="H2150" i="4"/>
  <c r="G2136" i="4"/>
  <c r="H2137" i="4"/>
  <c r="H2159" i="4"/>
  <c r="H2161" i="4"/>
  <c r="H2004" i="4"/>
  <c r="H1904" i="4"/>
  <c r="H1293" i="4"/>
  <c r="G1293" i="4"/>
  <c r="G1275" i="4"/>
  <c r="H1275" i="4"/>
  <c r="G1311" i="4"/>
  <c r="H1311" i="4"/>
  <c r="H1349" i="4"/>
  <c r="G1349" i="4"/>
  <c r="H1378" i="4"/>
  <c r="G1378" i="4"/>
  <c r="G1433" i="4"/>
  <c r="H1433" i="4"/>
  <c r="G1572" i="4"/>
  <c r="H1572" i="4"/>
  <c r="H1592" i="4"/>
  <c r="G1592" i="4"/>
  <c r="H1604" i="4"/>
  <c r="G1604" i="4"/>
  <c r="H1616" i="4"/>
  <c r="G1616" i="4"/>
  <c r="G1738" i="4"/>
  <c r="H1738" i="4"/>
  <c r="H1751" i="4"/>
  <c r="G1751" i="4"/>
  <c r="H1350" i="4"/>
  <c r="G1350" i="4"/>
  <c r="H1422" i="4"/>
  <c r="G1422" i="4"/>
  <c r="H1567" i="4"/>
  <c r="G1567" i="4"/>
  <c r="G1647" i="4"/>
  <c r="H1647" i="4"/>
  <c r="G1265" i="4"/>
  <c r="H1265" i="4"/>
  <c r="H1339" i="4"/>
  <c r="G1339" i="4"/>
  <c r="G1380" i="4"/>
  <c r="H1380" i="4"/>
  <c r="H1393" i="4"/>
  <c r="G1393" i="4"/>
  <c r="G1600" i="4"/>
  <c r="H1600" i="4"/>
  <c r="H1606" i="4"/>
  <c r="G1606" i="4"/>
  <c r="G1612" i="4"/>
  <c r="H1612" i="4"/>
  <c r="H1689" i="4"/>
  <c r="G1689" i="4"/>
  <c r="G1308" i="4"/>
  <c r="H1308" i="4"/>
  <c r="H1320" i="4"/>
  <c r="G1320" i="4"/>
  <c r="G1431" i="4"/>
  <c r="H1431" i="4"/>
  <c r="G1602" i="4"/>
  <c r="H1602" i="4"/>
  <c r="H1632" i="4"/>
  <c r="G1632" i="4"/>
  <c r="H1310" i="4"/>
  <c r="G1310" i="4"/>
  <c r="H1553" i="4"/>
  <c r="G1553" i="4"/>
  <c r="G1555" i="4"/>
  <c r="H1555" i="4"/>
  <c r="H1719" i="4"/>
  <c r="G1719" i="4"/>
  <c r="G1322" i="4"/>
  <c r="G376" i="4"/>
  <c r="G411" i="4"/>
  <c r="H1388" i="4"/>
  <c r="G1434" i="4"/>
  <c r="G1483" i="4"/>
  <c r="H1565" i="4"/>
  <c r="G1591" i="4"/>
  <c r="H1591" i="4"/>
  <c r="G1595" i="4"/>
  <c r="G1615" i="4"/>
  <c r="G1601" i="4"/>
  <c r="G1631" i="4"/>
  <c r="H1635" i="4"/>
  <c r="G1646" i="4"/>
  <c r="H1677" i="4"/>
  <c r="H1688" i="4"/>
  <c r="H1708" i="4"/>
  <c r="G1708" i="4"/>
  <c r="H1739" i="4"/>
  <c r="G1739" i="4"/>
  <c r="H1746" i="4"/>
  <c r="G1746" i="4"/>
  <c r="G1752" i="4"/>
  <c r="H1752" i="4"/>
  <c r="H1703" i="4"/>
  <c r="G1703" i="4"/>
  <c r="H1716" i="4"/>
  <c r="G395" i="4"/>
  <c r="G481" i="4"/>
  <c r="G530" i="4"/>
  <c r="G640" i="4"/>
  <c r="H1381" i="4"/>
  <c r="G1589" i="4"/>
  <c r="H1589" i="4"/>
  <c r="G1594" i="4"/>
  <c r="H1614" i="4"/>
  <c r="G1614" i="4"/>
  <c r="H1710" i="4"/>
  <c r="G1710" i="4"/>
  <c r="H1759" i="4"/>
  <c r="G1759" i="4"/>
  <c r="H1790" i="4"/>
  <c r="G1790" i="4"/>
  <c r="H1706" i="4"/>
  <c r="G1747" i="4"/>
  <c r="G334" i="4"/>
  <c r="H381" i="4"/>
  <c r="G460" i="4"/>
  <c r="H497" i="4"/>
  <c r="H1342" i="4"/>
  <c r="H1633" i="4"/>
  <c r="G1675" i="4"/>
  <c r="H1675" i="4"/>
  <c r="G1679" i="4"/>
  <c r="G1663" i="4"/>
  <c r="H1717" i="4"/>
  <c r="G1717" i="4"/>
  <c r="H1735" i="4"/>
  <c r="G1735" i="4"/>
  <c r="H1791" i="4"/>
  <c r="G1791" i="4"/>
  <c r="G1737" i="4"/>
  <c r="H372" i="4"/>
  <c r="H485" i="4"/>
  <c r="H1341" i="4"/>
  <c r="H1395" i="4"/>
  <c r="H1432" i="4"/>
  <c r="G1561" i="4"/>
  <c r="G1573" i="4"/>
  <c r="H1666" i="4"/>
  <c r="H1704" i="4"/>
  <c r="G1704" i="4"/>
  <c r="H1718" i="4"/>
  <c r="G1718" i="4"/>
  <c r="H1736" i="4"/>
  <c r="G1736" i="4"/>
  <c r="H1749" i="4"/>
  <c r="G1749" i="4"/>
  <c r="H1775" i="4"/>
  <c r="G1760" i="4"/>
  <c r="H407" i="4"/>
  <c r="G468" i="4"/>
  <c r="H1360" i="4"/>
  <c r="F1577" i="4"/>
  <c r="G1577" i="4" s="1"/>
  <c r="G1665" i="4"/>
  <c r="H1665" i="4"/>
  <c r="H1685" i="4"/>
  <c r="G1685" i="4"/>
  <c r="H1750" i="4"/>
  <c r="G1750" i="4"/>
  <c r="H1762" i="4"/>
  <c r="G1762" i="4"/>
  <c r="H1709" i="4"/>
  <c r="G1709" i="4"/>
  <c r="H315" i="4"/>
  <c r="H355" i="4"/>
  <c r="G418" i="4"/>
  <c r="G458" i="4"/>
  <c r="G495" i="4"/>
  <c r="G612" i="4"/>
  <c r="H1643" i="4"/>
  <c r="G1643" i="4"/>
  <c r="G1674" i="4"/>
  <c r="H1700" i="4"/>
  <c r="G1700" i="4"/>
  <c r="H1707" i="4"/>
  <c r="G1707" i="4"/>
  <c r="H1720" i="4"/>
  <c r="G1720" i="4"/>
  <c r="H1745" i="4"/>
  <c r="G1745" i="4"/>
  <c r="G1757" i="4"/>
  <c r="H1757" i="4"/>
  <c r="H1907" i="4"/>
  <c r="G1907" i="4"/>
  <c r="H1748" i="4"/>
  <c r="H1664" i="4"/>
  <c r="G1740" i="4"/>
  <c r="G1734" i="4"/>
  <c r="H1794" i="4"/>
  <c r="G1798" i="4"/>
  <c r="H1798" i="4"/>
  <c r="H1781" i="4"/>
  <c r="H1903" i="4"/>
  <c r="H1894" i="4"/>
  <c r="H1901" i="4"/>
  <c r="G1991" i="4"/>
  <c r="H1991" i="4"/>
  <c r="H1905" i="4"/>
  <c r="H1872" i="4"/>
  <c r="G1895" i="4"/>
  <c r="H1793" i="4"/>
  <c r="G1793" i="4"/>
  <c r="H1788" i="4"/>
  <c r="G1788" i="4"/>
  <c r="G1799" i="4"/>
  <c r="H1799" i="4"/>
  <c r="G1770" i="4"/>
  <c r="H1777" i="4"/>
  <c r="G1733" i="4"/>
  <c r="H1733" i="4"/>
  <c r="G1722" i="4"/>
  <c r="G1696" i="4"/>
  <c r="H1696" i="4"/>
  <c r="G1721" i="4"/>
  <c r="H1787" i="4"/>
  <c r="G1787" i="4"/>
  <c r="H1769" i="4"/>
  <c r="G1769" i="4"/>
  <c r="G1792" i="4"/>
  <c r="H1906" i="4"/>
  <c r="G1906" i="4"/>
  <c r="H1902" i="4"/>
  <c r="G1776" i="4"/>
  <c r="H1782" i="4"/>
  <c r="G1789" i="4"/>
  <c r="G1871" i="4"/>
  <c r="H1778" i="4"/>
  <c r="G1778" i="4"/>
  <c r="G1896" i="4"/>
  <c r="G1842" i="4"/>
  <c r="H1842" i="4"/>
  <c r="H1779" i="4"/>
  <c r="G1779" i="4"/>
  <c r="G1780" i="4"/>
  <c r="H1806" i="4"/>
  <c r="G1806" i="4"/>
  <c r="G2004" i="4"/>
  <c r="G1662" i="4"/>
  <c r="H1661" i="4"/>
  <c r="G1661" i="4"/>
  <c r="G1648" i="4"/>
  <c r="H1630" i="4"/>
  <c r="H1625" i="4"/>
  <c r="G1637" i="4"/>
  <c r="H1637" i="4"/>
  <c r="G1649" i="4"/>
  <c r="G1654" i="4"/>
  <c r="G1624" i="4"/>
  <c r="G1636" i="4"/>
  <c r="G1650" i="4"/>
  <c r="H1588" i="4"/>
  <c r="G1588" i="4"/>
  <c r="H1574" i="4"/>
  <c r="H419" i="4"/>
  <c r="G419" i="4"/>
  <c r="G405" i="4"/>
  <c r="H405" i="4"/>
  <c r="H476" i="4"/>
  <c r="G476" i="4"/>
  <c r="H529" i="4"/>
  <c r="G529" i="4"/>
  <c r="H82" i="4"/>
  <c r="G1264" i="4"/>
  <c r="H1264" i="4"/>
  <c r="G1270" i="4"/>
  <c r="H1270" i="4"/>
  <c r="G1269" i="4"/>
  <c r="G1321" i="4"/>
  <c r="H1321" i="4"/>
  <c r="H385" i="4"/>
  <c r="H1277" i="4"/>
  <c r="G1277" i="4"/>
  <c r="H1290" i="4"/>
  <c r="G1290" i="4"/>
  <c r="G1309" i="4"/>
  <c r="G347" i="4"/>
  <c r="H1394" i="4"/>
  <c r="G1394" i="4"/>
  <c r="H1412" i="4"/>
  <c r="G1412" i="4"/>
  <c r="H316" i="4"/>
  <c r="G316" i="4"/>
  <c r="H371" i="4"/>
  <c r="G371" i="4"/>
  <c r="H484" i="4"/>
  <c r="H551" i="4"/>
  <c r="G551" i="4"/>
  <c r="H599" i="4"/>
  <c r="G599" i="4"/>
  <c r="H611" i="4"/>
  <c r="G611" i="4"/>
  <c r="H79" i="4"/>
  <c r="H1266" i="4"/>
  <c r="G1266" i="4"/>
  <c r="H1278" i="4"/>
  <c r="G1278" i="4"/>
  <c r="H1281" i="4"/>
  <c r="H1305" i="4"/>
  <c r="G1305" i="4"/>
  <c r="G1323" i="4"/>
  <c r="H1323" i="4"/>
  <c r="H1317" i="4"/>
  <c r="H515" i="4"/>
  <c r="H559" i="4"/>
  <c r="G559" i="4"/>
  <c r="H587" i="4"/>
  <c r="G587" i="4"/>
  <c r="H1267" i="4"/>
  <c r="G1267" i="4"/>
  <c r="H1292" i="4"/>
  <c r="G1292" i="4"/>
  <c r="H1329" i="4"/>
  <c r="G1329" i="4"/>
  <c r="H442" i="4"/>
  <c r="H499" i="4"/>
  <c r="G499" i="4"/>
  <c r="H571" i="4"/>
  <c r="G571" i="4"/>
  <c r="G1280" i="4"/>
  <c r="H1280" i="4"/>
  <c r="G1307" i="4"/>
  <c r="H1307" i="4"/>
  <c r="H1319" i="4"/>
  <c r="G1319" i="4"/>
  <c r="H605" i="4"/>
  <c r="G1351" i="4"/>
  <c r="H1351" i="4"/>
  <c r="G1364" i="4"/>
  <c r="H1364" i="4"/>
  <c r="H1347" i="4"/>
  <c r="G1347" i="4"/>
  <c r="G353" i="4"/>
  <c r="H353" i="4"/>
  <c r="H425" i="4"/>
  <c r="G482" i="4"/>
  <c r="H482" i="4"/>
  <c r="H593" i="4"/>
  <c r="G593" i="4"/>
  <c r="G1287" i="4"/>
  <c r="H1287" i="4"/>
  <c r="G1279" i="4"/>
  <c r="H1324" i="4"/>
  <c r="G1379" i="4"/>
  <c r="H1379" i="4"/>
  <c r="G1424" i="4"/>
  <c r="H1424" i="4"/>
  <c r="H1420" i="4"/>
  <c r="G1420" i="4"/>
  <c r="H386" i="4"/>
  <c r="G386" i="4"/>
  <c r="H477" i="4"/>
  <c r="G477" i="4"/>
  <c r="H490" i="4"/>
  <c r="G490" i="4"/>
  <c r="H592" i="4"/>
  <c r="G592" i="4"/>
  <c r="H610" i="4"/>
  <c r="G610" i="4"/>
  <c r="G1268" i="4"/>
  <c r="H305" i="4"/>
  <c r="G345" i="4"/>
  <c r="G333" i="4"/>
  <c r="G358" i="4"/>
  <c r="G384" i="4"/>
  <c r="G375" i="4"/>
  <c r="G394" i="4"/>
  <c r="H380" i="4"/>
  <c r="G417" i="4"/>
  <c r="G410" i="4"/>
  <c r="H427" i="4"/>
  <c r="H415" i="4"/>
  <c r="H406" i="4"/>
  <c r="G466" i="4"/>
  <c r="H461" i="4"/>
  <c r="G488" i="4"/>
  <c r="H502" i="4"/>
  <c r="G528" i="4"/>
  <c r="H586" i="4"/>
  <c r="H601" i="4"/>
  <c r="H604" i="4"/>
  <c r="G639" i="4"/>
  <c r="H1363" i="4"/>
  <c r="G1363" i="4"/>
  <c r="H1365" i="4"/>
  <c r="H1382" i="4"/>
  <c r="G1382" i="4"/>
  <c r="H1401" i="4"/>
  <c r="G1401" i="4"/>
  <c r="G1413" i="4"/>
  <c r="H1413" i="4"/>
  <c r="G1425" i="4"/>
  <c r="H1425" i="4"/>
  <c r="G1436" i="4"/>
  <c r="H1436" i="4"/>
  <c r="H1418" i="4"/>
  <c r="H478" i="4"/>
  <c r="G478" i="4"/>
  <c r="H569" i="4"/>
  <c r="G569" i="4"/>
  <c r="H563" i="4"/>
  <c r="G563" i="4"/>
  <c r="H557" i="4"/>
  <c r="G557" i="4"/>
  <c r="H616" i="4"/>
  <c r="G616" i="4"/>
  <c r="H613" i="4"/>
  <c r="G613" i="4"/>
  <c r="H628" i="4"/>
  <c r="G628" i="4"/>
  <c r="G1291" i="4"/>
  <c r="H1282" i="4"/>
  <c r="G1318" i="4"/>
  <c r="G309" i="4"/>
  <c r="G344" i="4"/>
  <c r="H341" i="4"/>
  <c r="G383" i="4"/>
  <c r="G374" i="4"/>
  <c r="G389" i="4"/>
  <c r="G456" i="4"/>
  <c r="H498" i="4"/>
  <c r="G527" i="4"/>
  <c r="H532" i="4"/>
  <c r="G549" i="4"/>
  <c r="H600" i="4"/>
  <c r="H1353" i="4"/>
  <c r="G1353" i="4"/>
  <c r="H1354" i="4"/>
  <c r="G1354" i="4"/>
  <c r="G1362" i="4"/>
  <c r="H1383" i="4"/>
  <c r="G1383" i="4"/>
  <c r="G1389" i="4"/>
  <c r="H1389" i="4"/>
  <c r="H1396" i="4"/>
  <c r="G1396" i="4"/>
  <c r="H1402" i="4"/>
  <c r="G1402" i="4"/>
  <c r="H1426" i="4"/>
  <c r="G1426" i="4"/>
  <c r="H1410" i="4"/>
  <c r="G1410" i="4"/>
  <c r="G1276" i="4"/>
  <c r="G1312" i="4"/>
  <c r="H312" i="4"/>
  <c r="G382" i="4"/>
  <c r="G373" i="4"/>
  <c r="G387" i="4"/>
  <c r="H396" i="4"/>
  <c r="H413" i="4"/>
  <c r="G453" i="4"/>
  <c r="H455" i="4"/>
  <c r="H448" i="4"/>
  <c r="G520" i="4"/>
  <c r="G540" i="4"/>
  <c r="G570" i="4"/>
  <c r="G558" i="4"/>
  <c r="H573" i="4"/>
  <c r="H562" i="4"/>
  <c r="G598" i="4"/>
  <c r="H591" i="4"/>
  <c r="H623" i="4"/>
  <c r="H1337" i="4"/>
  <c r="G1337" i="4"/>
  <c r="H1359" i="4"/>
  <c r="H1437" i="4"/>
  <c r="H603" i="4"/>
  <c r="G603" i="4"/>
  <c r="G447" i="4"/>
  <c r="H447" i="4"/>
  <c r="H537" i="4"/>
  <c r="G537" i="4"/>
  <c r="G531" i="4"/>
  <c r="H531" i="4"/>
  <c r="H602" i="4"/>
  <c r="G602" i="4"/>
  <c r="G331" i="4"/>
  <c r="H346" i="4"/>
  <c r="G354" i="4"/>
  <c r="H370" i="4"/>
  <c r="H388" i="4"/>
  <c r="H440" i="4"/>
  <c r="H454" i="4"/>
  <c r="G519" i="4"/>
  <c r="H568" i="4"/>
  <c r="H561" i="4"/>
  <c r="H550" i="4"/>
  <c r="G589" i="4"/>
  <c r="H590" i="4"/>
  <c r="G629" i="4"/>
  <c r="H1361" i="4"/>
  <c r="G1361" i="4"/>
  <c r="H1391" i="4"/>
  <c r="G1391" i="4"/>
  <c r="G1384" i="4"/>
  <c r="G526" i="4"/>
  <c r="H526" i="4"/>
  <c r="G574" i="4"/>
  <c r="H574" i="4"/>
  <c r="G615" i="4"/>
  <c r="H615" i="4"/>
  <c r="G633" i="4"/>
  <c r="H633" i="4"/>
  <c r="H446" i="4"/>
  <c r="G446" i="4"/>
  <c r="H489" i="4"/>
  <c r="G489" i="4"/>
  <c r="G572" i="4"/>
  <c r="H572" i="4"/>
  <c r="H560" i="4"/>
  <c r="G560" i="4"/>
  <c r="G631" i="4"/>
  <c r="H631" i="4"/>
  <c r="G323" i="4"/>
  <c r="H356" i="4"/>
  <c r="G377" i="4"/>
  <c r="H403" i="4"/>
  <c r="G430" i="4"/>
  <c r="G501" i="4"/>
  <c r="H556" i="4"/>
  <c r="H575" i="4"/>
  <c r="G588" i="4"/>
  <c r="H614" i="4"/>
  <c r="H632" i="4"/>
  <c r="H1348" i="4"/>
  <c r="G1348" i="4"/>
  <c r="H1421" i="4"/>
  <c r="G1421" i="4"/>
  <c r="H1338" i="4"/>
  <c r="G1338" i="4"/>
  <c r="G1423" i="4"/>
  <c r="H1423" i="4"/>
  <c r="G1473" i="4"/>
  <c r="H1473" i="4"/>
  <c r="H1390" i="4"/>
  <c r="G1390" i="4"/>
  <c r="G1435" i="4"/>
  <c r="H1438" i="4"/>
  <c r="G1392" i="4"/>
  <c r="G1468" i="4"/>
  <c r="H1463" i="4"/>
  <c r="H1453" i="4"/>
  <c r="G1462" i="4"/>
  <c r="G1452" i="4"/>
  <c r="H1504" i="4"/>
  <c r="G1504" i="4"/>
  <c r="H1494" i="4"/>
  <c r="G1494" i="4"/>
  <c r="H1506" i="4"/>
  <c r="G1506" i="4"/>
  <c r="H1495" i="4"/>
  <c r="G1495" i="4"/>
  <c r="G1496" i="4"/>
  <c r="H1496" i="4"/>
  <c r="H1508" i="4"/>
  <c r="G1508" i="4"/>
  <c r="H1522" i="4"/>
  <c r="G1522" i="4"/>
  <c r="H1509" i="4"/>
  <c r="G1509" i="4"/>
  <c r="G1510" i="4"/>
  <c r="G1467" i="4"/>
  <c r="G1461" i="4"/>
  <c r="G1451" i="4"/>
  <c r="G1476" i="4"/>
  <c r="G1466" i="4"/>
  <c r="G1456" i="4"/>
  <c r="G1450" i="4"/>
  <c r="H1497" i="4"/>
  <c r="G1521" i="4"/>
  <c r="G1475" i="4"/>
  <c r="G1465" i="4"/>
  <c r="G1455" i="4"/>
  <c r="G1507" i="4"/>
  <c r="G1474" i="4"/>
  <c r="G1464" i="4"/>
  <c r="G1454" i="4"/>
  <c r="H1449" i="4"/>
  <c r="H1575" i="4"/>
  <c r="G1578" i="4"/>
  <c r="H1578" i="4"/>
  <c r="G1579" i="4"/>
  <c r="H1579" i="4"/>
  <c r="G1566" i="4"/>
  <c r="H1576" i="4"/>
  <c r="G1564" i="4"/>
  <c r="H1530" i="4"/>
  <c r="G1523" i="4"/>
  <c r="H1531" i="4"/>
  <c r="G1531" i="4"/>
  <c r="H1537" i="4"/>
  <c r="G1537" i="4"/>
  <c r="G1519" i="4"/>
  <c r="H1519" i="4"/>
  <c r="H1544" i="4"/>
  <c r="G1544" i="4"/>
  <c r="G1545" i="4"/>
  <c r="H1545" i="4"/>
  <c r="G1534" i="4"/>
  <c r="H1534" i="4"/>
  <c r="G1535" i="4"/>
  <c r="H1535" i="4"/>
  <c r="H1538" i="4"/>
  <c r="G1538" i="4"/>
  <c r="H1542" i="4"/>
  <c r="G1542" i="4"/>
  <c r="H1524" i="4"/>
  <c r="G1524" i="4"/>
  <c r="G1518" i="4"/>
  <c r="H1518" i="4"/>
  <c r="G1529" i="4"/>
  <c r="H1529" i="4"/>
  <c r="H1532" i="4"/>
  <c r="G1532" i="4"/>
  <c r="G1525" i="4"/>
  <c r="G1533" i="4"/>
  <c r="G1543" i="4"/>
  <c r="G1520" i="4"/>
  <c r="G1530" i="4"/>
  <c r="G1536" i="4"/>
  <c r="G1546" i="4"/>
  <c r="G1492" i="4"/>
  <c r="H1492" i="4"/>
  <c r="G1498" i="4"/>
  <c r="H1498" i="4"/>
  <c r="G1484" i="4"/>
  <c r="H1484" i="4"/>
  <c r="G1491" i="4"/>
  <c r="H1491" i="4"/>
  <c r="H1503" i="4"/>
  <c r="G1503" i="4"/>
  <c r="H1485" i="4"/>
  <c r="G1485" i="4"/>
  <c r="G1493" i="4"/>
  <c r="G1486" i="4"/>
  <c r="G1490" i="4"/>
  <c r="H1409" i="4"/>
  <c r="G1409" i="4"/>
  <c r="H1336" i="4"/>
  <c r="G1336" i="4"/>
  <c r="G1366" i="4"/>
  <c r="H1300" i="4"/>
  <c r="G1289" i="4"/>
  <c r="G1249" i="4"/>
  <c r="H1249" i="4"/>
  <c r="H1209" i="4"/>
  <c r="G1251" i="4"/>
  <c r="G1248" i="4"/>
  <c r="H1248" i="4"/>
  <c r="H1250" i="4"/>
  <c r="G1250" i="4"/>
  <c r="H1239" i="4"/>
  <c r="G1239" i="4"/>
  <c r="G1245" i="4"/>
  <c r="H1245" i="4"/>
  <c r="G1246" i="4"/>
  <c r="H1246" i="4"/>
  <c r="H1263" i="4"/>
  <c r="G1263" i="4"/>
  <c r="H1212" i="4"/>
  <c r="G1212" i="4"/>
  <c r="G1244" i="4"/>
  <c r="H1247" i="4"/>
  <c r="G1031" i="4"/>
  <c r="H1253" i="4"/>
  <c r="H1054" i="4"/>
  <c r="G1054" i="4"/>
  <c r="H1123" i="4"/>
  <c r="G1123" i="4"/>
  <c r="G1129" i="4"/>
  <c r="H1129" i="4"/>
  <c r="H1213" i="4"/>
  <c r="G1213" i="4"/>
  <c r="G1124" i="4"/>
  <c r="H1124" i="4"/>
  <c r="G1130" i="4"/>
  <c r="H1130" i="4"/>
  <c r="H1036" i="4"/>
  <c r="G1036" i="4"/>
  <c r="H1057" i="4"/>
  <c r="G1057" i="4"/>
  <c r="G1210" i="4"/>
  <c r="H1210" i="4"/>
  <c r="H1018" i="4"/>
  <c r="G1018" i="4"/>
  <c r="G1037" i="4"/>
  <c r="H1037" i="4"/>
  <c r="G1052" i="4"/>
  <c r="H1052" i="4"/>
  <c r="H1106" i="4"/>
  <c r="G1106" i="4"/>
  <c r="H1127" i="4"/>
  <c r="G1127" i="4"/>
  <c r="G1198" i="4"/>
  <c r="H1198" i="4"/>
  <c r="G1211" i="4"/>
  <c r="H1211" i="4"/>
  <c r="G1058" i="4"/>
  <c r="H1058" i="4"/>
  <c r="H1053" i="4"/>
  <c r="G1053" i="4"/>
  <c r="H1122" i="4"/>
  <c r="G1122" i="4"/>
  <c r="G1128" i="4"/>
  <c r="H1128" i="4"/>
  <c r="H1200" i="4"/>
  <c r="G1200" i="4"/>
  <c r="H1126" i="4"/>
  <c r="H1125" i="4"/>
  <c r="H1199" i="4"/>
  <c r="H1131" i="4"/>
  <c r="G1019" i="4"/>
  <c r="H1066" i="4"/>
  <c r="G1064" i="4"/>
  <c r="G1112" i="4"/>
  <c r="H1224" i="4"/>
  <c r="H1220" i="4"/>
  <c r="G1223" i="4"/>
  <c r="G1237" i="4"/>
  <c r="H1237" i="4"/>
  <c r="G1238" i="4"/>
  <c r="H1238" i="4"/>
  <c r="H1235" i="4"/>
  <c r="G1235" i="4"/>
  <c r="G1232" i="4"/>
  <c r="H1232" i="4"/>
  <c r="G1236" i="4"/>
  <c r="G1234" i="4"/>
  <c r="G1233" i="4"/>
  <c r="G1219" i="4"/>
  <c r="H1219" i="4"/>
  <c r="G1222" i="4"/>
  <c r="H1218" i="4"/>
  <c r="G1201" i="4"/>
  <c r="H1207" i="4"/>
  <c r="G1207" i="4"/>
  <c r="H1206" i="4"/>
  <c r="G1206" i="4"/>
  <c r="G1196" i="4"/>
  <c r="H1196" i="4"/>
  <c r="H1197" i="4"/>
  <c r="G1197" i="4"/>
  <c r="H1183" i="4"/>
  <c r="G1179" i="4"/>
  <c r="H1177" i="4"/>
  <c r="G1170" i="4"/>
  <c r="H1170" i="4"/>
  <c r="H1168" i="4"/>
  <c r="G1168" i="4"/>
  <c r="G1181" i="4"/>
  <c r="H1171" i="4"/>
  <c r="G1180" i="4"/>
  <c r="H1182" i="4"/>
  <c r="H1176" i="4"/>
  <c r="G1169" i="4"/>
  <c r="G1178" i="4"/>
  <c r="G1208" i="4"/>
  <c r="G1195" i="4"/>
  <c r="H1195" i="4"/>
  <c r="G1209" i="4"/>
  <c r="G1165" i="4"/>
  <c r="H1165" i="4"/>
  <c r="H1167" i="4"/>
  <c r="G1167" i="4"/>
  <c r="G1158" i="4"/>
  <c r="H1166" i="4"/>
  <c r="H1164" i="4"/>
  <c r="H1159" i="4"/>
  <c r="G1095" i="4"/>
  <c r="G1162" i="4"/>
  <c r="G1099" i="4"/>
  <c r="G1151" i="4"/>
  <c r="H1088" i="4"/>
  <c r="G1088" i="4"/>
  <c r="G1089" i="4"/>
  <c r="H1089" i="4"/>
  <c r="G1096" i="4"/>
  <c r="H1096" i="4"/>
  <c r="H1109" i="4"/>
  <c r="G1109" i="4"/>
  <c r="H1097" i="4"/>
  <c r="G1097" i="4"/>
  <c r="G1110" i="4"/>
  <c r="H1110" i="4"/>
  <c r="H1098" i="4"/>
  <c r="G1098" i="4"/>
  <c r="G1111" i="4"/>
  <c r="H1111" i="4"/>
  <c r="H1087" i="4"/>
  <c r="G1087" i="4"/>
  <c r="G1093" i="4"/>
  <c r="H1093" i="4"/>
  <c r="G1100" i="4"/>
  <c r="H1100" i="4"/>
  <c r="H1107" i="4"/>
  <c r="G1107" i="4"/>
  <c r="G1039" i="4"/>
  <c r="H1026" i="4"/>
  <c r="G1051" i="4"/>
  <c r="G1056" i="4"/>
  <c r="H1094" i="4"/>
  <c r="G1029" i="4"/>
  <c r="G1020" i="4"/>
  <c r="H1035" i="4"/>
  <c r="G1055" i="4"/>
  <c r="G1108" i="4"/>
  <c r="G1136" i="4"/>
  <c r="H1136" i="4"/>
  <c r="H1134" i="4"/>
  <c r="G1134" i="4"/>
  <c r="H1139" i="4"/>
  <c r="G1139" i="4"/>
  <c r="H1141" i="4"/>
  <c r="G1141" i="4"/>
  <c r="H1150" i="4"/>
  <c r="G1150" i="4"/>
  <c r="H1147" i="4"/>
  <c r="G1147" i="4"/>
  <c r="H1138" i="4"/>
  <c r="G1138" i="4"/>
  <c r="G1148" i="4"/>
  <c r="H1148" i="4"/>
  <c r="H1135" i="4"/>
  <c r="H1140" i="4"/>
  <c r="H1146" i="4"/>
  <c r="G1137" i="4"/>
  <c r="G1149" i="4"/>
  <c r="H1113" i="4"/>
  <c r="H1101" i="4"/>
  <c r="G1070" i="4"/>
  <c r="H1070" i="4"/>
  <c r="G1076" i="4"/>
  <c r="H1076" i="4"/>
  <c r="G1077" i="4"/>
  <c r="H1077" i="4"/>
  <c r="H1068" i="4"/>
  <c r="G1068" i="4"/>
  <c r="H1078" i="4"/>
  <c r="G1078" i="4"/>
  <c r="G1065" i="4"/>
  <c r="H1065" i="4"/>
  <c r="G1069" i="4"/>
  <c r="G1067" i="4"/>
  <c r="G1079" i="4"/>
  <c r="G1043" i="4"/>
  <c r="G996" i="4"/>
  <c r="G994" i="4"/>
  <c r="H994" i="4"/>
  <c r="H1007" i="4"/>
  <c r="G1007" i="4"/>
  <c r="G1008" i="4"/>
  <c r="H1008" i="4"/>
  <c r="H998" i="4"/>
  <c r="G998" i="4"/>
  <c r="H1004" i="4"/>
  <c r="G1004" i="4"/>
  <c r="H1005" i="4"/>
  <c r="G1005" i="4"/>
  <c r="H1009" i="4"/>
  <c r="G1006" i="4"/>
  <c r="H1000" i="4"/>
  <c r="H914" i="4"/>
  <c r="H958" i="4"/>
  <c r="G958" i="4"/>
  <c r="H934" i="4"/>
  <c r="G934" i="4"/>
  <c r="G952" i="4"/>
  <c r="G937" i="4"/>
  <c r="H912" i="4"/>
  <c r="G912" i="4"/>
  <c r="G927" i="4"/>
  <c r="H927" i="4"/>
  <c r="H933" i="4"/>
  <c r="G933" i="4"/>
  <c r="H957" i="4"/>
  <c r="G957" i="4"/>
  <c r="H945" i="4"/>
  <c r="G945" i="4"/>
  <c r="H944" i="4"/>
  <c r="G944" i="4"/>
  <c r="H916" i="4"/>
  <c r="G916" i="4"/>
  <c r="G922" i="4"/>
  <c r="H922" i="4"/>
  <c r="G928" i="4"/>
  <c r="H928" i="4"/>
  <c r="G965" i="4"/>
  <c r="H965" i="4"/>
  <c r="H917" i="4"/>
  <c r="G917" i="4"/>
  <c r="G955" i="4"/>
  <c r="H955" i="4"/>
  <c r="G970" i="4"/>
  <c r="H970" i="4"/>
  <c r="H911" i="4"/>
  <c r="G911" i="4"/>
  <c r="H925" i="4"/>
  <c r="G925" i="4"/>
  <c r="H924" i="4"/>
  <c r="G924" i="4"/>
  <c r="G966" i="4"/>
  <c r="H966" i="4"/>
  <c r="H969" i="4"/>
  <c r="G969" i="4"/>
  <c r="G913" i="4"/>
  <c r="G971" i="4"/>
  <c r="G967" i="4"/>
  <c r="G923" i="4"/>
  <c r="H956" i="4"/>
  <c r="G929" i="4"/>
  <c r="H910" i="4"/>
  <c r="H926" i="4"/>
  <c r="H936" i="4"/>
  <c r="H964" i="4"/>
  <c r="H935" i="4"/>
  <c r="G947" i="4"/>
  <c r="H959" i="4"/>
  <c r="G946" i="4"/>
  <c r="H993" i="4"/>
  <c r="H888" i="4"/>
  <c r="G888" i="4"/>
  <c r="G853" i="4"/>
  <c r="H853" i="4"/>
  <c r="H844" i="4"/>
  <c r="G865" i="4"/>
  <c r="H843" i="4"/>
  <c r="G843" i="4"/>
  <c r="H849" i="4"/>
  <c r="G849" i="4"/>
  <c r="H852" i="4"/>
  <c r="G852" i="4"/>
  <c r="H874" i="4"/>
  <c r="G874" i="4"/>
  <c r="H883" i="4"/>
  <c r="G883" i="4"/>
  <c r="H889" i="4"/>
  <c r="G889" i="4"/>
  <c r="H895" i="4"/>
  <c r="G895" i="4"/>
  <c r="H875" i="4"/>
  <c r="G875" i="4"/>
  <c r="G884" i="4"/>
  <c r="H884" i="4"/>
  <c r="H845" i="4"/>
  <c r="G845" i="4"/>
  <c r="G864" i="4"/>
  <c r="H864" i="4"/>
  <c r="H876" i="4"/>
  <c r="G876" i="4"/>
  <c r="H885" i="4"/>
  <c r="G885" i="4"/>
  <c r="H846" i="4"/>
  <c r="G846" i="4"/>
  <c r="G866" i="4"/>
  <c r="H866" i="4"/>
  <c r="G886" i="4"/>
  <c r="H886" i="4"/>
  <c r="G898" i="4"/>
  <c r="H898" i="4"/>
  <c r="H887" i="4"/>
  <c r="G887" i="4"/>
  <c r="H665" i="4"/>
  <c r="H842" i="4"/>
  <c r="G842" i="4"/>
  <c r="H894" i="4"/>
  <c r="G894" i="4"/>
  <c r="G900" i="4"/>
  <c r="H900" i="4"/>
  <c r="H896" i="4"/>
  <c r="H840" i="4"/>
  <c r="G855" i="4"/>
  <c r="H856" i="4"/>
  <c r="G873" i="4"/>
  <c r="G877" i="4"/>
  <c r="G848" i="4"/>
  <c r="G854" i="4"/>
  <c r="H857" i="4"/>
  <c r="G847" i="4"/>
  <c r="G858" i="4"/>
  <c r="G899" i="4"/>
  <c r="G901" i="4"/>
  <c r="H808" i="4"/>
  <c r="G808" i="4"/>
  <c r="G781" i="4"/>
  <c r="H829" i="4"/>
  <c r="G809" i="4"/>
  <c r="H809" i="4"/>
  <c r="G816" i="4"/>
  <c r="H816" i="4"/>
  <c r="H823" i="4"/>
  <c r="G823" i="4"/>
  <c r="H784" i="4"/>
  <c r="G784" i="4"/>
  <c r="G803" i="4"/>
  <c r="H803" i="4"/>
  <c r="G817" i="4"/>
  <c r="H817" i="4"/>
  <c r="H824" i="4"/>
  <c r="G824" i="4"/>
  <c r="H805" i="4"/>
  <c r="G805" i="4"/>
  <c r="H813" i="4"/>
  <c r="G813" i="4"/>
  <c r="G826" i="4"/>
  <c r="H826" i="4"/>
  <c r="H815" i="4"/>
  <c r="G815" i="4"/>
  <c r="G822" i="4"/>
  <c r="H822" i="4"/>
  <c r="G828" i="4"/>
  <c r="H828" i="4"/>
  <c r="H812" i="4"/>
  <c r="G768" i="4"/>
  <c r="H804" i="4"/>
  <c r="G814" i="4"/>
  <c r="G806" i="4"/>
  <c r="H827" i="4"/>
  <c r="H802" i="4"/>
  <c r="G825" i="4"/>
  <c r="G795" i="4"/>
  <c r="G859" i="4"/>
  <c r="G773" i="4"/>
  <c r="H773" i="4"/>
  <c r="H774" i="4"/>
  <c r="G774" i="4"/>
  <c r="H780" i="4"/>
  <c r="G780" i="4"/>
  <c r="G783" i="4"/>
  <c r="H783" i="4"/>
  <c r="H771" i="4"/>
  <c r="G771" i="4"/>
  <c r="G794" i="4"/>
  <c r="H794" i="4"/>
  <c r="G661" i="4"/>
  <c r="H661" i="4"/>
  <c r="H670" i="4"/>
  <c r="G670" i="4"/>
  <c r="H792" i="4"/>
  <c r="G792" i="4"/>
  <c r="H785" i="4"/>
  <c r="H769" i="4"/>
  <c r="G793" i="4"/>
  <c r="G782" i="4"/>
  <c r="G772" i="4"/>
  <c r="H775" i="4"/>
  <c r="G786" i="4"/>
  <c r="G770" i="4"/>
  <c r="H733" i="4"/>
  <c r="H744" i="4"/>
  <c r="H750" i="4"/>
  <c r="G750" i="4"/>
  <c r="G753" i="4"/>
  <c r="G756" i="4"/>
  <c r="H741" i="4"/>
  <c r="G741" i="4"/>
  <c r="H737" i="4"/>
  <c r="G737" i="4"/>
  <c r="H745" i="4"/>
  <c r="G745" i="4"/>
  <c r="H751" i="4"/>
  <c r="G751" i="4"/>
  <c r="H757" i="4"/>
  <c r="G757" i="4"/>
  <c r="H738" i="4"/>
  <c r="G738" i="4"/>
  <c r="H740" i="4"/>
  <c r="G740" i="4"/>
  <c r="G755" i="4"/>
  <c r="G743" i="4"/>
  <c r="G754" i="4"/>
  <c r="G742" i="4"/>
  <c r="G739" i="4"/>
  <c r="G752" i="4"/>
  <c r="H712" i="4"/>
  <c r="G712" i="4"/>
  <c r="G700" i="4"/>
  <c r="H700" i="4"/>
  <c r="G721" i="4"/>
  <c r="H721" i="4"/>
  <c r="G682" i="4"/>
  <c r="H682" i="4"/>
  <c r="H676" i="4"/>
  <c r="G676" i="4"/>
  <c r="G713" i="4"/>
  <c r="H713" i="4"/>
  <c r="G708" i="4"/>
  <c r="H708" i="4"/>
  <c r="H699" i="4"/>
  <c r="G699" i="4"/>
  <c r="G662" i="4"/>
  <c r="H671" i="4"/>
  <c r="G671" i="4"/>
  <c r="G731" i="4"/>
  <c r="G674" i="4"/>
  <c r="G672" i="4"/>
  <c r="G663" i="4"/>
  <c r="H730" i="4"/>
  <c r="G732" i="4"/>
  <c r="G278" i="4"/>
  <c r="H301" i="4"/>
  <c r="H711" i="4"/>
  <c r="G673" i="4"/>
  <c r="G660" i="4"/>
  <c r="G684" i="4"/>
  <c r="H689" i="4"/>
  <c r="G689" i="4"/>
  <c r="G729" i="4"/>
  <c r="H729" i="4"/>
  <c r="G728" i="4"/>
  <c r="H697" i="4"/>
  <c r="G697" i="4"/>
  <c r="H701" i="4"/>
  <c r="G701" i="4"/>
  <c r="H709" i="4"/>
  <c r="G709" i="4"/>
  <c r="H714" i="4"/>
  <c r="G714" i="4"/>
  <c r="H698" i="4"/>
  <c r="G696" i="4"/>
  <c r="G702" i="4"/>
  <c r="G710" i="4"/>
  <c r="G715" i="4"/>
  <c r="G720" i="4"/>
  <c r="G687" i="4"/>
  <c r="H687" i="4"/>
  <c r="G685" i="4"/>
  <c r="G688" i="4"/>
  <c r="G469" i="4"/>
  <c r="H283" i="4"/>
  <c r="G283" i="4"/>
  <c r="H274" i="4"/>
  <c r="G274" i="4"/>
  <c r="G273" i="4"/>
  <c r="H273" i="4"/>
  <c r="H134" i="4"/>
  <c r="G134" i="4"/>
  <c r="H281" i="4"/>
  <c r="G281" i="4"/>
  <c r="G272" i="4"/>
  <c r="H272" i="4"/>
  <c r="H286" i="4"/>
  <c r="G286" i="4"/>
  <c r="G280" i="4"/>
  <c r="H280" i="4"/>
  <c r="G271" i="4"/>
  <c r="H271" i="4"/>
  <c r="H264" i="4"/>
  <c r="G264" i="4"/>
  <c r="G285" i="4"/>
  <c r="H285" i="4"/>
  <c r="G279" i="4"/>
  <c r="H279" i="4"/>
  <c r="H270" i="4"/>
  <c r="G270" i="4"/>
  <c r="G284" i="4"/>
  <c r="H284" i="4"/>
  <c r="H300" i="4"/>
  <c r="G300" i="4"/>
  <c r="H129" i="4"/>
  <c r="G269" i="4"/>
  <c r="G277" i="4"/>
  <c r="G282" i="4"/>
  <c r="G276" i="4"/>
  <c r="H303" i="4"/>
  <c r="G433" i="4"/>
  <c r="H296" i="4"/>
  <c r="G296" i="4"/>
  <c r="H297" i="4"/>
  <c r="G297" i="4"/>
  <c r="H299" i="4"/>
  <c r="H243" i="4"/>
  <c r="G243" i="4"/>
  <c r="H228" i="4"/>
  <c r="G228" i="4"/>
  <c r="H260" i="4"/>
  <c r="G260" i="4"/>
  <c r="H229" i="4"/>
  <c r="G229" i="4"/>
  <c r="G241" i="4"/>
  <c r="H241" i="4"/>
  <c r="H233" i="4"/>
  <c r="G233" i="4"/>
  <c r="G135" i="4"/>
  <c r="H135" i="4"/>
  <c r="H245" i="4"/>
  <c r="G245" i="4"/>
  <c r="H239" i="4"/>
  <c r="G239" i="4"/>
  <c r="H244" i="4"/>
  <c r="G244" i="4"/>
  <c r="H263" i="4"/>
  <c r="G231" i="4"/>
  <c r="G139" i="4"/>
  <c r="H124" i="4"/>
  <c r="G234" i="4"/>
  <c r="G232" i="4"/>
  <c r="G250" i="4"/>
  <c r="G230" i="4"/>
  <c r="G140" i="4"/>
  <c r="H261" i="4"/>
  <c r="G261" i="4"/>
  <c r="G262" i="4"/>
  <c r="G259" i="4"/>
  <c r="G214" i="4"/>
  <c r="G201" i="4"/>
  <c r="H201" i="4"/>
  <c r="H171" i="4"/>
  <c r="G171" i="4"/>
  <c r="H199" i="4"/>
  <c r="G199" i="4"/>
  <c r="H170" i="4"/>
  <c r="G170" i="4"/>
  <c r="H212" i="4"/>
  <c r="G212" i="4"/>
  <c r="H188" i="4"/>
  <c r="G188" i="4"/>
  <c r="H211" i="4"/>
  <c r="G211" i="4"/>
  <c r="H204" i="4"/>
  <c r="G204" i="4"/>
  <c r="G187" i="4"/>
  <c r="H202" i="4"/>
  <c r="G202" i="4"/>
  <c r="G200" i="4"/>
  <c r="G213" i="4"/>
  <c r="H203" i="4"/>
  <c r="G205" i="4"/>
  <c r="H156" i="4"/>
  <c r="G195" i="4"/>
  <c r="G194" i="4"/>
  <c r="G225" i="4"/>
  <c r="H226" i="4"/>
  <c r="G226" i="4"/>
  <c r="H222" i="4"/>
  <c r="G222" i="4"/>
  <c r="H223" i="4"/>
  <c r="G223" i="4"/>
  <c r="G157" i="4"/>
  <c r="H157" i="4"/>
  <c r="G167" i="4"/>
  <c r="H167" i="4"/>
  <c r="H179" i="4"/>
  <c r="H136" i="4"/>
  <c r="G136" i="4"/>
  <c r="H86" i="4"/>
  <c r="G161" i="4"/>
  <c r="H98" i="4"/>
  <c r="G121" i="4"/>
  <c r="H168" i="4"/>
  <c r="G118" i="4"/>
  <c r="H158" i="4"/>
  <c r="G158" i="4"/>
  <c r="G155" i="4"/>
  <c r="G117" i="4"/>
  <c r="G127" i="4"/>
  <c r="G150" i="4"/>
  <c r="H169" i="4"/>
  <c r="G169" i="4"/>
  <c r="H128" i="4"/>
  <c r="G128" i="4"/>
  <c r="G116" i="4"/>
  <c r="G123" i="4"/>
  <c r="G115" i="4"/>
  <c r="G122" i="4"/>
  <c r="H186" i="4"/>
  <c r="G186" i="4"/>
  <c r="H177" i="4"/>
  <c r="H149" i="4"/>
  <c r="H99" i="4"/>
  <c r="G99" i="4"/>
  <c r="H91" i="4"/>
  <c r="G91" i="4"/>
  <c r="G100" i="4"/>
  <c r="G105" i="4"/>
  <c r="G104" i="4"/>
  <c r="H112" i="4"/>
  <c r="G112" i="4"/>
  <c r="F64" i="4"/>
  <c r="G64" i="4" s="1"/>
  <c r="F46" i="4"/>
  <c r="G46" i="4" s="1"/>
  <c r="G56" i="4"/>
  <c r="D59" i="4"/>
  <c r="D60" i="4"/>
  <c r="D61" i="4"/>
  <c r="D62" i="4"/>
  <c r="D63" i="4"/>
  <c r="D65" i="4"/>
  <c r="D66" i="4"/>
  <c r="D67" i="4"/>
  <c r="D68" i="4"/>
  <c r="D69" i="4"/>
  <c r="D74" i="4"/>
  <c r="D58" i="4"/>
  <c r="F58" i="4" s="1"/>
  <c r="G58" i="4" s="1"/>
  <c r="D57" i="4"/>
  <c r="F57" i="4" s="1"/>
  <c r="G57" i="4" s="1"/>
  <c r="D55" i="4"/>
  <c r="F55" i="4" s="1"/>
  <c r="G55" i="4" s="1"/>
  <c r="D54" i="4"/>
  <c r="D53" i="4"/>
  <c r="D52" i="4"/>
  <c r="D51" i="4"/>
  <c r="D50" i="4"/>
  <c r="D49" i="4"/>
  <c r="D48" i="4"/>
  <c r="D47" i="4"/>
  <c r="D45" i="4"/>
  <c r="D44" i="4"/>
  <c r="D43" i="4"/>
  <c r="D42" i="4"/>
  <c r="D41" i="4"/>
  <c r="D40" i="4"/>
  <c r="D39" i="4"/>
  <c r="D1130" i="3"/>
  <c r="D1124" i="3"/>
  <c r="D1126" i="3"/>
  <c r="D1127" i="3"/>
  <c r="D1128" i="3"/>
  <c r="D1129" i="3"/>
  <c r="D1123" i="3"/>
  <c r="D1122" i="3"/>
  <c r="D1115" i="3"/>
  <c r="D1114" i="3"/>
  <c r="D1113" i="3"/>
  <c r="D1112" i="3"/>
  <c r="D1111" i="3"/>
  <c r="D1110" i="3"/>
  <c r="D1109" i="3"/>
  <c r="D1107" i="3"/>
  <c r="D1106" i="3"/>
  <c r="D1105" i="3"/>
  <c r="D1104" i="3"/>
  <c r="D1103" i="3"/>
  <c r="D1102" i="3"/>
  <c r="D1101" i="3"/>
  <c r="D1100" i="3"/>
  <c r="D1099" i="3"/>
  <c r="D1098" i="3"/>
  <c r="D1097" i="3"/>
  <c r="D1096" i="3"/>
  <c r="D1095" i="3"/>
  <c r="D1094" i="3"/>
  <c r="D1093" i="3"/>
  <c r="D1092" i="3"/>
  <c r="D1091" i="3"/>
  <c r="D1090" i="3"/>
  <c r="D1089" i="3"/>
  <c r="D1088" i="3"/>
  <c r="D1087" i="3"/>
  <c r="D1086" i="3"/>
  <c r="D1085" i="3"/>
  <c r="E1062" i="3"/>
  <c r="F1062" i="3" s="1"/>
  <c r="D1083" i="3"/>
  <c r="D1078" i="3"/>
  <c r="D1077" i="3"/>
  <c r="D1076" i="3"/>
  <c r="D1075" i="3"/>
  <c r="D1074" i="3"/>
  <c r="D1073" i="3"/>
  <c r="D1072" i="3"/>
  <c r="D1071" i="3"/>
  <c r="D1070" i="3"/>
  <c r="D1069" i="3"/>
  <c r="D1068" i="3"/>
  <c r="D1067" i="3"/>
  <c r="D1066" i="3"/>
  <c r="D1065" i="3"/>
  <c r="D1064" i="3"/>
  <c r="D1063" i="3"/>
  <c r="D1061" i="3"/>
  <c r="D1060" i="3"/>
  <c r="D1059" i="3"/>
  <c r="D1058" i="3"/>
  <c r="D1057" i="3"/>
  <c r="D1056" i="3"/>
  <c r="D1055" i="3"/>
  <c r="D1054" i="3"/>
  <c r="D1053" i="3"/>
  <c r="D1052" i="3"/>
  <c r="D1051" i="3"/>
  <c r="D1050" i="3"/>
  <c r="D1048" i="3"/>
  <c r="D1043" i="3"/>
  <c r="D1042" i="3"/>
  <c r="D1041" i="3"/>
  <c r="D1040" i="3"/>
  <c r="D1039" i="3"/>
  <c r="D1038" i="3"/>
  <c r="D1037" i="3"/>
  <c r="D1036" i="3"/>
  <c r="D1035" i="3"/>
  <c r="D1034" i="3"/>
  <c r="D1033" i="3"/>
  <c r="D1032" i="3"/>
  <c r="D1031" i="3"/>
  <c r="D1030" i="3"/>
  <c r="D1029" i="3"/>
  <c r="D1028" i="3"/>
  <c r="D1027" i="3"/>
  <c r="D1026" i="3"/>
  <c r="D1025" i="3"/>
  <c r="D1024" i="3"/>
  <c r="D1023" i="3"/>
  <c r="D1022" i="3"/>
  <c r="D1021" i="3"/>
  <c r="D1020" i="3"/>
  <c r="D1019" i="3"/>
  <c r="D1018" i="3"/>
  <c r="D1017" i="3"/>
  <c r="D1016" i="3"/>
  <c r="D1015" i="3"/>
  <c r="D1014" i="3"/>
  <c r="D1013" i="3"/>
  <c r="D1011" i="3"/>
  <c r="D1006" i="3"/>
  <c r="D1005" i="3"/>
  <c r="D1004" i="3"/>
  <c r="D1003" i="3"/>
  <c r="D1002" i="3"/>
  <c r="D1001" i="3"/>
  <c r="D1000" i="3"/>
  <c r="D999" i="3"/>
  <c r="D998" i="3"/>
  <c r="D997" i="3"/>
  <c r="D996" i="3"/>
  <c r="D995" i="3"/>
  <c r="D994" i="3"/>
  <c r="D993" i="3"/>
  <c r="D992" i="3"/>
  <c r="D991" i="3"/>
  <c r="D990" i="3"/>
  <c r="D989" i="3"/>
  <c r="D988" i="3"/>
  <c r="D987" i="3"/>
  <c r="D986" i="3"/>
  <c r="D985" i="3"/>
  <c r="E985" i="3" s="1"/>
  <c r="D984" i="3"/>
  <c r="E984" i="3" s="1"/>
  <c r="D983" i="3"/>
  <c r="E983" i="3" s="1"/>
  <c r="D982" i="3"/>
  <c r="D981" i="3"/>
  <c r="E981" i="3" s="1"/>
  <c r="F981" i="3" s="1"/>
  <c r="D980" i="3"/>
  <c r="E980" i="3" s="1"/>
  <c r="D979" i="3"/>
  <c r="E979" i="3" s="1"/>
  <c r="D978" i="3"/>
  <c r="E978" i="3" s="1"/>
  <c r="D977" i="3"/>
  <c r="E977" i="3" s="1"/>
  <c r="D976" i="3"/>
  <c r="D973" i="3"/>
  <c r="D968" i="3"/>
  <c r="D967" i="3"/>
  <c r="D966" i="3"/>
  <c r="E966" i="3" s="1"/>
  <c r="D965" i="3"/>
  <c r="E965" i="3" s="1"/>
  <c r="D964" i="3"/>
  <c r="D963" i="3"/>
  <c r="D962" i="3"/>
  <c r="D961" i="3"/>
  <c r="E961" i="3" s="1"/>
  <c r="D960" i="3"/>
  <c r="E960" i="3" s="1"/>
  <c r="D959" i="3"/>
  <c r="E959" i="3" s="1"/>
  <c r="F959" i="3" s="1"/>
  <c r="D958" i="3"/>
  <c r="E958" i="3" s="1"/>
  <c r="D957" i="3"/>
  <c r="D956" i="3"/>
  <c r="D955" i="3"/>
  <c r="E955" i="3" s="1"/>
  <c r="D954" i="3"/>
  <c r="E954" i="3" s="1"/>
  <c r="D953" i="3"/>
  <c r="E953" i="3" s="1"/>
  <c r="D952" i="3"/>
  <c r="E952" i="3" s="1"/>
  <c r="F952" i="3" s="1"/>
  <c r="D951" i="3"/>
  <c r="D950" i="3"/>
  <c r="D949" i="3"/>
  <c r="E949" i="3" s="1"/>
  <c r="D948" i="3"/>
  <c r="E948" i="3" s="1"/>
  <c r="D947" i="3"/>
  <c r="E947" i="3" s="1"/>
  <c r="D946" i="3"/>
  <c r="E946" i="3" s="1"/>
  <c r="D945" i="3"/>
  <c r="D944" i="3"/>
  <c r="D943" i="3"/>
  <c r="E943" i="3" s="1"/>
  <c r="D942" i="3"/>
  <c r="E942" i="3" s="1"/>
  <c r="F942" i="3" s="1"/>
  <c r="D941" i="3"/>
  <c r="E941" i="3" s="1"/>
  <c r="D940" i="3"/>
  <c r="D939" i="3"/>
  <c r="E939" i="3" s="1"/>
  <c r="E904" i="3"/>
  <c r="D937" i="3"/>
  <c r="D932" i="3"/>
  <c r="E932" i="3" s="1"/>
  <c r="D931" i="3"/>
  <c r="E931" i="3" s="1"/>
  <c r="D930" i="3"/>
  <c r="E930" i="3" s="1"/>
  <c r="D929" i="3"/>
  <c r="D928" i="3"/>
  <c r="E928" i="3" s="1"/>
  <c r="F928" i="3" s="1"/>
  <c r="D927" i="3"/>
  <c r="D926" i="3"/>
  <c r="D925" i="3"/>
  <c r="D924" i="3"/>
  <c r="E924" i="3" s="1"/>
  <c r="D923" i="3"/>
  <c r="E923" i="3" s="1"/>
  <c r="D922" i="3"/>
  <c r="E922" i="3" s="1"/>
  <c r="D921" i="3"/>
  <c r="D920" i="3"/>
  <c r="D919" i="3"/>
  <c r="E919" i="3" s="1"/>
  <c r="D918" i="3"/>
  <c r="E918" i="3" s="1"/>
  <c r="D917" i="3"/>
  <c r="E917" i="3" s="1"/>
  <c r="D916" i="3"/>
  <c r="E916" i="3" s="1"/>
  <c r="D915" i="3"/>
  <c r="D914" i="3"/>
  <c r="D913" i="3"/>
  <c r="E913" i="3" s="1"/>
  <c r="F913" i="3" s="1"/>
  <c r="D912" i="3"/>
  <c r="E912" i="3" s="1"/>
  <c r="D911" i="3"/>
  <c r="E911" i="3" s="1"/>
  <c r="D910" i="3"/>
  <c r="D909" i="3"/>
  <c r="E909" i="3" s="1"/>
  <c r="D908" i="3"/>
  <c r="E908" i="3" s="1"/>
  <c r="D907" i="3"/>
  <c r="E907" i="3" s="1"/>
  <c r="D906" i="3"/>
  <c r="E906" i="3" s="1"/>
  <c r="F906" i="3" s="1"/>
  <c r="D905" i="3"/>
  <c r="E905" i="3" s="1"/>
  <c r="D903" i="3"/>
  <c r="D902" i="3"/>
  <c r="D900" i="3"/>
  <c r="D895" i="3"/>
  <c r="D894" i="3"/>
  <c r="E894" i="3" s="1"/>
  <c r="D893" i="3"/>
  <c r="E893" i="3" s="1"/>
  <c r="D892" i="3"/>
  <c r="E892" i="3" s="1"/>
  <c r="D891" i="3"/>
  <c r="D890" i="3"/>
  <c r="D889" i="3"/>
  <c r="E889" i="3" s="1"/>
  <c r="D888" i="3"/>
  <c r="E888" i="3" s="1"/>
  <c r="D887" i="3"/>
  <c r="E887" i="3" s="1"/>
  <c r="D886" i="3"/>
  <c r="E886" i="3" s="1"/>
  <c r="D885" i="3"/>
  <c r="D884" i="3"/>
  <c r="D883" i="3"/>
  <c r="E883" i="3" s="1"/>
  <c r="D882" i="3"/>
  <c r="E882" i="3" s="1"/>
  <c r="D881" i="3"/>
  <c r="E881" i="3" s="1"/>
  <c r="D880" i="3"/>
  <c r="E880" i="3" s="1"/>
  <c r="D879" i="3"/>
  <c r="D878" i="3"/>
  <c r="D877" i="3"/>
  <c r="E877" i="3" s="1"/>
  <c r="D876" i="3"/>
  <c r="E876" i="3" s="1"/>
  <c r="D875" i="3"/>
  <c r="E875" i="3" s="1"/>
  <c r="D874" i="3"/>
  <c r="E874" i="3" s="1"/>
  <c r="D873" i="3"/>
  <c r="E873" i="3" s="1"/>
  <c r="D872" i="3"/>
  <c r="D871" i="3"/>
  <c r="E871" i="3" s="1"/>
  <c r="F871" i="3" s="1"/>
  <c r="D870" i="3"/>
  <c r="E870" i="3" s="1"/>
  <c r="D869" i="3"/>
  <c r="D868" i="3"/>
  <c r="E868" i="3" s="1"/>
  <c r="D867" i="3"/>
  <c r="D866" i="3"/>
  <c r="E833" i="3"/>
  <c r="E839" i="3"/>
  <c r="F839" i="3" s="1"/>
  <c r="E840" i="3"/>
  <c r="E846" i="3"/>
  <c r="D864" i="3"/>
  <c r="D859" i="3"/>
  <c r="D858" i="3"/>
  <c r="D857" i="3"/>
  <c r="E857" i="3" s="1"/>
  <c r="F857" i="3" s="1"/>
  <c r="D856" i="3"/>
  <c r="E856" i="3" s="1"/>
  <c r="D855" i="3"/>
  <c r="E855" i="3" s="1"/>
  <c r="D854" i="3"/>
  <c r="E854" i="3" s="1"/>
  <c r="D853" i="3"/>
  <c r="E853" i="3" s="1"/>
  <c r="D852" i="3"/>
  <c r="D851" i="3"/>
  <c r="E851" i="3" s="1"/>
  <c r="F851" i="3" s="1"/>
  <c r="D850" i="3"/>
  <c r="E850" i="3" s="1"/>
  <c r="D849" i="3"/>
  <c r="D848" i="3"/>
  <c r="D847" i="3"/>
  <c r="E847" i="3" s="1"/>
  <c r="D845" i="3"/>
  <c r="E845" i="3" s="1"/>
  <c r="F845" i="3" s="1"/>
  <c r="D844" i="3"/>
  <c r="E844" i="3" s="1"/>
  <c r="D843" i="3"/>
  <c r="E843" i="3" s="1"/>
  <c r="D842" i="3"/>
  <c r="E842" i="3" s="1"/>
  <c r="D841" i="3"/>
  <c r="E841" i="3" s="1"/>
  <c r="D838" i="3"/>
  <c r="E838" i="3" s="1"/>
  <c r="D837" i="3"/>
  <c r="D836" i="3"/>
  <c r="D835" i="3"/>
  <c r="E835" i="3" s="1"/>
  <c r="D834" i="3"/>
  <c r="E834" i="3" s="1"/>
  <c r="D832" i="3"/>
  <c r="E832" i="3" s="1"/>
  <c r="D831" i="3"/>
  <c r="D830" i="3"/>
  <c r="D829" i="3"/>
  <c r="D810" i="3"/>
  <c r="E810" i="3" s="1"/>
  <c r="D811" i="3"/>
  <c r="E811" i="3" s="1"/>
  <c r="D812" i="3"/>
  <c r="D813" i="3"/>
  <c r="D814" i="3"/>
  <c r="E814" i="3" s="1"/>
  <c r="D815" i="3"/>
  <c r="E815" i="3" s="1"/>
  <c r="D816" i="3"/>
  <c r="E816" i="3" s="1"/>
  <c r="D817" i="3"/>
  <c r="E817" i="3" s="1"/>
  <c r="D818" i="3"/>
  <c r="D819" i="3"/>
  <c r="D820" i="3"/>
  <c r="E820" i="3" s="1"/>
  <c r="D821" i="3"/>
  <c r="E821" i="3" s="1"/>
  <c r="D822" i="3"/>
  <c r="E822" i="3" s="1"/>
  <c r="D793" i="3"/>
  <c r="E793" i="3" s="1"/>
  <c r="D794" i="3"/>
  <c r="D795" i="3"/>
  <c r="D796" i="3"/>
  <c r="E796" i="3" s="1"/>
  <c r="D797" i="3"/>
  <c r="D798" i="3"/>
  <c r="D799" i="3"/>
  <c r="E799" i="3" s="1"/>
  <c r="F799" i="3" s="1"/>
  <c r="D800" i="3"/>
  <c r="D801" i="3"/>
  <c r="D802" i="3"/>
  <c r="E802" i="3" s="1"/>
  <c r="D803" i="3"/>
  <c r="E803" i="3" s="1"/>
  <c r="D804" i="3"/>
  <c r="E804" i="3" s="1"/>
  <c r="D805" i="3"/>
  <c r="E805" i="3" s="1"/>
  <c r="D806" i="3"/>
  <c r="D807" i="3"/>
  <c r="D808" i="3"/>
  <c r="E808" i="3" s="1"/>
  <c r="D809" i="3"/>
  <c r="E809" i="3" s="1"/>
  <c r="D827" i="3"/>
  <c r="D792" i="3"/>
  <c r="E792" i="3" s="1"/>
  <c r="D790" i="3"/>
  <c r="D785" i="3"/>
  <c r="E785" i="3" s="1"/>
  <c r="D784" i="3"/>
  <c r="E784" i="3" s="1"/>
  <c r="F784" i="3" s="1"/>
  <c r="D783" i="3"/>
  <c r="E783" i="3" s="1"/>
  <c r="D782" i="3"/>
  <c r="E782" i="3" s="1"/>
  <c r="D781" i="3"/>
  <c r="E781" i="3" s="1"/>
  <c r="D780" i="3"/>
  <c r="E780" i="3" s="1"/>
  <c r="D778" i="3"/>
  <c r="D777" i="3"/>
  <c r="D776" i="3"/>
  <c r="D775" i="3"/>
  <c r="E775" i="3" s="1"/>
  <c r="D774" i="3"/>
  <c r="E774" i="3" s="1"/>
  <c r="D773" i="3"/>
  <c r="E773" i="3" s="1"/>
  <c r="D772" i="3"/>
  <c r="E772" i="3" s="1"/>
  <c r="D771" i="3"/>
  <c r="D770" i="3"/>
  <c r="D769" i="3"/>
  <c r="D768" i="3"/>
  <c r="E768" i="3" s="1"/>
  <c r="D767" i="3"/>
  <c r="E767" i="3" s="1"/>
  <c r="F767" i="3" s="1"/>
  <c r="D766" i="3"/>
  <c r="E766" i="3" s="1"/>
  <c r="D765" i="3"/>
  <c r="D764" i="3"/>
  <c r="D763" i="3"/>
  <c r="E763" i="3" s="1"/>
  <c r="D762" i="3"/>
  <c r="E762" i="3" s="1"/>
  <c r="D761" i="3"/>
  <c r="E761" i="3" s="1"/>
  <c r="D760" i="3"/>
  <c r="E760" i="3" s="1"/>
  <c r="D759" i="3"/>
  <c r="D758" i="3"/>
  <c r="D757" i="3"/>
  <c r="D756" i="3"/>
  <c r="E756" i="3" s="1"/>
  <c r="D754" i="3"/>
  <c r="D749" i="3"/>
  <c r="E749" i="3" s="1"/>
  <c r="D748" i="3"/>
  <c r="E748" i="3" s="1"/>
  <c r="D747" i="3"/>
  <c r="D746" i="3"/>
  <c r="D745" i="3"/>
  <c r="E745" i="3" s="1"/>
  <c r="D744" i="3"/>
  <c r="E744" i="3" s="1"/>
  <c r="D743" i="3"/>
  <c r="E743" i="3" s="1"/>
  <c r="D742" i="3"/>
  <c r="E742" i="3" s="1"/>
  <c r="D741" i="3"/>
  <c r="D740" i="3"/>
  <c r="D739" i="3"/>
  <c r="E739" i="3" s="1"/>
  <c r="D738" i="3"/>
  <c r="E738" i="3" s="1"/>
  <c r="D737" i="3"/>
  <c r="E737" i="3" s="1"/>
  <c r="D736" i="3"/>
  <c r="D735" i="3"/>
  <c r="E735" i="3" s="1"/>
  <c r="D734" i="3"/>
  <c r="E734" i="3" s="1"/>
  <c r="D733" i="3"/>
  <c r="E733" i="3" s="1"/>
  <c r="F733" i="3" s="1"/>
  <c r="D732" i="3"/>
  <c r="E732" i="3" s="1"/>
  <c r="D731" i="3"/>
  <c r="E731" i="3" s="1"/>
  <c r="D730" i="3"/>
  <c r="E730" i="3" s="1"/>
  <c r="D729" i="3"/>
  <c r="E729" i="3" s="1"/>
  <c r="D728" i="3"/>
  <c r="E728" i="3" s="1"/>
  <c r="D727" i="3"/>
  <c r="E727" i="3" s="1"/>
  <c r="F727" i="3" s="1"/>
  <c r="D726" i="3"/>
  <c r="E726" i="3" s="1"/>
  <c r="D725" i="3"/>
  <c r="E725" i="3" s="1"/>
  <c r="D724" i="3"/>
  <c r="E724" i="3" s="1"/>
  <c r="D723" i="3"/>
  <c r="D722" i="3"/>
  <c r="D721" i="3"/>
  <c r="E721" i="3" s="1"/>
  <c r="D720" i="3"/>
  <c r="E720" i="3" s="1"/>
  <c r="D719" i="3"/>
  <c r="E719" i="3" s="1"/>
  <c r="E684" i="3"/>
  <c r="E690" i="3"/>
  <c r="D717" i="3"/>
  <c r="D712" i="3"/>
  <c r="D711" i="3"/>
  <c r="D710" i="3"/>
  <c r="D709" i="3"/>
  <c r="D708" i="3"/>
  <c r="D707" i="3"/>
  <c r="D706" i="3"/>
  <c r="D705" i="3"/>
  <c r="D704" i="3"/>
  <c r="D703" i="3"/>
  <c r="D702" i="3"/>
  <c r="D701" i="3"/>
  <c r="D700" i="3"/>
  <c r="D699" i="3"/>
  <c r="D698" i="3"/>
  <c r="D697" i="3"/>
  <c r="D696" i="3"/>
  <c r="D695" i="3"/>
  <c r="D694" i="3"/>
  <c r="D693" i="3"/>
  <c r="D692" i="3"/>
  <c r="D691" i="3"/>
  <c r="D689" i="3"/>
  <c r="D688" i="3"/>
  <c r="D687" i="3"/>
  <c r="D686" i="3"/>
  <c r="D685" i="3"/>
  <c r="D683" i="3"/>
  <c r="D675" i="3"/>
  <c r="E675" i="3" s="1"/>
  <c r="D674" i="3"/>
  <c r="E674" i="3" s="1"/>
  <c r="D673" i="3"/>
  <c r="E673" i="3" s="1"/>
  <c r="F673" i="3" s="1"/>
  <c r="D672" i="3"/>
  <c r="E672" i="3" s="1"/>
  <c r="D681" i="3"/>
  <c r="D671" i="3"/>
  <c r="E671" i="3" s="1"/>
  <c r="D670" i="3"/>
  <c r="E670" i="3" s="1"/>
  <c r="F670" i="3" s="1"/>
  <c r="D669" i="3"/>
  <c r="D668" i="3"/>
  <c r="D667" i="3"/>
  <c r="E667" i="3" s="1"/>
  <c r="D666" i="3"/>
  <c r="D665" i="3"/>
  <c r="D664" i="3"/>
  <c r="E664" i="3" s="1"/>
  <c r="D663" i="3"/>
  <c r="E663" i="3" s="1"/>
  <c r="D662" i="3"/>
  <c r="D661" i="3"/>
  <c r="E661" i="3" s="1"/>
  <c r="F661" i="3" s="1"/>
  <c r="D660" i="3"/>
  <c r="E660" i="3" s="1"/>
  <c r="D659" i="3"/>
  <c r="E659" i="3" s="1"/>
  <c r="D658" i="3"/>
  <c r="E658" i="3" s="1"/>
  <c r="F658" i="3" s="1"/>
  <c r="D657" i="3"/>
  <c r="D656" i="3"/>
  <c r="D655" i="3"/>
  <c r="E655" i="3" s="1"/>
  <c r="D654" i="3"/>
  <c r="E654" i="3" s="1"/>
  <c r="D653" i="3"/>
  <c r="E653" i="3" s="1"/>
  <c r="D652" i="3"/>
  <c r="D651" i="3"/>
  <c r="D650" i="3"/>
  <c r="D649" i="3"/>
  <c r="E649" i="3" s="1"/>
  <c r="F649" i="3" s="1"/>
  <c r="D648" i="3"/>
  <c r="E648" i="3" s="1"/>
  <c r="D647" i="3"/>
  <c r="E647" i="3" s="1"/>
  <c r="D646" i="3"/>
  <c r="E646" i="3" s="1"/>
  <c r="D612" i="3"/>
  <c r="E612" i="3" s="1"/>
  <c r="D613" i="3"/>
  <c r="D614" i="3"/>
  <c r="D615" i="3"/>
  <c r="E615" i="3" s="1"/>
  <c r="D616" i="3"/>
  <c r="E616" i="3" s="1"/>
  <c r="D617" i="3"/>
  <c r="E617" i="3" s="1"/>
  <c r="F617" i="3" s="1"/>
  <c r="D618" i="3"/>
  <c r="E618" i="3" s="1"/>
  <c r="D619" i="3"/>
  <c r="D620" i="3"/>
  <c r="E620" i="3" s="1"/>
  <c r="D621" i="3"/>
  <c r="E621" i="3" s="1"/>
  <c r="D622" i="3"/>
  <c r="D623" i="3"/>
  <c r="E623" i="3" s="1"/>
  <c r="D624" i="3"/>
  <c r="E624" i="3" s="1"/>
  <c r="D625" i="3"/>
  <c r="E625" i="3" s="1"/>
  <c r="F625" i="3" s="1"/>
  <c r="D626" i="3"/>
  <c r="D627" i="3"/>
  <c r="D628" i="3"/>
  <c r="E628" i="3" s="1"/>
  <c r="D629" i="3"/>
  <c r="E629" i="3" s="1"/>
  <c r="D630" i="3"/>
  <c r="E630" i="3" s="1"/>
  <c r="D631" i="3"/>
  <c r="E631" i="3" s="1"/>
  <c r="D632" i="3"/>
  <c r="D633" i="3"/>
  <c r="D634" i="3"/>
  <c r="E634" i="3" s="1"/>
  <c r="D635" i="3"/>
  <c r="E635" i="3" s="1"/>
  <c r="F635" i="3" s="1"/>
  <c r="D636" i="3"/>
  <c r="E636" i="3" s="1"/>
  <c r="D637" i="3"/>
  <c r="E637" i="3" s="1"/>
  <c r="D638" i="3"/>
  <c r="D639" i="3"/>
  <c r="D644" i="3"/>
  <c r="D611" i="3"/>
  <c r="E611" i="3" s="1"/>
  <c r="D609" i="3"/>
  <c r="D604" i="3"/>
  <c r="E604" i="3" s="1"/>
  <c r="F604" i="3" s="1"/>
  <c r="D603" i="3"/>
  <c r="D602" i="3"/>
  <c r="E602" i="3" s="1"/>
  <c r="D601" i="3"/>
  <c r="E601" i="3" s="1"/>
  <c r="D600" i="3"/>
  <c r="E600" i="3" s="1"/>
  <c r="D599" i="3"/>
  <c r="E599" i="3" s="1"/>
  <c r="D598" i="3"/>
  <c r="E598" i="3" s="1"/>
  <c r="D597" i="3"/>
  <c r="E597" i="3" s="1"/>
  <c r="D596" i="3"/>
  <c r="D595" i="3"/>
  <c r="D594" i="3"/>
  <c r="E594" i="3" s="1"/>
  <c r="D593" i="3"/>
  <c r="E593" i="3" s="1"/>
  <c r="D592" i="3"/>
  <c r="D591" i="3"/>
  <c r="D590" i="3"/>
  <c r="D589" i="3"/>
  <c r="D588" i="3"/>
  <c r="D587" i="3"/>
  <c r="E587" i="3" s="1"/>
  <c r="D586" i="3"/>
  <c r="E586" i="3" s="1"/>
  <c r="D585" i="3"/>
  <c r="E585" i="3" s="1"/>
  <c r="D584" i="3"/>
  <c r="E584" i="3" s="1"/>
  <c r="D583" i="3"/>
  <c r="D582" i="3"/>
  <c r="E582" i="3" s="1"/>
  <c r="D581" i="3"/>
  <c r="E581" i="3" s="1"/>
  <c r="D580" i="3"/>
  <c r="E580" i="3" s="1"/>
  <c r="D579" i="3"/>
  <c r="E579" i="3" s="1"/>
  <c r="D578" i="3"/>
  <c r="D577" i="3"/>
  <c r="D576" i="3"/>
  <c r="E576" i="3" s="1"/>
  <c r="D575" i="3"/>
  <c r="E575" i="3" s="1"/>
  <c r="D574" i="3"/>
  <c r="E574" i="3" s="1"/>
  <c r="D572" i="3"/>
  <c r="D567" i="3"/>
  <c r="E567" i="3" s="1"/>
  <c r="D566" i="3"/>
  <c r="D565" i="3"/>
  <c r="D564" i="3"/>
  <c r="E564" i="3" s="1"/>
  <c r="D563" i="3"/>
  <c r="E563" i="3" s="1"/>
  <c r="D562" i="3"/>
  <c r="E562" i="3" s="1"/>
  <c r="D561" i="3"/>
  <c r="E561" i="3" s="1"/>
  <c r="D560" i="3"/>
  <c r="D559" i="3"/>
  <c r="D558" i="3"/>
  <c r="D557" i="3"/>
  <c r="D556" i="3"/>
  <c r="E556" i="3" s="1"/>
  <c r="D555" i="3"/>
  <c r="E555" i="3" s="1"/>
  <c r="D554" i="3"/>
  <c r="D553" i="3"/>
  <c r="D552" i="3"/>
  <c r="E552" i="3" s="1"/>
  <c r="D551" i="3"/>
  <c r="D550" i="3"/>
  <c r="E550" i="3" s="1"/>
  <c r="D549" i="3"/>
  <c r="E549" i="3" s="1"/>
  <c r="D548" i="3"/>
  <c r="D547" i="3"/>
  <c r="E547" i="3" s="1"/>
  <c r="F547" i="3" s="1"/>
  <c r="D546" i="3"/>
  <c r="E546" i="3" s="1"/>
  <c r="D545" i="3"/>
  <c r="E545" i="3" s="1"/>
  <c r="F545" i="3" s="1"/>
  <c r="D544" i="3"/>
  <c r="E544" i="3" s="1"/>
  <c r="F544" i="3" s="1"/>
  <c r="D543" i="3"/>
  <c r="E543" i="3" s="1"/>
  <c r="F543" i="3" s="1"/>
  <c r="D542" i="3"/>
  <c r="E542" i="3" s="1"/>
  <c r="F542" i="3" s="1"/>
  <c r="D541" i="3"/>
  <c r="D540" i="3"/>
  <c r="D539" i="3"/>
  <c r="E539" i="3" s="1"/>
  <c r="D538" i="3"/>
  <c r="E538" i="3" s="1"/>
  <c r="D537" i="3"/>
  <c r="H104" i="5" l="1"/>
  <c r="G202" i="5"/>
  <c r="G317" i="5"/>
  <c r="H86" i="5"/>
  <c r="G262" i="5"/>
  <c r="H263" i="5"/>
  <c r="G370" i="5"/>
  <c r="H284" i="5"/>
  <c r="H394" i="5"/>
  <c r="G94" i="5"/>
  <c r="H286" i="5"/>
  <c r="G212" i="5"/>
  <c r="H383" i="5"/>
  <c r="G243" i="5"/>
  <c r="H406" i="5"/>
  <c r="H83" i="5"/>
  <c r="H210" i="5"/>
  <c r="H374" i="5"/>
  <c r="G381" i="5"/>
  <c r="H99" i="5"/>
  <c r="G276" i="5"/>
  <c r="H382" i="5"/>
  <c r="H1785" i="5"/>
  <c r="H562" i="5"/>
  <c r="H412" i="5"/>
  <c r="H322" i="5"/>
  <c r="H81" i="5"/>
  <c r="H288" i="5"/>
  <c r="G274" i="5"/>
  <c r="G237" i="5"/>
  <c r="H214" i="5"/>
  <c r="G194" i="5"/>
  <c r="G92" i="5"/>
  <c r="G95" i="5"/>
  <c r="G230" i="5"/>
  <c r="H298" i="5"/>
  <c r="H407" i="5"/>
  <c r="H297" i="5"/>
  <c r="H323" i="5"/>
  <c r="H82" i="5"/>
  <c r="G80" i="5"/>
  <c r="G105" i="5"/>
  <c r="G272" i="5"/>
  <c r="G242" i="5"/>
  <c r="G101" i="5"/>
  <c r="G88" i="5"/>
  <c r="G106" i="5"/>
  <c r="H314" i="5"/>
  <c r="G239" i="5"/>
  <c r="H373" i="5"/>
  <c r="H416" i="5"/>
  <c r="H261" i="5"/>
  <c r="G269" i="5"/>
  <c r="H387" i="5"/>
  <c r="G995" i="4"/>
  <c r="G189" i="4"/>
  <c r="H1028" i="4"/>
  <c r="H496" i="4"/>
  <c r="G252" i="4"/>
  <c r="G664" i="4"/>
  <c r="G1021" i="4"/>
  <c r="G667" i="4"/>
  <c r="G675" i="4"/>
  <c r="G1030" i="4"/>
  <c r="G500" i="4"/>
  <c r="H350" i="4"/>
  <c r="H533" i="4"/>
  <c r="G487" i="4"/>
  <c r="G130" i="4"/>
  <c r="G683" i="4"/>
  <c r="G506" i="4"/>
  <c r="H414" i="4"/>
  <c r="H459" i="4"/>
  <c r="G176" i="4"/>
  <c r="H630" i="4"/>
  <c r="H324" i="4"/>
  <c r="G215" i="4"/>
  <c r="G518" i="4"/>
  <c r="H404" i="4"/>
  <c r="G426" i="4"/>
  <c r="H313" i="4"/>
  <c r="H516" i="4"/>
  <c r="G428" i="4"/>
  <c r="G240" i="4"/>
  <c r="G302" i="4"/>
  <c r="G351" i="4"/>
  <c r="H314" i="4"/>
  <c r="G1041" i="4"/>
  <c r="G1038" i="4"/>
  <c r="H1017" i="4"/>
  <c r="H1040" i="4"/>
  <c r="G465" i="4"/>
  <c r="H342" i="4"/>
  <c r="G92" i="4"/>
  <c r="H173" i="4"/>
  <c r="H999" i="4"/>
  <c r="G988" i="4"/>
  <c r="H1027" i="4"/>
  <c r="G486" i="4"/>
  <c r="G357" i="4"/>
  <c r="G634" i="4"/>
  <c r="G542" i="4"/>
  <c r="H514" i="4"/>
  <c r="H503" i="4"/>
  <c r="H539" i="4"/>
  <c r="H343" i="4"/>
  <c r="H162" i="4"/>
  <c r="G160" i="4"/>
  <c r="G224" i="4"/>
  <c r="H191" i="4"/>
  <c r="G246" i="4"/>
  <c r="G247" i="4"/>
  <c r="G242" i="4"/>
  <c r="G686" i="4"/>
  <c r="G997" i="4"/>
  <c r="G443" i="4"/>
  <c r="G538" i="4"/>
  <c r="G449" i="4"/>
  <c r="G310" i="4"/>
  <c r="G322" i="4"/>
  <c r="G429" i="4"/>
  <c r="H2162" i="4"/>
  <c r="G103" i="4"/>
  <c r="H87" i="4"/>
  <c r="G159" i="4"/>
  <c r="G141" i="4"/>
  <c r="H133" i="4"/>
  <c r="G479" i="4"/>
  <c r="G332" i="4"/>
  <c r="H412" i="4"/>
  <c r="H517" i="4"/>
  <c r="G359" i="4"/>
  <c r="G457" i="4"/>
  <c r="G352" i="4"/>
  <c r="G93" i="4"/>
  <c r="G94" i="4"/>
  <c r="H172" i="4"/>
  <c r="H174" i="4"/>
  <c r="G190" i="4"/>
  <c r="G210" i="4"/>
  <c r="G198" i="4"/>
  <c r="G1025" i="4"/>
  <c r="G444" i="4"/>
  <c r="H340" i="4"/>
  <c r="G97" i="4"/>
  <c r="G1042" i="4"/>
  <c r="H494" i="4"/>
  <c r="G541" i="4"/>
  <c r="H467" i="4"/>
  <c r="H304" i="4"/>
  <c r="H416" i="4"/>
  <c r="H2080" i="4"/>
  <c r="F45" i="4"/>
  <c r="G45" i="4" s="1"/>
  <c r="E45" i="4"/>
  <c r="G40" i="4"/>
  <c r="E40" i="4"/>
  <c r="F69" i="4"/>
  <c r="G69" i="4" s="1"/>
  <c r="E69" i="4"/>
  <c r="G62" i="4"/>
  <c r="E62" i="4"/>
  <c r="F2166" i="4"/>
  <c r="G2137" i="4"/>
  <c r="F1010" i="4"/>
  <c r="H1367" i="4"/>
  <c r="G1367" i="4"/>
  <c r="F1983" i="4"/>
  <c r="F39" i="4"/>
  <c r="H39" i="4" s="1"/>
  <c r="E39" i="4"/>
  <c r="G52" i="4"/>
  <c r="E52" i="4"/>
  <c r="G63" i="4"/>
  <c r="E63" i="4"/>
  <c r="F68" i="4"/>
  <c r="G68" i="4" s="1"/>
  <c r="E68" i="4"/>
  <c r="F61" i="4"/>
  <c r="G61" i="4" s="1"/>
  <c r="E61" i="4"/>
  <c r="G445" i="4"/>
  <c r="G1973" i="4"/>
  <c r="F1800" i="4"/>
  <c r="H1893" i="4"/>
  <c r="G938" i="4"/>
  <c r="H938" i="4"/>
  <c r="H85" i="4"/>
  <c r="G85" i="4"/>
  <c r="H659" i="4"/>
  <c r="H81" i="4"/>
  <c r="G81" i="4"/>
  <c r="F49" i="4"/>
  <c r="G49" i="4" s="1"/>
  <c r="E49" i="4"/>
  <c r="H1763" i="4"/>
  <c r="G1763" i="4"/>
  <c r="H1547" i="4"/>
  <c r="G1547" i="4"/>
  <c r="H76" i="4"/>
  <c r="G76" i="4"/>
  <c r="G830" i="4"/>
  <c r="H830" i="4"/>
  <c r="F43" i="4"/>
  <c r="G43" i="4" s="1"/>
  <c r="E43" i="4"/>
  <c r="G50" i="4"/>
  <c r="E50" i="4"/>
  <c r="H317" i="4"/>
  <c r="H521" i="4"/>
  <c r="G1294" i="4"/>
  <c r="H1294" i="4"/>
  <c r="G1618" i="4"/>
  <c r="H1618" i="4"/>
  <c r="G513" i="4"/>
  <c r="H1690" i="4"/>
  <c r="G1690" i="4"/>
  <c r="G1477" i="4"/>
  <c r="H1477" i="4"/>
  <c r="F470" i="4"/>
  <c r="G623" i="4"/>
  <c r="H80" i="4"/>
  <c r="G80" i="4"/>
  <c r="G149" i="4"/>
  <c r="F180" i="4"/>
  <c r="F44" i="4"/>
  <c r="G44" i="4" s="1"/>
  <c r="E44" i="4"/>
  <c r="G51" i="4"/>
  <c r="E51" i="4"/>
  <c r="H2160" i="4"/>
  <c r="H2178" i="4"/>
  <c r="G2178" i="4"/>
  <c r="G480" i="4"/>
  <c r="H308" i="4"/>
  <c r="H1152" i="4"/>
  <c r="G1152" i="4"/>
  <c r="G1838" i="4"/>
  <c r="H1838" i="4"/>
  <c r="H1016" i="4"/>
  <c r="F1045" i="4"/>
  <c r="G617" i="4"/>
  <c r="H617" i="4"/>
  <c r="H331" i="4"/>
  <c r="G796" i="4"/>
  <c r="H796" i="4"/>
  <c r="H77" i="4"/>
  <c r="G77" i="4"/>
  <c r="F143" i="4"/>
  <c r="H88" i="4"/>
  <c r="G88" i="4"/>
  <c r="H296" i="5"/>
  <c r="F582" i="5"/>
  <c r="G364" i="5"/>
  <c r="H364" i="5"/>
  <c r="H1018" i="5"/>
  <c r="G1018" i="5"/>
  <c r="G1131" i="5"/>
  <c r="H1131" i="5"/>
  <c r="G509" i="5"/>
  <c r="H509" i="5"/>
  <c r="H765" i="5"/>
  <c r="G1165" i="5"/>
  <c r="H1165" i="5"/>
  <c r="H260" i="5"/>
  <c r="F290" i="5"/>
  <c r="H77" i="5"/>
  <c r="G310" i="5"/>
  <c r="G1091" i="5"/>
  <c r="H1091" i="5"/>
  <c r="G655" i="5"/>
  <c r="H655" i="5"/>
  <c r="F545" i="5"/>
  <c r="G619" i="5"/>
  <c r="H619" i="5"/>
  <c r="H948" i="6"/>
  <c r="G545" i="6"/>
  <c r="E683" i="3"/>
  <c r="E691" i="3"/>
  <c r="F691" i="3" s="1"/>
  <c r="E697" i="3"/>
  <c r="E703" i="3"/>
  <c r="E709" i="3"/>
  <c r="F709" i="3" s="1"/>
  <c r="E1061" i="3"/>
  <c r="E1090" i="3"/>
  <c r="E1096" i="3"/>
  <c r="E685" i="3"/>
  <c r="E1063" i="3"/>
  <c r="E1064" i="3"/>
  <c r="F1064" i="3" s="1"/>
  <c r="E1098" i="3"/>
  <c r="F1098" i="3" s="1"/>
  <c r="E694" i="3"/>
  <c r="F694" i="3" s="1"/>
  <c r="E700" i="3"/>
  <c r="F700" i="3" s="1"/>
  <c r="E712" i="3"/>
  <c r="E1093" i="3"/>
  <c r="E688" i="3"/>
  <c r="E695" i="3"/>
  <c r="E701" i="3"/>
  <c r="E707" i="3"/>
  <c r="F707" i="3" s="1"/>
  <c r="E1094" i="3"/>
  <c r="E689" i="3"/>
  <c r="E696" i="3"/>
  <c r="E702" i="3"/>
  <c r="E708" i="3"/>
  <c r="E1060" i="3"/>
  <c r="F1060" i="3" s="1"/>
  <c r="E1089" i="3"/>
  <c r="E1095" i="3"/>
  <c r="E1107" i="3"/>
  <c r="F1107" i="3" s="1"/>
  <c r="G144" i="5"/>
  <c r="H144" i="5"/>
  <c r="F821" i="3"/>
  <c r="F539" i="3"/>
  <c r="F728" i="3"/>
  <c r="F734" i="3"/>
  <c r="F546" i="3"/>
  <c r="F775" i="3"/>
  <c r="F684" i="3"/>
  <c r="E823" i="3"/>
  <c r="F814" i="3"/>
  <c r="F904" i="3"/>
  <c r="E933" i="3"/>
  <c r="F1093" i="3"/>
  <c r="E605" i="3"/>
  <c r="F756" i="3"/>
  <c r="E786" i="3"/>
  <c r="F918" i="3"/>
  <c r="E896" i="3"/>
  <c r="F932" i="3"/>
  <c r="F1095" i="3"/>
  <c r="E750" i="3"/>
  <c r="F842" i="3"/>
  <c r="F946" i="3"/>
  <c r="F1090" i="3"/>
  <c r="F834" i="3"/>
  <c r="E969" i="3"/>
  <c r="F979" i="3"/>
  <c r="E568" i="3"/>
  <c r="F538" i="3"/>
  <c r="H71" i="6"/>
  <c r="H544" i="5"/>
  <c r="G518" i="5"/>
  <c r="H664" i="5"/>
  <c r="H315" i="5"/>
  <c r="H1577" i="4"/>
  <c r="G1794" i="4"/>
  <c r="H64" i="4"/>
  <c r="H49" i="4"/>
  <c r="H55" i="4"/>
  <c r="H50" i="4"/>
  <c r="H57" i="4"/>
  <c r="H63" i="4"/>
  <c r="H62" i="4"/>
  <c r="H51" i="4"/>
  <c r="H58" i="4"/>
  <c r="H46" i="4"/>
  <c r="H56" i="4"/>
  <c r="H1064" i="4"/>
  <c r="F564" i="3"/>
  <c r="F556" i="3"/>
  <c r="F552" i="3"/>
  <c r="F549" i="3"/>
  <c r="F555" i="3"/>
  <c r="F561" i="3"/>
  <c r="F567" i="3"/>
  <c r="F575" i="3"/>
  <c r="F581" i="3"/>
  <c r="F599" i="3"/>
  <c r="F576" i="3"/>
  <c r="F594" i="3"/>
  <c r="F620" i="3"/>
  <c r="F725" i="3"/>
  <c r="F731" i="3"/>
  <c r="F743" i="3"/>
  <c r="F601" i="3"/>
  <c r="F637" i="3"/>
  <c r="F631" i="3"/>
  <c r="F647" i="3"/>
  <c r="F653" i="3"/>
  <c r="F659" i="3"/>
  <c r="F675" i="3"/>
  <c r="F720" i="3"/>
  <c r="F726" i="3"/>
  <c r="F732" i="3"/>
  <c r="F738" i="3"/>
  <c r="F744" i="3"/>
  <c r="F563" i="3"/>
  <c r="F584" i="3"/>
  <c r="F602" i="3"/>
  <c r="F611" i="3"/>
  <c r="F636" i="3"/>
  <c r="F630" i="3"/>
  <c r="F624" i="3"/>
  <c r="F618" i="3"/>
  <c r="F612" i="3"/>
  <c r="F648" i="3"/>
  <c r="F654" i="3"/>
  <c r="F660" i="3"/>
  <c r="F701" i="3"/>
  <c r="F721" i="3"/>
  <c r="F745" i="3"/>
  <c r="F562" i="3"/>
  <c r="F579" i="3"/>
  <c r="F585" i="3"/>
  <c r="F597" i="3"/>
  <c r="F629" i="3"/>
  <c r="F623" i="3"/>
  <c r="F696" i="3"/>
  <c r="F550" i="3"/>
  <c r="F580" i="3"/>
  <c r="F586" i="3"/>
  <c r="F598" i="3"/>
  <c r="F634" i="3"/>
  <c r="F628" i="3"/>
  <c r="F616" i="3"/>
  <c r="F672" i="3"/>
  <c r="F703" i="3"/>
  <c r="F729" i="3"/>
  <c r="F735" i="3"/>
  <c r="F593" i="3"/>
  <c r="F621" i="3"/>
  <c r="F615" i="3"/>
  <c r="F663" i="3"/>
  <c r="F685" i="3"/>
  <c r="F742" i="3"/>
  <c r="F587" i="3"/>
  <c r="F582" i="3"/>
  <c r="F674" i="3"/>
  <c r="F671" i="3"/>
  <c r="F664" i="3"/>
  <c r="F655" i="3"/>
  <c r="F667" i="3"/>
  <c r="F690" i="3"/>
  <c r="F748" i="3"/>
  <c r="F773" i="3"/>
  <c r="F780" i="3"/>
  <c r="F783" i="3"/>
  <c r="F805" i="3"/>
  <c r="F793" i="3"/>
  <c r="F817" i="3"/>
  <c r="F822" i="3"/>
  <c r="F855" i="3"/>
  <c r="F883" i="3"/>
  <c r="F889" i="3"/>
  <c r="F880" i="3"/>
  <c r="F924" i="3"/>
  <c r="F930" i="3"/>
  <c r="F912" i="3"/>
  <c r="F922" i="3"/>
  <c r="F954" i="3"/>
  <c r="F985" i="3"/>
  <c r="F984" i="3"/>
  <c r="F697" i="3"/>
  <c r="F689" i="3"/>
  <c r="F708" i="3"/>
  <c r="F737" i="3"/>
  <c r="F768" i="3"/>
  <c r="F774" i="3"/>
  <c r="F781" i="3"/>
  <c r="F816" i="3"/>
  <c r="F810" i="3"/>
  <c r="F856" i="3"/>
  <c r="F907" i="3"/>
  <c r="F919" i="3"/>
  <c r="F931" i="3"/>
  <c r="F905" i="3"/>
  <c r="F939" i="3"/>
  <c r="F980" i="3"/>
  <c r="F977" i="3"/>
  <c r="F730" i="3"/>
  <c r="F724" i="3"/>
  <c r="F763" i="3"/>
  <c r="F782" i="3"/>
  <c r="F809" i="3"/>
  <c r="F815" i="3"/>
  <c r="F803" i="3"/>
  <c r="F844" i="3"/>
  <c r="F843" i="3"/>
  <c r="F850" i="3"/>
  <c r="F873" i="3"/>
  <c r="F888" i="3"/>
  <c r="F908" i="3"/>
  <c r="F961" i="3"/>
  <c r="F808" i="3"/>
  <c r="F802" i="3"/>
  <c r="F796" i="3"/>
  <c r="F820" i="3"/>
  <c r="F852" i="3"/>
  <c r="F874" i="3"/>
  <c r="F886" i="3"/>
  <c r="F892" i="3"/>
  <c r="F877" i="3"/>
  <c r="F941" i="3"/>
  <c r="F947" i="3"/>
  <c r="F953" i="3"/>
  <c r="F965" i="3"/>
  <c r="F958" i="3"/>
  <c r="F600" i="3"/>
  <c r="F766" i="3"/>
  <c r="F778" i="3"/>
  <c r="F811" i="3"/>
  <c r="F838" i="3"/>
  <c r="F847" i="3"/>
  <c r="F853" i="3"/>
  <c r="F875" i="3"/>
  <c r="F881" i="3"/>
  <c r="F893" i="3"/>
  <c r="F870" i="3"/>
  <c r="F916" i="3"/>
  <c r="F909" i="3"/>
  <c r="F960" i="3"/>
  <c r="F948" i="3"/>
  <c r="F983" i="3"/>
  <c r="F749" i="3"/>
  <c r="F739" i="3"/>
  <c r="F772" i="3"/>
  <c r="F804" i="3"/>
  <c r="F832" i="3"/>
  <c r="F841" i="3"/>
  <c r="F835" i="3"/>
  <c r="F854" i="3"/>
  <c r="F876" i="3"/>
  <c r="F882" i="3"/>
  <c r="F894" i="3"/>
  <c r="F887" i="3"/>
  <c r="F911" i="3"/>
  <c r="F917" i="3"/>
  <c r="F923" i="3"/>
  <c r="F943" i="3"/>
  <c r="F949" i="3"/>
  <c r="F955" i="3"/>
  <c r="F966" i="3"/>
  <c r="F978" i="3"/>
  <c r="F833" i="3"/>
  <c r="F846" i="3"/>
  <c r="F840" i="3"/>
  <c r="F785" i="3"/>
  <c r="F779" i="3"/>
  <c r="F1061" i="3"/>
  <c r="F1063" i="3"/>
  <c r="F868" i="3"/>
  <c r="F792" i="3"/>
  <c r="F760" i="3"/>
  <c r="F762" i="3"/>
  <c r="F761" i="3"/>
  <c r="F719" i="3"/>
  <c r="F683" i="3"/>
  <c r="F646" i="3"/>
  <c r="F574" i="3"/>
  <c r="D535" i="3"/>
  <c r="D530" i="3"/>
  <c r="D529" i="3"/>
  <c r="D528" i="3"/>
  <c r="D527" i="3"/>
  <c r="D526" i="3"/>
  <c r="D525" i="3"/>
  <c r="D524" i="3"/>
  <c r="D523" i="3"/>
  <c r="D522" i="3"/>
  <c r="D521" i="3"/>
  <c r="D520" i="3"/>
  <c r="D519" i="3"/>
  <c r="D518" i="3"/>
  <c r="D517" i="3"/>
  <c r="D516" i="3"/>
  <c r="D515" i="3"/>
  <c r="D514" i="3"/>
  <c r="D513" i="3"/>
  <c r="D512" i="3"/>
  <c r="D511" i="3"/>
  <c r="D510" i="3"/>
  <c r="D509" i="3"/>
  <c r="D508" i="3"/>
  <c r="D507" i="3"/>
  <c r="D506" i="3"/>
  <c r="D499" i="3"/>
  <c r="D504" i="3"/>
  <c r="D498" i="3"/>
  <c r="D497" i="3"/>
  <c r="D496" i="3"/>
  <c r="D495" i="3"/>
  <c r="D494" i="3"/>
  <c r="D493" i="3"/>
  <c r="D492" i="3"/>
  <c r="D491" i="3"/>
  <c r="D490" i="3"/>
  <c r="D489" i="3"/>
  <c r="D488" i="3"/>
  <c r="D487" i="3"/>
  <c r="D486" i="3"/>
  <c r="D485" i="3"/>
  <c r="D484" i="3"/>
  <c r="D483" i="3"/>
  <c r="D482" i="3"/>
  <c r="D481" i="3"/>
  <c r="D480" i="3"/>
  <c r="D479" i="3"/>
  <c r="D478" i="3"/>
  <c r="D477" i="3"/>
  <c r="D476" i="3"/>
  <c r="D475" i="3"/>
  <c r="D474" i="3"/>
  <c r="D473" i="3"/>
  <c r="D472" i="3"/>
  <c r="D471" i="3"/>
  <c r="D469" i="3"/>
  <c r="D464" i="3"/>
  <c r="F464" i="3" s="1"/>
  <c r="D463" i="3"/>
  <c r="E463" i="3" s="1"/>
  <c r="F463" i="3" s="1"/>
  <c r="D462" i="3"/>
  <c r="E462" i="3" s="1"/>
  <c r="F462" i="3" s="1"/>
  <c r="D461" i="3"/>
  <c r="E461" i="3" s="1"/>
  <c r="F461" i="3" s="1"/>
  <c r="D460" i="3"/>
  <c r="D459" i="3"/>
  <c r="D458" i="3"/>
  <c r="E458" i="3" s="1"/>
  <c r="F458" i="3" s="1"/>
  <c r="D457" i="3"/>
  <c r="E457" i="3" s="1"/>
  <c r="F457" i="3" s="1"/>
  <c r="D456" i="3"/>
  <c r="E456" i="3" s="1"/>
  <c r="F456" i="3" s="1"/>
  <c r="D455" i="3"/>
  <c r="E455" i="3" s="1"/>
  <c r="F455" i="3" s="1"/>
  <c r="D454" i="3"/>
  <c r="D453" i="3"/>
  <c r="D452" i="3"/>
  <c r="E452" i="3" s="1"/>
  <c r="F452" i="3" s="1"/>
  <c r="D451" i="3"/>
  <c r="E451" i="3" s="1"/>
  <c r="F451" i="3" s="1"/>
  <c r="D450" i="3"/>
  <c r="E450" i="3" s="1"/>
  <c r="F450" i="3" s="1"/>
  <c r="D449" i="3"/>
  <c r="E449" i="3" s="1"/>
  <c r="F449" i="3" s="1"/>
  <c r="D448" i="3"/>
  <c r="D447" i="3"/>
  <c r="D446" i="3"/>
  <c r="E446" i="3" s="1"/>
  <c r="F446" i="3" s="1"/>
  <c r="D445" i="3"/>
  <c r="E445" i="3" s="1"/>
  <c r="F445" i="3" s="1"/>
  <c r="D444" i="3"/>
  <c r="E444" i="3" s="1"/>
  <c r="F444" i="3" s="1"/>
  <c r="D443" i="3"/>
  <c r="E443" i="3" s="1"/>
  <c r="F443" i="3" s="1"/>
  <c r="D442" i="3"/>
  <c r="D441" i="3"/>
  <c r="D440" i="3"/>
  <c r="E440" i="3" s="1"/>
  <c r="F440" i="3" s="1"/>
  <c r="D439" i="3"/>
  <c r="E439" i="3" s="1"/>
  <c r="F439" i="3" s="1"/>
  <c r="D438" i="3"/>
  <c r="E438" i="3" s="1"/>
  <c r="F438" i="3" s="1"/>
  <c r="D437" i="3"/>
  <c r="E437" i="3" s="1"/>
  <c r="D436" i="3"/>
  <c r="D434" i="3"/>
  <c r="D429" i="3"/>
  <c r="D428" i="3"/>
  <c r="E428" i="3" s="1"/>
  <c r="D427" i="3"/>
  <c r="E427" i="3" s="1"/>
  <c r="D426" i="3"/>
  <c r="E426" i="3" s="1"/>
  <c r="D425" i="3"/>
  <c r="E425" i="3" s="1"/>
  <c r="F425" i="3" s="1"/>
  <c r="D424" i="3"/>
  <c r="D423" i="3"/>
  <c r="D422" i="3"/>
  <c r="E422" i="3" s="1"/>
  <c r="F422" i="3" s="1"/>
  <c r="D421" i="3"/>
  <c r="E421" i="3" s="1"/>
  <c r="D420" i="3"/>
  <c r="E420" i="3" s="1"/>
  <c r="F420" i="3" s="1"/>
  <c r="D419" i="3"/>
  <c r="E419" i="3" s="1"/>
  <c r="F419" i="3" s="1"/>
  <c r="D418" i="3"/>
  <c r="D417" i="3"/>
  <c r="D416" i="3"/>
  <c r="E416" i="3" s="1"/>
  <c r="F416" i="3" s="1"/>
  <c r="D415" i="3"/>
  <c r="E415" i="3" s="1"/>
  <c r="F415" i="3" s="1"/>
  <c r="D414" i="3"/>
  <c r="E414" i="3" s="1"/>
  <c r="F414" i="3" s="1"/>
  <c r="D413" i="3"/>
  <c r="E413" i="3" s="1"/>
  <c r="F413" i="3" s="1"/>
  <c r="D412" i="3"/>
  <c r="D411" i="3"/>
  <c r="D410" i="3"/>
  <c r="E410" i="3" s="1"/>
  <c r="F410" i="3" s="1"/>
  <c r="D409" i="3"/>
  <c r="E409" i="3" s="1"/>
  <c r="F409" i="3" s="1"/>
  <c r="D408" i="3"/>
  <c r="E408" i="3" s="1"/>
  <c r="F408" i="3" s="1"/>
  <c r="D407" i="3"/>
  <c r="E407" i="3" s="1"/>
  <c r="F407" i="3" s="1"/>
  <c r="D406" i="3"/>
  <c r="D405" i="3"/>
  <c r="D404" i="3"/>
  <c r="E404" i="3" s="1"/>
  <c r="F404" i="3" s="1"/>
  <c r="D403" i="3"/>
  <c r="E403" i="3" s="1"/>
  <c r="F403" i="3" s="1"/>
  <c r="D402" i="3"/>
  <c r="E402" i="3" s="1"/>
  <c r="F402" i="3" s="1"/>
  <c r="D401" i="3"/>
  <c r="E401" i="3" s="1"/>
  <c r="D400" i="3"/>
  <c r="D399" i="3"/>
  <c r="D392" i="3"/>
  <c r="E392" i="3" s="1"/>
  <c r="F392" i="3" s="1"/>
  <c r="D397" i="3"/>
  <c r="D391" i="3"/>
  <c r="E391" i="3" s="1"/>
  <c r="D390" i="3"/>
  <c r="E390" i="3" s="1"/>
  <c r="F390" i="3" s="1"/>
  <c r="D389" i="3"/>
  <c r="E389" i="3" s="1"/>
  <c r="F389" i="3" s="1"/>
  <c r="D388" i="3"/>
  <c r="D387" i="3"/>
  <c r="D386" i="3"/>
  <c r="E386" i="3" s="1"/>
  <c r="F386" i="3" s="1"/>
  <c r="D385" i="3"/>
  <c r="E385" i="3" s="1"/>
  <c r="F385" i="3" s="1"/>
  <c r="D384" i="3"/>
  <c r="E384" i="3" s="1"/>
  <c r="D383" i="3"/>
  <c r="E383" i="3" s="1"/>
  <c r="F383" i="3" s="1"/>
  <c r="D382" i="3"/>
  <c r="D381" i="3"/>
  <c r="D380" i="3"/>
  <c r="E380" i="3" s="1"/>
  <c r="D379" i="3"/>
  <c r="E379" i="3" s="1"/>
  <c r="F379" i="3" s="1"/>
  <c r="D378" i="3"/>
  <c r="E378" i="3" s="1"/>
  <c r="F378" i="3" s="1"/>
  <c r="D377" i="3"/>
  <c r="D376" i="3"/>
  <c r="E376" i="3" s="1"/>
  <c r="F376" i="3" s="1"/>
  <c r="D375" i="3"/>
  <c r="D374" i="3"/>
  <c r="E374" i="3" s="1"/>
  <c r="F374" i="3" s="1"/>
  <c r="D373" i="3"/>
  <c r="E373" i="3" s="1"/>
  <c r="D372" i="3"/>
  <c r="D371" i="3"/>
  <c r="E371" i="3" s="1"/>
  <c r="F371" i="3" s="1"/>
  <c r="D370" i="3"/>
  <c r="D369" i="3"/>
  <c r="D368" i="3"/>
  <c r="E368" i="3" s="1"/>
  <c r="F368" i="3" s="1"/>
  <c r="D367" i="3"/>
  <c r="E367" i="3" s="1"/>
  <c r="F367" i="3" s="1"/>
  <c r="D366" i="3"/>
  <c r="E366" i="3" s="1"/>
  <c r="D365" i="3"/>
  <c r="E365" i="3" s="1"/>
  <c r="F365" i="3" s="1"/>
  <c r="D364" i="3"/>
  <c r="D363" i="3"/>
  <c r="D362" i="3"/>
  <c r="E362" i="3" s="1"/>
  <c r="D360" i="3"/>
  <c r="D355" i="3"/>
  <c r="E355" i="3" s="1"/>
  <c r="F355" i="3" s="1"/>
  <c r="D354" i="3"/>
  <c r="E354" i="3" s="1"/>
  <c r="F354" i="3" s="1"/>
  <c r="D353" i="3"/>
  <c r="E353" i="3" s="1"/>
  <c r="F353" i="3" s="1"/>
  <c r="D352" i="3"/>
  <c r="D351" i="3"/>
  <c r="D350" i="3"/>
  <c r="E350" i="3" s="1"/>
  <c r="F350" i="3" s="1"/>
  <c r="D349" i="3"/>
  <c r="E349" i="3" s="1"/>
  <c r="F349" i="3" s="1"/>
  <c r="D348" i="3"/>
  <c r="E348" i="3" s="1"/>
  <c r="F348" i="3" s="1"/>
  <c r="D347" i="3"/>
  <c r="E347" i="3" s="1"/>
  <c r="F347" i="3" s="1"/>
  <c r="D346" i="3"/>
  <c r="D345" i="3"/>
  <c r="D344" i="3"/>
  <c r="E344" i="3" s="1"/>
  <c r="F344" i="3" s="1"/>
  <c r="D343" i="3"/>
  <c r="E343" i="3" s="1"/>
  <c r="F343" i="3" s="1"/>
  <c r="D342" i="3"/>
  <c r="E342" i="3" s="1"/>
  <c r="F342" i="3" s="1"/>
  <c r="D341" i="3"/>
  <c r="E341" i="3" s="1"/>
  <c r="D340" i="3"/>
  <c r="D339" i="3"/>
  <c r="D338" i="3"/>
  <c r="E338" i="3" s="1"/>
  <c r="F338" i="3" s="1"/>
  <c r="D337" i="3"/>
  <c r="E337" i="3" s="1"/>
  <c r="F337" i="3" s="1"/>
  <c r="D336" i="3"/>
  <c r="E336" i="3" s="1"/>
  <c r="F336" i="3" s="1"/>
  <c r="D335" i="3"/>
  <c r="E335" i="3" s="1"/>
  <c r="F335" i="3" s="1"/>
  <c r="D334" i="3"/>
  <c r="D333" i="3"/>
  <c r="D332" i="3"/>
  <c r="E332" i="3" s="1"/>
  <c r="F332" i="3" s="1"/>
  <c r="D331" i="3"/>
  <c r="E331" i="3" s="1"/>
  <c r="F331" i="3" s="1"/>
  <c r="D330" i="3"/>
  <c r="E330" i="3" s="1"/>
  <c r="F330" i="3" s="1"/>
  <c r="D329" i="3"/>
  <c r="E329" i="3" s="1"/>
  <c r="F329" i="3" s="1"/>
  <c r="D328" i="3"/>
  <c r="D327" i="3"/>
  <c r="D326" i="3"/>
  <c r="E326" i="3" s="1"/>
  <c r="D319" i="3"/>
  <c r="E319" i="3" s="1"/>
  <c r="D324" i="3"/>
  <c r="D318" i="3"/>
  <c r="E318" i="3" s="1"/>
  <c r="D317" i="3"/>
  <c r="E317" i="3" s="1"/>
  <c r="F317" i="3" s="1"/>
  <c r="D316" i="3"/>
  <c r="D315" i="3"/>
  <c r="D314" i="3"/>
  <c r="E314" i="3" s="1"/>
  <c r="F314" i="3" s="1"/>
  <c r="D313" i="3"/>
  <c r="E313" i="3" s="1"/>
  <c r="F313" i="3" s="1"/>
  <c r="D312" i="3"/>
  <c r="E312" i="3" s="1"/>
  <c r="F312" i="3" s="1"/>
  <c r="D311" i="3"/>
  <c r="D310" i="3"/>
  <c r="D309" i="3"/>
  <c r="D308" i="3"/>
  <c r="E308" i="3" s="1"/>
  <c r="F308" i="3" s="1"/>
  <c r="D307" i="3"/>
  <c r="D306" i="3"/>
  <c r="E306" i="3" s="1"/>
  <c r="D305" i="3"/>
  <c r="E305" i="3" s="1"/>
  <c r="F305" i="3" s="1"/>
  <c r="D304" i="3"/>
  <c r="D303" i="3"/>
  <c r="D302" i="3"/>
  <c r="E302" i="3" s="1"/>
  <c r="D301" i="3"/>
  <c r="E301" i="3" s="1"/>
  <c r="D300" i="3"/>
  <c r="E300" i="3" s="1"/>
  <c r="F300" i="3" s="1"/>
  <c r="D299" i="3"/>
  <c r="E299" i="3" s="1"/>
  <c r="D298" i="3"/>
  <c r="D297" i="3"/>
  <c r="D296" i="3"/>
  <c r="E296" i="3" s="1"/>
  <c r="F296" i="3" s="1"/>
  <c r="D295" i="3"/>
  <c r="E295" i="3" s="1"/>
  <c r="D294" i="3"/>
  <c r="E294" i="3" s="1"/>
  <c r="F294" i="3" s="1"/>
  <c r="D293" i="3"/>
  <c r="E293" i="3" s="1"/>
  <c r="F293" i="3" s="1"/>
  <c r="D292" i="3"/>
  <c r="D291" i="3"/>
  <c r="D290" i="3"/>
  <c r="E290" i="3" s="1"/>
  <c r="F290" i="3" s="1"/>
  <c r="D289" i="3"/>
  <c r="E289" i="3" s="1"/>
  <c r="D287" i="3"/>
  <c r="D282" i="3"/>
  <c r="E282" i="3" s="1"/>
  <c r="D281" i="3"/>
  <c r="E281" i="3" s="1"/>
  <c r="F281" i="3" s="1"/>
  <c r="D280" i="3"/>
  <c r="D279" i="3"/>
  <c r="D278" i="3"/>
  <c r="E278" i="3" s="1"/>
  <c r="F278" i="3" s="1"/>
  <c r="D277" i="3"/>
  <c r="E277" i="3" s="1"/>
  <c r="F277" i="3" s="1"/>
  <c r="D276" i="3"/>
  <c r="E276" i="3" s="1"/>
  <c r="F276" i="3" s="1"/>
  <c r="D275" i="3"/>
  <c r="E275" i="3" s="1"/>
  <c r="F275" i="3" s="1"/>
  <c r="D274" i="3"/>
  <c r="D273" i="3"/>
  <c r="D272" i="3"/>
  <c r="E272" i="3" s="1"/>
  <c r="F272" i="3" s="1"/>
  <c r="D271" i="3"/>
  <c r="E271" i="3" s="1"/>
  <c r="F271" i="3" s="1"/>
  <c r="D270" i="3"/>
  <c r="E270" i="3" s="1"/>
  <c r="F270" i="3" s="1"/>
  <c r="D269" i="3"/>
  <c r="D268" i="3"/>
  <c r="D267" i="3"/>
  <c r="D266" i="3"/>
  <c r="E266" i="3" s="1"/>
  <c r="F266" i="3" s="1"/>
  <c r="D265" i="3"/>
  <c r="E265" i="3" s="1"/>
  <c r="F265" i="3" s="1"/>
  <c r="D264" i="3"/>
  <c r="E264" i="3" s="1"/>
  <c r="F264" i="3" s="1"/>
  <c r="D263" i="3"/>
  <c r="E263" i="3" s="1"/>
  <c r="D262" i="3"/>
  <c r="D261" i="3"/>
  <c r="D260" i="3"/>
  <c r="E260" i="3" s="1"/>
  <c r="F260" i="3" s="1"/>
  <c r="D259" i="3"/>
  <c r="E259" i="3" s="1"/>
  <c r="F259" i="3" s="1"/>
  <c r="D258" i="3"/>
  <c r="E258" i="3" s="1"/>
  <c r="F258" i="3" s="1"/>
  <c r="D257" i="3"/>
  <c r="E257" i="3" s="1"/>
  <c r="F257" i="3" s="1"/>
  <c r="D256" i="3"/>
  <c r="D255" i="3"/>
  <c r="D254" i="3"/>
  <c r="E254" i="3" s="1"/>
  <c r="F254" i="3" s="1"/>
  <c r="D253" i="3"/>
  <c r="E253" i="3" s="1"/>
  <c r="D243" i="3"/>
  <c r="D244" i="3"/>
  <c r="D245" i="3"/>
  <c r="D246" i="3"/>
  <c r="D251" i="3"/>
  <c r="D242" i="3"/>
  <c r="D241" i="3"/>
  <c r="D240" i="3"/>
  <c r="D239" i="3"/>
  <c r="D238" i="3"/>
  <c r="D237" i="3"/>
  <c r="D236" i="3"/>
  <c r="D235" i="3"/>
  <c r="D234" i="3"/>
  <c r="D233" i="3"/>
  <c r="D232" i="3"/>
  <c r="D231" i="3"/>
  <c r="D230" i="3"/>
  <c r="D229" i="3"/>
  <c r="D227" i="3"/>
  <c r="D226" i="3"/>
  <c r="D225" i="3"/>
  <c r="D224" i="3"/>
  <c r="D223" i="3"/>
  <c r="D222" i="3"/>
  <c r="D221" i="3"/>
  <c r="D220" i="3"/>
  <c r="D219" i="3"/>
  <c r="D218" i="3"/>
  <c r="D217" i="3"/>
  <c r="D216" i="3"/>
  <c r="D208" i="3"/>
  <c r="D209" i="3"/>
  <c r="D207" i="3"/>
  <c r="D206" i="3"/>
  <c r="D205" i="3"/>
  <c r="D204" i="3"/>
  <c r="D214" i="3"/>
  <c r="D203" i="3"/>
  <c r="D202" i="3"/>
  <c r="D201" i="3"/>
  <c r="D200" i="3"/>
  <c r="D199" i="3"/>
  <c r="D198" i="3"/>
  <c r="D197" i="3"/>
  <c r="D196" i="3"/>
  <c r="D195" i="3"/>
  <c r="D194" i="3"/>
  <c r="D193" i="3"/>
  <c r="D192" i="3"/>
  <c r="D191" i="3"/>
  <c r="D190" i="3"/>
  <c r="D189" i="3"/>
  <c r="D188" i="3"/>
  <c r="D187" i="3"/>
  <c r="D186" i="3"/>
  <c r="D185" i="3"/>
  <c r="D184" i="3"/>
  <c r="D183" i="3"/>
  <c r="D182" i="3"/>
  <c r="E157" i="3"/>
  <c r="F157" i="3" s="1"/>
  <c r="D180" i="3"/>
  <c r="D175" i="3"/>
  <c r="E175" i="3" s="1"/>
  <c r="F175" i="3" s="1"/>
  <c r="D174" i="3"/>
  <c r="E174" i="3" s="1"/>
  <c r="D173" i="3"/>
  <c r="D172" i="3"/>
  <c r="D171" i="3"/>
  <c r="D170" i="3"/>
  <c r="D169" i="3"/>
  <c r="E169" i="3" s="1"/>
  <c r="D168" i="3"/>
  <c r="E168" i="3" s="1"/>
  <c r="F168" i="3" s="1"/>
  <c r="D167" i="3"/>
  <c r="E167" i="3" s="1"/>
  <c r="F167" i="3" s="1"/>
  <c r="D166" i="3"/>
  <c r="D165" i="3"/>
  <c r="D164" i="3"/>
  <c r="E164" i="3" s="1"/>
  <c r="F164" i="3" s="1"/>
  <c r="D163" i="3"/>
  <c r="E163" i="3" s="1"/>
  <c r="D162" i="3"/>
  <c r="E162" i="3" s="1"/>
  <c r="F162" i="3" s="1"/>
  <c r="D161" i="3"/>
  <c r="E161" i="3" s="1"/>
  <c r="D160" i="3"/>
  <c r="D159" i="3"/>
  <c r="D158" i="3"/>
  <c r="E158" i="3" s="1"/>
  <c r="F158" i="3" s="1"/>
  <c r="D156" i="3"/>
  <c r="D155" i="3"/>
  <c r="E155" i="3" s="1"/>
  <c r="D154" i="3"/>
  <c r="D153" i="3"/>
  <c r="D152" i="3"/>
  <c r="E152" i="3" s="1"/>
  <c r="F152" i="3" s="1"/>
  <c r="D151" i="3"/>
  <c r="E151" i="3" s="1"/>
  <c r="F151" i="3" s="1"/>
  <c r="D150" i="3"/>
  <c r="E150" i="3" s="1"/>
  <c r="F150" i="3" s="1"/>
  <c r="D149" i="3"/>
  <c r="E149" i="3" s="1"/>
  <c r="F149" i="3" s="1"/>
  <c r="D148" i="3"/>
  <c r="D147" i="3"/>
  <c r="D146" i="3"/>
  <c r="E146" i="3" s="1"/>
  <c r="F146" i="3" s="1"/>
  <c r="D145" i="3"/>
  <c r="E145" i="3" s="1"/>
  <c r="D138" i="3"/>
  <c r="E138" i="3" s="1"/>
  <c r="D143" i="3"/>
  <c r="D137" i="3"/>
  <c r="E137" i="3" s="1"/>
  <c r="F137" i="3" s="1"/>
  <c r="D136" i="3"/>
  <c r="D135" i="3"/>
  <c r="D134" i="3"/>
  <c r="E134" i="3" s="1"/>
  <c r="D133" i="3"/>
  <c r="E133" i="3" s="1"/>
  <c r="F133" i="3" s="1"/>
  <c r="D132" i="3"/>
  <c r="E132" i="3" s="1"/>
  <c r="F132" i="3" s="1"/>
  <c r="D131" i="3"/>
  <c r="E131" i="3" s="1"/>
  <c r="D130" i="3"/>
  <c r="D129" i="3"/>
  <c r="D128" i="3"/>
  <c r="E128" i="3" s="1"/>
  <c r="F128" i="3" s="1"/>
  <c r="D127" i="3"/>
  <c r="E127" i="3" s="1"/>
  <c r="D126" i="3"/>
  <c r="D125" i="3"/>
  <c r="D124" i="3"/>
  <c r="D123" i="3"/>
  <c r="D122" i="3"/>
  <c r="E122" i="3" s="1"/>
  <c r="F122" i="3" s="1"/>
  <c r="D121" i="3"/>
  <c r="E121" i="3" s="1"/>
  <c r="E120" i="3"/>
  <c r="F120" i="3" s="1"/>
  <c r="D119" i="3"/>
  <c r="E119" i="3" s="1"/>
  <c r="D118" i="3"/>
  <c r="D117" i="3"/>
  <c r="D116" i="3"/>
  <c r="E116" i="3" s="1"/>
  <c r="F116" i="3" s="1"/>
  <c r="D115" i="3"/>
  <c r="E115" i="3" s="1"/>
  <c r="F115" i="3" s="1"/>
  <c r="D114" i="3"/>
  <c r="E114" i="3" s="1"/>
  <c r="F114" i="3" s="1"/>
  <c r="D113" i="3"/>
  <c r="E113" i="3" s="1"/>
  <c r="F113" i="3" s="1"/>
  <c r="D112" i="3"/>
  <c r="D111" i="3"/>
  <c r="D110" i="3"/>
  <c r="E110" i="3" s="1"/>
  <c r="F110" i="3" s="1"/>
  <c r="D109" i="3"/>
  <c r="E109" i="3" s="1"/>
  <c r="F109" i="3" s="1"/>
  <c r="D108" i="3"/>
  <c r="E108" i="3" s="1"/>
  <c r="E84" i="3"/>
  <c r="D99" i="3"/>
  <c r="D100" i="3"/>
  <c r="D101" i="3"/>
  <c r="D85" i="3"/>
  <c r="D86" i="3"/>
  <c r="D106" i="3"/>
  <c r="D98" i="3"/>
  <c r="D97" i="3"/>
  <c r="D96" i="3"/>
  <c r="D95" i="3"/>
  <c r="D94" i="3"/>
  <c r="D93" i="3"/>
  <c r="D92" i="3"/>
  <c r="D91" i="3"/>
  <c r="D90" i="3"/>
  <c r="D89" i="3"/>
  <c r="D88" i="3"/>
  <c r="D87" i="3"/>
  <c r="D83" i="3"/>
  <c r="D82" i="3"/>
  <c r="D81" i="3"/>
  <c r="D80" i="3"/>
  <c r="D79" i="3"/>
  <c r="D78" i="3"/>
  <c r="D77" i="3"/>
  <c r="D76" i="3"/>
  <c r="D75" i="3"/>
  <c r="D74" i="3"/>
  <c r="D73" i="3"/>
  <c r="D72" i="3"/>
  <c r="D53" i="3"/>
  <c r="D54" i="3"/>
  <c r="D55" i="3"/>
  <c r="D56" i="3"/>
  <c r="D57" i="3"/>
  <c r="D58" i="3"/>
  <c r="D59" i="3"/>
  <c r="D60" i="3"/>
  <c r="D61" i="3"/>
  <c r="D62" i="3"/>
  <c r="D63" i="3"/>
  <c r="D36" i="3"/>
  <c r="D37" i="3"/>
  <c r="D38" i="3"/>
  <c r="D39" i="3"/>
  <c r="D40" i="3"/>
  <c r="D41" i="3"/>
  <c r="D42" i="3"/>
  <c r="D43" i="3"/>
  <c r="D44" i="3"/>
  <c r="D45" i="3"/>
  <c r="D46" i="3"/>
  <c r="D47" i="3"/>
  <c r="D48" i="3"/>
  <c r="D49" i="3"/>
  <c r="D50" i="3"/>
  <c r="D51" i="3"/>
  <c r="D52" i="3"/>
  <c r="D70" i="3"/>
  <c r="D35" i="3"/>
  <c r="D25" i="3"/>
  <c r="D26" i="3"/>
  <c r="D28" i="3"/>
  <c r="D33" i="3"/>
  <c r="D24" i="3"/>
  <c r="D23" i="3"/>
  <c r="D22" i="3"/>
  <c r="D21" i="3"/>
  <c r="D20" i="3"/>
  <c r="D19" i="3"/>
  <c r="D18" i="3"/>
  <c r="D17" i="3"/>
  <c r="D16" i="3"/>
  <c r="D15" i="3"/>
  <c r="D14" i="3"/>
  <c r="D13" i="3"/>
  <c r="D12" i="3"/>
  <c r="D11" i="3"/>
  <c r="D10" i="3"/>
  <c r="D9" i="3"/>
  <c r="D8" i="3"/>
  <c r="D7" i="3"/>
  <c r="D6" i="3"/>
  <c r="D5" i="3"/>
  <c r="D4" i="3"/>
  <c r="D631" i="2"/>
  <c r="E631" i="2" s="1"/>
  <c r="D632" i="2"/>
  <c r="E632" i="2" s="1"/>
  <c r="D633" i="2"/>
  <c r="E633" i="2" s="1"/>
  <c r="D634" i="2"/>
  <c r="E634" i="2" s="1"/>
  <c r="D635" i="2"/>
  <c r="D636" i="2"/>
  <c r="E636" i="2" s="1"/>
  <c r="D637" i="2"/>
  <c r="E637" i="2" s="1"/>
  <c r="D638" i="2"/>
  <c r="E638" i="2" s="1"/>
  <c r="D639" i="2"/>
  <c r="D640" i="2"/>
  <c r="E640" i="2" s="1"/>
  <c r="D641" i="2"/>
  <c r="E641" i="2" s="1"/>
  <c r="D642" i="2"/>
  <c r="D643" i="2"/>
  <c r="E643" i="2" s="1"/>
  <c r="D617" i="2"/>
  <c r="E617" i="2" s="1"/>
  <c r="D618" i="2"/>
  <c r="E618" i="2" s="1"/>
  <c r="D619" i="2"/>
  <c r="E619" i="2" s="1"/>
  <c r="D620" i="2"/>
  <c r="D621" i="2"/>
  <c r="E621" i="2" s="1"/>
  <c r="D622" i="2"/>
  <c r="E622" i="2" s="1"/>
  <c r="D623" i="2"/>
  <c r="D624" i="2"/>
  <c r="E624" i="2" s="1"/>
  <c r="D625" i="2"/>
  <c r="E625" i="2" s="1"/>
  <c r="D626" i="2"/>
  <c r="E626" i="2" s="1"/>
  <c r="D627" i="2"/>
  <c r="E627" i="2" s="1"/>
  <c r="D628" i="2"/>
  <c r="D629" i="2"/>
  <c r="E629" i="2" s="1"/>
  <c r="D630" i="2"/>
  <c r="E630" i="2" s="1"/>
  <c r="D616" i="2"/>
  <c r="E616" i="2" s="1"/>
  <c r="D581" i="2"/>
  <c r="E581" i="2" s="1"/>
  <c r="D582" i="2"/>
  <c r="E582" i="2" s="1"/>
  <c r="D583" i="2"/>
  <c r="D584" i="2"/>
  <c r="D585" i="2"/>
  <c r="E585" i="2" s="1"/>
  <c r="D586" i="2"/>
  <c r="D587" i="2"/>
  <c r="D588" i="2"/>
  <c r="D589" i="2"/>
  <c r="D590" i="2"/>
  <c r="D591" i="2"/>
  <c r="E591" i="2" s="1"/>
  <c r="D592" i="2"/>
  <c r="E592" i="2" s="1"/>
  <c r="D593" i="2"/>
  <c r="D594" i="2"/>
  <c r="D595" i="2"/>
  <c r="E595" i="2" s="1"/>
  <c r="D596" i="2"/>
  <c r="E596" i="2" s="1"/>
  <c r="D597" i="2"/>
  <c r="E597" i="2" s="1"/>
  <c r="D598" i="2"/>
  <c r="E598" i="2" s="1"/>
  <c r="D599" i="2"/>
  <c r="E599" i="2" s="1"/>
  <c r="D600" i="2"/>
  <c r="D601" i="2"/>
  <c r="D602" i="2"/>
  <c r="E602" i="2" s="1"/>
  <c r="D603" i="2"/>
  <c r="E603" i="2" s="1"/>
  <c r="D604" i="2"/>
  <c r="E604" i="2" s="1"/>
  <c r="D605" i="2"/>
  <c r="E605" i="2" s="1"/>
  <c r="D606" i="2"/>
  <c r="E606" i="2" s="1"/>
  <c r="D607" i="2"/>
  <c r="D608" i="2"/>
  <c r="D609" i="2"/>
  <c r="E609" i="2" s="1"/>
  <c r="D580" i="2"/>
  <c r="D579" i="2"/>
  <c r="D577" i="2"/>
  <c r="D572" i="2"/>
  <c r="E572" i="2" s="1"/>
  <c r="D571" i="2"/>
  <c r="E571" i="2" s="1"/>
  <c r="D570" i="2"/>
  <c r="E570" i="2" s="1"/>
  <c r="D569" i="2"/>
  <c r="E569" i="2" s="1"/>
  <c r="D568" i="2"/>
  <c r="E568" i="2" s="1"/>
  <c r="D567" i="2"/>
  <c r="D566" i="2"/>
  <c r="D565" i="2"/>
  <c r="E565" i="2" s="1"/>
  <c r="D564" i="2"/>
  <c r="E564" i="2" s="1"/>
  <c r="D563" i="2"/>
  <c r="E563" i="2" s="1"/>
  <c r="D562" i="2"/>
  <c r="E562" i="2" s="1"/>
  <c r="D561" i="2"/>
  <c r="E561" i="2" s="1"/>
  <c r="D560" i="2"/>
  <c r="D559" i="2"/>
  <c r="D558" i="2"/>
  <c r="D557" i="2"/>
  <c r="D556" i="2"/>
  <c r="D555" i="2"/>
  <c r="D554" i="2"/>
  <c r="D553" i="2"/>
  <c r="D552" i="2"/>
  <c r="D551" i="2"/>
  <c r="E551" i="2" s="1"/>
  <c r="D550" i="2"/>
  <c r="E550" i="2" s="1"/>
  <c r="D549" i="2"/>
  <c r="E549" i="2" s="1"/>
  <c r="D548" i="2"/>
  <c r="E548" i="2" s="1"/>
  <c r="D547" i="2"/>
  <c r="E547" i="2" s="1"/>
  <c r="D546" i="2"/>
  <c r="D545" i="2"/>
  <c r="D544" i="2"/>
  <c r="E544" i="2" s="1"/>
  <c r="D542" i="2"/>
  <c r="D537" i="2"/>
  <c r="E537" i="2" s="1"/>
  <c r="D536" i="2"/>
  <c r="E536" i="2" s="1"/>
  <c r="D535" i="2"/>
  <c r="E535" i="2" s="1"/>
  <c r="D534" i="2"/>
  <c r="E534" i="2" s="1"/>
  <c r="D533" i="2"/>
  <c r="D532" i="2"/>
  <c r="E532" i="2" s="1"/>
  <c r="D531" i="2"/>
  <c r="E531" i="2" s="1"/>
  <c r="D530" i="2"/>
  <c r="E530" i="2" s="1"/>
  <c r="D529" i="2"/>
  <c r="E529" i="2" s="1"/>
  <c r="D528" i="2"/>
  <c r="E528" i="2" s="1"/>
  <c r="D527" i="2"/>
  <c r="E527" i="2" s="1"/>
  <c r="D526" i="2"/>
  <c r="D525" i="2"/>
  <c r="D524" i="2"/>
  <c r="E524" i="2" s="1"/>
  <c r="D523" i="2"/>
  <c r="E523" i="2" s="1"/>
  <c r="D522" i="2"/>
  <c r="E522" i="2" s="1"/>
  <c r="D521" i="2"/>
  <c r="E521" i="2" s="1"/>
  <c r="D520" i="2"/>
  <c r="E520" i="2" s="1"/>
  <c r="D519" i="2"/>
  <c r="D518" i="2"/>
  <c r="D517" i="2"/>
  <c r="E517" i="2" s="1"/>
  <c r="D516" i="2"/>
  <c r="E516" i="2" s="1"/>
  <c r="D515" i="2"/>
  <c r="E515" i="2" s="1"/>
  <c r="D514" i="2"/>
  <c r="E514" i="2" s="1"/>
  <c r="D513" i="2"/>
  <c r="E513" i="2" s="1"/>
  <c r="D512" i="2"/>
  <c r="D511" i="2"/>
  <c r="D510" i="2"/>
  <c r="D509" i="2"/>
  <c r="E509" i="2" s="1"/>
  <c r="D508" i="2"/>
  <c r="E508" i="2" s="1"/>
  <c r="D500" i="2"/>
  <c r="E500" i="2" s="1"/>
  <c r="D486" i="2"/>
  <c r="E486" i="2" s="1"/>
  <c r="D487" i="2"/>
  <c r="E487" i="2" s="1"/>
  <c r="D488" i="2"/>
  <c r="E488" i="2" s="1"/>
  <c r="D489" i="2"/>
  <c r="E489" i="2" s="1"/>
  <c r="D490" i="2"/>
  <c r="E490" i="2" s="1"/>
  <c r="D491" i="2"/>
  <c r="D492" i="2"/>
  <c r="D493" i="2"/>
  <c r="E493" i="2" s="1"/>
  <c r="D494" i="2"/>
  <c r="E494" i="2" s="1"/>
  <c r="D495" i="2"/>
  <c r="E495" i="2" s="1"/>
  <c r="D496" i="2"/>
  <c r="E496" i="2" s="1"/>
  <c r="D497" i="2"/>
  <c r="E497" i="2" s="1"/>
  <c r="D498" i="2"/>
  <c r="D499" i="2"/>
  <c r="D471" i="2"/>
  <c r="D472" i="2"/>
  <c r="D473" i="2"/>
  <c r="D474" i="2"/>
  <c r="D475" i="2"/>
  <c r="D476" i="2"/>
  <c r="D477" i="2"/>
  <c r="D478" i="2"/>
  <c r="D479" i="2"/>
  <c r="D480" i="2"/>
  <c r="D481" i="2"/>
  <c r="E481" i="2" s="1"/>
  <c r="D482" i="2"/>
  <c r="E482" i="2" s="1"/>
  <c r="D483" i="2"/>
  <c r="E483" i="2" s="1"/>
  <c r="D484" i="2"/>
  <c r="E484" i="2" s="1"/>
  <c r="D485" i="2"/>
  <c r="D505" i="2"/>
  <c r="D470" i="2"/>
  <c r="D468" i="2"/>
  <c r="D463" i="2"/>
  <c r="D462" i="2"/>
  <c r="D461" i="2"/>
  <c r="D460" i="2"/>
  <c r="D459" i="2"/>
  <c r="D458" i="2"/>
  <c r="D457" i="2"/>
  <c r="D456" i="2"/>
  <c r="D455" i="2"/>
  <c r="D454" i="2"/>
  <c r="D453" i="2"/>
  <c r="D452" i="2"/>
  <c r="D451" i="2"/>
  <c r="D450" i="2"/>
  <c r="D449" i="2"/>
  <c r="D448" i="2"/>
  <c r="D447" i="2"/>
  <c r="D446" i="2"/>
  <c r="D445" i="2"/>
  <c r="D444" i="2"/>
  <c r="D443" i="2"/>
  <c r="D442" i="2"/>
  <c r="D441" i="2"/>
  <c r="E441" i="2" s="1"/>
  <c r="D440" i="2"/>
  <c r="D439" i="2"/>
  <c r="D438" i="2"/>
  <c r="D437" i="2"/>
  <c r="D436" i="2"/>
  <c r="D435" i="2"/>
  <c r="D434" i="2"/>
  <c r="D432" i="2"/>
  <c r="D427" i="2"/>
  <c r="D426" i="2"/>
  <c r="D425" i="2"/>
  <c r="D424" i="2"/>
  <c r="F424" i="2" s="1"/>
  <c r="D423" i="2"/>
  <c r="F423" i="2" s="1"/>
  <c r="D422" i="2"/>
  <c r="F422" i="2" s="1"/>
  <c r="D421" i="2"/>
  <c r="F421" i="2" s="1"/>
  <c r="D420" i="2"/>
  <c r="F420" i="2" s="1"/>
  <c r="D419" i="2"/>
  <c r="D418" i="2"/>
  <c r="F418" i="2" s="1"/>
  <c r="D417" i="2"/>
  <c r="F417" i="2" s="1"/>
  <c r="D416" i="2"/>
  <c r="F416" i="2" s="1"/>
  <c r="H416" i="2" s="1"/>
  <c r="D415" i="2"/>
  <c r="F415" i="2" s="1"/>
  <c r="D414" i="2"/>
  <c r="D413" i="2"/>
  <c r="D412" i="2"/>
  <c r="F412" i="2" s="1"/>
  <c r="D411" i="2"/>
  <c r="F411" i="2" s="1"/>
  <c r="D410" i="2"/>
  <c r="F410" i="2" s="1"/>
  <c r="D409" i="2"/>
  <c r="F409" i="2" s="1"/>
  <c r="H409" i="2" s="1"/>
  <c r="D408" i="2"/>
  <c r="D407" i="2"/>
  <c r="D406" i="2"/>
  <c r="D405" i="2"/>
  <c r="F405" i="2" s="1"/>
  <c r="D404" i="2"/>
  <c r="D403" i="2"/>
  <c r="D402" i="2"/>
  <c r="D401" i="2"/>
  <c r="D400" i="2"/>
  <c r="D399" i="2"/>
  <c r="F399" i="2" s="1"/>
  <c r="D398" i="2"/>
  <c r="F398" i="2" s="1"/>
  <c r="D397" i="2"/>
  <c r="F397" i="2" s="1"/>
  <c r="D395" i="2"/>
  <c r="D390" i="2"/>
  <c r="D389" i="2"/>
  <c r="D388" i="2"/>
  <c r="D387" i="2"/>
  <c r="D386" i="2"/>
  <c r="E386" i="2" s="1"/>
  <c r="D385" i="2"/>
  <c r="D384" i="2"/>
  <c r="D383" i="2"/>
  <c r="D382" i="2"/>
  <c r="E382" i="2" s="1"/>
  <c r="D381" i="2"/>
  <c r="D380" i="2"/>
  <c r="D379" i="2"/>
  <c r="D378" i="2"/>
  <c r="D377" i="2"/>
  <c r="E377" i="2" s="1"/>
  <c r="D376" i="2"/>
  <c r="D375" i="2"/>
  <c r="D374" i="2"/>
  <c r="D373" i="2"/>
  <c r="D372" i="2"/>
  <c r="D371" i="2"/>
  <c r="D370" i="2"/>
  <c r="D369" i="2"/>
  <c r="D368" i="2"/>
  <c r="E368" i="2" s="1"/>
  <c r="D367" i="2"/>
  <c r="D366" i="2"/>
  <c r="E366" i="2" s="1"/>
  <c r="D365" i="2"/>
  <c r="D364" i="2"/>
  <c r="D363" i="2"/>
  <c r="D362" i="2"/>
  <c r="D361" i="2"/>
  <c r="F328" i="2"/>
  <c r="G328" i="2" s="1"/>
  <c r="F341" i="2"/>
  <c r="H341" i="2" s="1"/>
  <c r="D359" i="2"/>
  <c r="D354" i="2"/>
  <c r="F354" i="2" s="1"/>
  <c r="H354" i="2" s="1"/>
  <c r="D353" i="2"/>
  <c r="F353" i="2" s="1"/>
  <c r="D352" i="2"/>
  <c r="D351" i="2"/>
  <c r="F351" i="2" s="1"/>
  <c r="D350" i="2"/>
  <c r="D349" i="2"/>
  <c r="D348" i="2"/>
  <c r="D347" i="2"/>
  <c r="D346" i="2"/>
  <c r="F346" i="2" s="1"/>
  <c r="D345" i="2"/>
  <c r="F345" i="2" s="1"/>
  <c r="D344" i="2"/>
  <c r="F344" i="2" s="1"/>
  <c r="D343" i="2"/>
  <c r="F343" i="2" s="1"/>
  <c r="D342" i="2"/>
  <c r="D340" i="2"/>
  <c r="F340" i="2" s="1"/>
  <c r="D339" i="2"/>
  <c r="F339" i="2" s="1"/>
  <c r="D338" i="2"/>
  <c r="D337" i="2"/>
  <c r="D336" i="2"/>
  <c r="D335" i="2"/>
  <c r="D334" i="2"/>
  <c r="D333" i="2"/>
  <c r="F333" i="2" s="1"/>
  <c r="D332" i="2"/>
  <c r="F332" i="2" s="1"/>
  <c r="D331" i="2"/>
  <c r="F331" i="2" s="1"/>
  <c r="D330" i="2"/>
  <c r="D329" i="2"/>
  <c r="D327" i="2"/>
  <c r="F327" i="2" s="1"/>
  <c r="D326" i="2"/>
  <c r="F326" i="2" s="1"/>
  <c r="D325" i="2"/>
  <c r="F325" i="2" s="1"/>
  <c r="D324" i="2"/>
  <c r="F324" i="2" s="1"/>
  <c r="F290" i="2"/>
  <c r="G290" i="2" s="1"/>
  <c r="D291" i="2"/>
  <c r="G291" i="2" s="1"/>
  <c r="D288" i="2"/>
  <c r="D289" i="2"/>
  <c r="G289" i="2" s="1"/>
  <c r="D292" i="2"/>
  <c r="F292" i="2" s="1"/>
  <c r="H292" i="2" s="1"/>
  <c r="D293" i="2"/>
  <c r="F293" i="2" s="1"/>
  <c r="D294" i="2"/>
  <c r="F294" i="2" s="1"/>
  <c r="H294" i="2" s="1"/>
  <c r="D295" i="2"/>
  <c r="F295" i="2" s="1"/>
  <c r="G295" i="2" s="1"/>
  <c r="D296" i="2"/>
  <c r="F296" i="2" s="1"/>
  <c r="D297" i="2"/>
  <c r="D298" i="2"/>
  <c r="F298" i="2" s="1"/>
  <c r="G298" i="2" s="1"/>
  <c r="D299" i="2"/>
  <c r="D300" i="2"/>
  <c r="D301" i="2"/>
  <c r="F301" i="2" s="1"/>
  <c r="D302" i="2"/>
  <c r="F302" i="2" s="1"/>
  <c r="G302" i="2" s="1"/>
  <c r="D303" i="2"/>
  <c r="F303" i="2" s="1"/>
  <c r="G303" i="2" s="1"/>
  <c r="D304" i="2"/>
  <c r="F304" i="2" s="1"/>
  <c r="D322" i="2"/>
  <c r="D317" i="2"/>
  <c r="D316" i="2"/>
  <c r="F316" i="2" s="1"/>
  <c r="G316" i="2" s="1"/>
  <c r="D315" i="2"/>
  <c r="F315" i="2" s="1"/>
  <c r="D314" i="2"/>
  <c r="F314" i="2" s="1"/>
  <c r="H314" i="2" s="1"/>
  <c r="D313" i="2"/>
  <c r="F313" i="2" s="1"/>
  <c r="G313" i="2" s="1"/>
  <c r="D312" i="2"/>
  <c r="D311" i="2"/>
  <c r="D310" i="2"/>
  <c r="F310" i="2" s="1"/>
  <c r="G310" i="2" s="1"/>
  <c r="D309" i="2"/>
  <c r="F309" i="2" s="1"/>
  <c r="G309" i="2" s="1"/>
  <c r="D308" i="2"/>
  <c r="F308" i="2" s="1"/>
  <c r="D307" i="2"/>
  <c r="F307" i="2" s="1"/>
  <c r="G307" i="2" s="1"/>
  <c r="D306" i="2"/>
  <c r="D305" i="2"/>
  <c r="D287" i="2"/>
  <c r="F287" i="2" s="1"/>
  <c r="D285" i="2"/>
  <c r="D280" i="2"/>
  <c r="F280" i="2" s="1"/>
  <c r="H280" i="2" s="1"/>
  <c r="D279" i="2"/>
  <c r="F279" i="2" s="1"/>
  <c r="D278" i="2"/>
  <c r="D277" i="2"/>
  <c r="D276" i="2"/>
  <c r="D275" i="2"/>
  <c r="D274" i="2"/>
  <c r="D273" i="2"/>
  <c r="D272" i="2"/>
  <c r="D271" i="2"/>
  <c r="F271" i="2" s="1"/>
  <c r="D270" i="2"/>
  <c r="D269" i="2"/>
  <c r="D268" i="2"/>
  <c r="F268" i="2" s="1"/>
  <c r="D267" i="2"/>
  <c r="F267" i="2" s="1"/>
  <c r="H267" i="2" s="1"/>
  <c r="D266" i="2"/>
  <c r="F266" i="2" s="1"/>
  <c r="D265" i="2"/>
  <c r="F265" i="2" s="1"/>
  <c r="D264" i="2"/>
  <c r="F264" i="2" s="1"/>
  <c r="D263" i="2"/>
  <c r="D262" i="2"/>
  <c r="F262" i="2" s="1"/>
  <c r="D261" i="2"/>
  <c r="F261" i="2" s="1"/>
  <c r="H261" i="2" s="1"/>
  <c r="D260" i="2"/>
  <c r="F260" i="2" s="1"/>
  <c r="D259" i="2"/>
  <c r="F259" i="2" s="1"/>
  <c r="D258" i="2"/>
  <c r="D257" i="2"/>
  <c r="F257" i="2" s="1"/>
  <c r="D256" i="2"/>
  <c r="F256" i="2" s="1"/>
  <c r="D255" i="2"/>
  <c r="F255" i="2" s="1"/>
  <c r="D254" i="2"/>
  <c r="F254" i="2" s="1"/>
  <c r="D253" i="2"/>
  <c r="F253" i="2" s="1"/>
  <c r="H253" i="2" s="1"/>
  <c r="D252" i="2"/>
  <c r="F252" i="2" s="1"/>
  <c r="D251" i="2"/>
  <c r="D249" i="2"/>
  <c r="D244" i="2"/>
  <c r="F244" i="2" s="1"/>
  <c r="D243" i="2"/>
  <c r="F243" i="2" s="1"/>
  <c r="H243" i="2" s="1"/>
  <c r="D242" i="2"/>
  <c r="F242" i="2" s="1"/>
  <c r="D241" i="2"/>
  <c r="F241" i="2" s="1"/>
  <c r="D240" i="2"/>
  <c r="D239" i="2"/>
  <c r="D238" i="2"/>
  <c r="F238" i="2" s="1"/>
  <c r="D237" i="2"/>
  <c r="F237" i="2" s="1"/>
  <c r="D236" i="2"/>
  <c r="F236" i="2" s="1"/>
  <c r="D235" i="2"/>
  <c r="F235" i="2" s="1"/>
  <c r="H235" i="2" s="1"/>
  <c r="D234" i="2"/>
  <c r="D233" i="2"/>
  <c r="D232" i="2"/>
  <c r="F232" i="2" s="1"/>
  <c r="D231" i="2"/>
  <c r="F231" i="2" s="1"/>
  <c r="D230" i="2"/>
  <c r="D229" i="2"/>
  <c r="D228" i="2"/>
  <c r="D227" i="2"/>
  <c r="D226" i="2"/>
  <c r="F226" i="2" s="1"/>
  <c r="D225" i="2"/>
  <c r="F225" i="2" s="1"/>
  <c r="D224" i="2"/>
  <c r="F224" i="2" s="1"/>
  <c r="D223" i="2"/>
  <c r="F223" i="2" s="1"/>
  <c r="H223" i="2" s="1"/>
  <c r="D222" i="2"/>
  <c r="D221" i="2"/>
  <c r="D220" i="2"/>
  <c r="F220" i="2" s="1"/>
  <c r="D219" i="2"/>
  <c r="F219" i="2" s="1"/>
  <c r="D218" i="2"/>
  <c r="F218" i="2" s="1"/>
  <c r="D217" i="2"/>
  <c r="F217" i="2" s="1"/>
  <c r="D216" i="2"/>
  <c r="D215" i="2"/>
  <c r="D214" i="2"/>
  <c r="F214" i="2" s="1"/>
  <c r="D179" i="2"/>
  <c r="D180" i="2"/>
  <c r="D181" i="2"/>
  <c r="D182" i="2"/>
  <c r="D183" i="2"/>
  <c r="F183" i="2" s="1"/>
  <c r="H183" i="2" s="1"/>
  <c r="D184" i="2"/>
  <c r="F184" i="2" s="1"/>
  <c r="H184" i="2" s="1"/>
  <c r="D185" i="2"/>
  <c r="D186" i="2"/>
  <c r="D187" i="2"/>
  <c r="D188" i="2"/>
  <c r="F188" i="2" s="1"/>
  <c r="D189" i="2"/>
  <c r="F189" i="2" s="1"/>
  <c r="D190" i="2"/>
  <c r="F190" i="2" s="1"/>
  <c r="D191" i="2"/>
  <c r="D192" i="2"/>
  <c r="D193" i="2"/>
  <c r="F193" i="2" s="1"/>
  <c r="D194" i="2"/>
  <c r="H194" i="2" s="1"/>
  <c r="D195" i="2"/>
  <c r="F195" i="2" s="1"/>
  <c r="D196" i="2"/>
  <c r="F196" i="2" s="1"/>
  <c r="D197" i="2"/>
  <c r="D198" i="2"/>
  <c r="D199" i="2"/>
  <c r="F199" i="2" s="1"/>
  <c r="D200" i="2"/>
  <c r="F200" i="2" s="1"/>
  <c r="D201" i="2"/>
  <c r="F201" i="2" s="1"/>
  <c r="D202" i="2"/>
  <c r="F202" i="2" s="1"/>
  <c r="H202" i="2" s="1"/>
  <c r="D203" i="2"/>
  <c r="D204" i="2"/>
  <c r="D205" i="2"/>
  <c r="F205" i="2" s="1"/>
  <c r="D206" i="2"/>
  <c r="F206" i="2" s="1"/>
  <c r="D207" i="2"/>
  <c r="F207" i="2" s="1"/>
  <c r="D212" i="2"/>
  <c r="F181" i="2"/>
  <c r="D178" i="2"/>
  <c r="F178" i="2" s="1"/>
  <c r="D176" i="2"/>
  <c r="D166" i="2"/>
  <c r="F166" i="2" s="1"/>
  <c r="D165" i="2"/>
  <c r="F165" i="2" s="1"/>
  <c r="D164" i="2"/>
  <c r="F164" i="2" s="1"/>
  <c r="H164" i="2" s="1"/>
  <c r="D163" i="2"/>
  <c r="F163" i="2" s="1"/>
  <c r="D162" i="2"/>
  <c r="D161" i="2"/>
  <c r="D160" i="2"/>
  <c r="D159" i="2"/>
  <c r="F159" i="2" s="1"/>
  <c r="D158" i="2"/>
  <c r="F158" i="2" s="1"/>
  <c r="D157" i="2"/>
  <c r="F157" i="2" s="1"/>
  <c r="H157" i="2" s="1"/>
  <c r="D156" i="2"/>
  <c r="D155" i="2"/>
  <c r="D154" i="2"/>
  <c r="F154" i="2" s="1"/>
  <c r="D153" i="2"/>
  <c r="F153" i="2" s="1"/>
  <c r="D152" i="2"/>
  <c r="F152" i="2" s="1"/>
  <c r="D151" i="2"/>
  <c r="D150" i="2"/>
  <c r="D149" i="2"/>
  <c r="D148" i="2"/>
  <c r="D147" i="2"/>
  <c r="F147" i="2" s="1"/>
  <c r="D146" i="2"/>
  <c r="F146" i="2" s="1"/>
  <c r="D145" i="2"/>
  <c r="F145" i="2" s="1"/>
  <c r="H145" i="2" s="1"/>
  <c r="D144" i="2"/>
  <c r="D143" i="2"/>
  <c r="D142" i="2"/>
  <c r="D141" i="2"/>
  <c r="F141" i="2" s="1"/>
  <c r="D139" i="2"/>
  <c r="D134" i="2"/>
  <c r="F134" i="2" s="1"/>
  <c r="D133" i="2"/>
  <c r="F133" i="2" s="1"/>
  <c r="D132" i="2"/>
  <c r="D131" i="2"/>
  <c r="D130" i="2"/>
  <c r="F130" i="2" s="1"/>
  <c r="G130" i="2" s="1"/>
  <c r="D129" i="2"/>
  <c r="F129" i="2" s="1"/>
  <c r="G129" i="2" s="1"/>
  <c r="D128" i="2"/>
  <c r="F128" i="2" s="1"/>
  <c r="D127" i="2"/>
  <c r="F127" i="2" s="1"/>
  <c r="D126" i="2"/>
  <c r="D125" i="2"/>
  <c r="D124" i="2"/>
  <c r="F124" i="2" s="1"/>
  <c r="H124" i="2" s="1"/>
  <c r="D123" i="2"/>
  <c r="F123" i="2" s="1"/>
  <c r="D122" i="2"/>
  <c r="F122" i="2" s="1"/>
  <c r="G122" i="2" s="1"/>
  <c r="D121" i="2"/>
  <c r="F121" i="2" s="1"/>
  <c r="D120" i="2"/>
  <c r="D119" i="2"/>
  <c r="D118" i="2"/>
  <c r="F118" i="2" s="1"/>
  <c r="H118" i="2" s="1"/>
  <c r="D117" i="2"/>
  <c r="F117" i="2" s="1"/>
  <c r="D116" i="2"/>
  <c r="D115" i="2"/>
  <c r="D114" i="2"/>
  <c r="D113" i="2"/>
  <c r="D112" i="2"/>
  <c r="D111" i="2"/>
  <c r="F111" i="2" s="1"/>
  <c r="D110" i="2"/>
  <c r="F110" i="2" s="1"/>
  <c r="D109" i="2"/>
  <c r="F109" i="2" s="1"/>
  <c r="D108" i="2"/>
  <c r="F108" i="2" s="1"/>
  <c r="G108" i="2" s="1"/>
  <c r="D107" i="2"/>
  <c r="D106" i="2"/>
  <c r="D99" i="2"/>
  <c r="F99" i="2" s="1"/>
  <c r="D70" i="2"/>
  <c r="D71" i="2"/>
  <c r="D72" i="2"/>
  <c r="F72" i="2" s="1"/>
  <c r="H72" i="2" s="1"/>
  <c r="D73" i="2"/>
  <c r="F73" i="2" s="1"/>
  <c r="H73" i="2" s="1"/>
  <c r="D74" i="2"/>
  <c r="F74" i="2" s="1"/>
  <c r="H74" i="2" s="1"/>
  <c r="D75" i="2"/>
  <c r="F75" i="2" s="1"/>
  <c r="D76" i="2"/>
  <c r="D77" i="2"/>
  <c r="D78" i="2"/>
  <c r="F78" i="2" s="1"/>
  <c r="G78" i="2" s="1"/>
  <c r="D79" i="2"/>
  <c r="F79" i="2" s="1"/>
  <c r="D80" i="2"/>
  <c r="F80" i="2" s="1"/>
  <c r="H80" i="2" s="1"/>
  <c r="D81" i="2"/>
  <c r="F81" i="2" s="1"/>
  <c r="H81" i="2" s="1"/>
  <c r="D82" i="2"/>
  <c r="D83" i="2"/>
  <c r="D84" i="2"/>
  <c r="F84" i="2" s="1"/>
  <c r="H84" i="2" s="1"/>
  <c r="D85" i="2"/>
  <c r="F85" i="2" s="1"/>
  <c r="D86" i="2"/>
  <c r="F86" i="2" s="1"/>
  <c r="H86" i="2" s="1"/>
  <c r="D87" i="2"/>
  <c r="F87" i="2" s="1"/>
  <c r="D88" i="2"/>
  <c r="D89" i="2"/>
  <c r="D90" i="2"/>
  <c r="F90" i="2" s="1"/>
  <c r="H90" i="2" s="1"/>
  <c r="D91" i="2"/>
  <c r="F91" i="2" s="1"/>
  <c r="G91" i="2" s="1"/>
  <c r="D92" i="2"/>
  <c r="F92" i="2" s="1"/>
  <c r="H92" i="2" s="1"/>
  <c r="D93" i="2"/>
  <c r="F93" i="2" s="1"/>
  <c r="D94" i="2"/>
  <c r="D95" i="2"/>
  <c r="D96" i="2"/>
  <c r="D97" i="2"/>
  <c r="D98" i="2"/>
  <c r="F98" i="2" s="1"/>
  <c r="H98" i="2" s="1"/>
  <c r="D104" i="2"/>
  <c r="D69" i="2"/>
  <c r="F69" i="2" s="1"/>
  <c r="D4" i="2"/>
  <c r="E4" i="2" s="1"/>
  <c r="D5" i="2"/>
  <c r="E5" i="2" s="1"/>
  <c r="D6" i="2"/>
  <c r="D7" i="2"/>
  <c r="E7" i="2" s="1"/>
  <c r="D8" i="2"/>
  <c r="E8" i="2" s="1"/>
  <c r="D9" i="2"/>
  <c r="E9" i="2" s="1"/>
  <c r="D10" i="2"/>
  <c r="E10" i="2" s="1"/>
  <c r="D11" i="2"/>
  <c r="D12" i="2"/>
  <c r="D13" i="2"/>
  <c r="D14" i="2"/>
  <c r="E14" i="2" s="1"/>
  <c r="D15" i="2"/>
  <c r="E15" i="2" s="1"/>
  <c r="D16" i="2"/>
  <c r="D17" i="2"/>
  <c r="D18" i="2"/>
  <c r="D19" i="2"/>
  <c r="D20" i="2"/>
  <c r="D21" i="2"/>
  <c r="D22" i="2"/>
  <c r="D23" i="2"/>
  <c r="D24" i="2"/>
  <c r="D62" i="2"/>
  <c r="F62" i="2" s="1"/>
  <c r="H62" i="2" s="1"/>
  <c r="D61" i="2"/>
  <c r="F61" i="2" s="1"/>
  <c r="H61" i="2" s="1"/>
  <c r="D60" i="2"/>
  <c r="F60" i="2" s="1"/>
  <c r="H60" i="2" s="1"/>
  <c r="D59" i="2"/>
  <c r="D58" i="2"/>
  <c r="F58" i="2" s="1"/>
  <c r="G58" i="2" s="1"/>
  <c r="D57" i="2"/>
  <c r="F57" i="2" s="1"/>
  <c r="D56" i="2"/>
  <c r="F56" i="2" s="1"/>
  <c r="D55" i="2"/>
  <c r="F55" i="2" s="1"/>
  <c r="H55" i="2" s="1"/>
  <c r="D54" i="2"/>
  <c r="F54" i="2" s="1"/>
  <c r="G54" i="2" s="1"/>
  <c r="D53" i="2"/>
  <c r="F53" i="2" s="1"/>
  <c r="G53" i="2" s="1"/>
  <c r="D52" i="2"/>
  <c r="F52" i="2" s="1"/>
  <c r="G52" i="2" s="1"/>
  <c r="D51" i="2"/>
  <c r="F51" i="2" s="1"/>
  <c r="G51" i="2" s="1"/>
  <c r="D50" i="2"/>
  <c r="F50" i="2" s="1"/>
  <c r="G50" i="2" s="1"/>
  <c r="D49" i="2"/>
  <c r="F49" i="2" s="1"/>
  <c r="H49" i="2" s="1"/>
  <c r="D48" i="2"/>
  <c r="F48" i="2" s="1"/>
  <c r="H48" i="2" s="1"/>
  <c r="D47" i="2"/>
  <c r="D46" i="2"/>
  <c r="D45" i="2"/>
  <c r="D44" i="2"/>
  <c r="D43" i="2"/>
  <c r="F43" i="2" s="1"/>
  <c r="D42" i="2"/>
  <c r="D41" i="2"/>
  <c r="D40" i="2"/>
  <c r="D39" i="2"/>
  <c r="F39" i="2" s="1"/>
  <c r="G39" i="2" s="1"/>
  <c r="D38" i="2"/>
  <c r="F38" i="2" s="1"/>
  <c r="G38" i="2" s="1"/>
  <c r="D37" i="2"/>
  <c r="F37" i="2" s="1"/>
  <c r="H37" i="2" s="1"/>
  <c r="D36" i="2"/>
  <c r="F36" i="2" s="1"/>
  <c r="G36" i="2" s="1"/>
  <c r="D35" i="2"/>
  <c r="F35" i="2" s="1"/>
  <c r="H35" i="2" s="1"/>
  <c r="D34" i="2"/>
  <c r="D33" i="2"/>
  <c r="F33" i="2" s="1"/>
  <c r="G33" i="2" s="1"/>
  <c r="D32" i="2"/>
  <c r="F32" i="2" s="1"/>
  <c r="G32" i="2" s="1"/>
  <c r="D31" i="2"/>
  <c r="D27" i="2"/>
  <c r="H69" i="4" l="1"/>
  <c r="H45" i="4"/>
  <c r="H40" i="4"/>
  <c r="H52" i="4"/>
  <c r="H44" i="4"/>
  <c r="H61" i="4"/>
  <c r="G1010" i="4"/>
  <c r="H1010" i="4"/>
  <c r="H1080" i="4"/>
  <c r="G1080" i="4"/>
  <c r="G39" i="4"/>
  <c r="H68" i="4"/>
  <c r="G470" i="4"/>
  <c r="H470" i="4"/>
  <c r="H544" i="4"/>
  <c r="G544" i="4"/>
  <c r="G690" i="4"/>
  <c r="H690" i="4"/>
  <c r="H43" i="4"/>
  <c r="G216" i="4"/>
  <c r="H216" i="4"/>
  <c r="G582" i="5"/>
  <c r="H582" i="5"/>
  <c r="H399" i="5"/>
  <c r="G399" i="5"/>
  <c r="F695" i="3"/>
  <c r="F688" i="3"/>
  <c r="F1096" i="3"/>
  <c r="F702" i="3"/>
  <c r="E713" i="3"/>
  <c r="E28" i="3"/>
  <c r="E89" i="3"/>
  <c r="E95" i="3"/>
  <c r="F95" i="3" s="1"/>
  <c r="E85" i="3"/>
  <c r="F85" i="3" s="1"/>
  <c r="E185" i="3"/>
  <c r="E191" i="3"/>
  <c r="F191" i="3" s="1"/>
  <c r="E197" i="3"/>
  <c r="E203" i="3"/>
  <c r="E209" i="3"/>
  <c r="E233" i="3"/>
  <c r="F233" i="3" s="1"/>
  <c r="E239" i="3"/>
  <c r="E471" i="3"/>
  <c r="E477" i="3"/>
  <c r="F477" i="3" s="1"/>
  <c r="E483" i="3"/>
  <c r="F483" i="3" s="1"/>
  <c r="E489" i="3"/>
  <c r="F489" i="3" s="1"/>
  <c r="F495" i="3"/>
  <c r="F511" i="3"/>
  <c r="E529" i="3"/>
  <c r="F529" i="3" s="1"/>
  <c r="E96" i="3"/>
  <c r="F96" i="3" s="1"/>
  <c r="E101" i="3"/>
  <c r="E186" i="3"/>
  <c r="E192" i="3"/>
  <c r="F192" i="3" s="1"/>
  <c r="E221" i="3"/>
  <c r="F221" i="3" s="1"/>
  <c r="E227" i="3"/>
  <c r="F227" i="3" s="1"/>
  <c r="E234" i="3"/>
  <c r="E244" i="3"/>
  <c r="E472" i="3"/>
  <c r="F472" i="3" s="1"/>
  <c r="E478" i="3"/>
  <c r="F478" i="3" s="1"/>
  <c r="E484" i="3"/>
  <c r="F484" i="3" s="1"/>
  <c r="F490" i="3"/>
  <c r="E496" i="3"/>
  <c r="F496" i="3" s="1"/>
  <c r="E506" i="3"/>
  <c r="F512" i="3"/>
  <c r="F524" i="3"/>
  <c r="E530" i="3"/>
  <c r="F530" i="3" s="1"/>
  <c r="E91" i="3"/>
  <c r="F91" i="3" s="1"/>
  <c r="E97" i="3"/>
  <c r="E187" i="3"/>
  <c r="F187" i="3" s="1"/>
  <c r="E193" i="3"/>
  <c r="F193" i="3" s="1"/>
  <c r="E204" i="3"/>
  <c r="F204" i="3" s="1"/>
  <c r="E216" i="3"/>
  <c r="E222" i="3"/>
  <c r="F222" i="3" s="1"/>
  <c r="E229" i="3"/>
  <c r="E235" i="3"/>
  <c r="E241" i="3"/>
  <c r="F241" i="3" s="1"/>
  <c r="E473" i="3"/>
  <c r="F473" i="3" s="1"/>
  <c r="E485" i="3"/>
  <c r="F491" i="3"/>
  <c r="F497" i="3"/>
  <c r="E507" i="3"/>
  <c r="F507" i="3" s="1"/>
  <c r="F525" i="3"/>
  <c r="E83" i="3"/>
  <c r="E102" i="3" s="1"/>
  <c r="E92" i="3"/>
  <c r="E98" i="3"/>
  <c r="F98" i="3" s="1"/>
  <c r="E182" i="3"/>
  <c r="E188" i="3"/>
  <c r="F188" i="3" s="1"/>
  <c r="E194" i="3"/>
  <c r="F194" i="3" s="1"/>
  <c r="E200" i="3"/>
  <c r="F200" i="3" s="1"/>
  <c r="E205" i="3"/>
  <c r="F205" i="3" s="1"/>
  <c r="E217" i="3"/>
  <c r="F217" i="3" s="1"/>
  <c r="E223" i="3"/>
  <c r="F223" i="3" s="1"/>
  <c r="E230" i="3"/>
  <c r="E236" i="3"/>
  <c r="E242" i="3"/>
  <c r="E480" i="3"/>
  <c r="F480" i="3" s="1"/>
  <c r="E486" i="3"/>
  <c r="F486" i="3" s="1"/>
  <c r="F498" i="3"/>
  <c r="F514" i="3"/>
  <c r="E520" i="3"/>
  <c r="F1094" i="3"/>
  <c r="E35" i="3"/>
  <c r="F35" i="3" s="1"/>
  <c r="E206" i="3"/>
  <c r="F206" i="3" s="1"/>
  <c r="E218" i="3"/>
  <c r="F218" i="3" s="1"/>
  <c r="E224" i="3"/>
  <c r="F224" i="3" s="1"/>
  <c r="E475" i="3"/>
  <c r="F475" i="3" s="1"/>
  <c r="F481" i="3"/>
  <c r="F487" i="3"/>
  <c r="F515" i="3"/>
  <c r="E521" i="3"/>
  <c r="F521" i="3" s="1"/>
  <c r="E527" i="3"/>
  <c r="F527" i="3" s="1"/>
  <c r="E513" i="3"/>
  <c r="F513" i="3" s="1"/>
  <c r="F1089" i="3"/>
  <c r="F712" i="3"/>
  <c r="E41" i="3"/>
  <c r="F41" i="3" s="1"/>
  <c r="E86" i="3"/>
  <c r="E190" i="3"/>
  <c r="F190" i="3" s="1"/>
  <c r="E207" i="3"/>
  <c r="F207" i="3" s="1"/>
  <c r="E246" i="3"/>
  <c r="F246" i="3" s="1"/>
  <c r="E476" i="3"/>
  <c r="F476" i="3" s="1"/>
  <c r="E482" i="3"/>
  <c r="F482" i="3" s="1"/>
  <c r="F488" i="3"/>
  <c r="F494" i="3"/>
  <c r="F510" i="3"/>
  <c r="F516" i="3"/>
  <c r="E528" i="3"/>
  <c r="F528" i="3" s="1"/>
  <c r="F386" i="2"/>
  <c r="H386" i="2" s="1"/>
  <c r="H178" i="2"/>
  <c r="F23" i="2"/>
  <c r="G23" i="2" s="1"/>
  <c r="E23" i="2"/>
  <c r="G17" i="2"/>
  <c r="E17" i="2"/>
  <c r="H324" i="2"/>
  <c r="F355" i="2"/>
  <c r="F363" i="2"/>
  <c r="G363" i="2" s="1"/>
  <c r="E363" i="2"/>
  <c r="F374" i="2"/>
  <c r="E374" i="2"/>
  <c r="F379" i="2"/>
  <c r="E379" i="2"/>
  <c r="F385" i="2"/>
  <c r="H385" i="2" s="1"/>
  <c r="E385" i="2"/>
  <c r="F435" i="2"/>
  <c r="E435" i="2"/>
  <c r="F447" i="2"/>
  <c r="G447" i="2" s="1"/>
  <c r="E447" i="2"/>
  <c r="F453" i="2"/>
  <c r="G453" i="2" s="1"/>
  <c r="E453" i="2"/>
  <c r="F459" i="2"/>
  <c r="G459" i="2" s="1"/>
  <c r="E459" i="2"/>
  <c r="F441" i="2"/>
  <c r="G441" i="2" s="1"/>
  <c r="F476" i="2"/>
  <c r="E476" i="2"/>
  <c r="F558" i="2"/>
  <c r="G558" i="2" s="1"/>
  <c r="E558" i="2"/>
  <c r="F621" i="2"/>
  <c r="G621" i="2" s="1"/>
  <c r="F624" i="2"/>
  <c r="F22" i="2"/>
  <c r="G22" i="2" s="1"/>
  <c r="E22" i="2"/>
  <c r="G16" i="2"/>
  <c r="E16" i="2"/>
  <c r="F364" i="2"/>
  <c r="G364" i="2" s="1"/>
  <c r="E364" i="2"/>
  <c r="F436" i="2"/>
  <c r="H436" i="2" s="1"/>
  <c r="E436" i="2"/>
  <c r="F442" i="2"/>
  <c r="G442" i="2" s="1"/>
  <c r="E442" i="2"/>
  <c r="G448" i="2"/>
  <c r="E448" i="2"/>
  <c r="F454" i="2"/>
  <c r="H454" i="2" s="1"/>
  <c r="E454" i="2"/>
  <c r="F460" i="2"/>
  <c r="H460" i="2" s="1"/>
  <c r="E460" i="2"/>
  <c r="F470" i="2"/>
  <c r="H470" i="2" s="1"/>
  <c r="E470" i="2"/>
  <c r="F559" i="2"/>
  <c r="E559" i="2"/>
  <c r="F608" i="2"/>
  <c r="G608" i="2" s="1"/>
  <c r="E608" i="2"/>
  <c r="F584" i="2"/>
  <c r="G584" i="2" s="1"/>
  <c r="E584" i="2"/>
  <c r="F641" i="2"/>
  <c r="F21" i="2"/>
  <c r="E21" i="2"/>
  <c r="F318" i="2"/>
  <c r="E365" i="2"/>
  <c r="F370" i="2"/>
  <c r="H370" i="2" s="1"/>
  <c r="E370" i="2"/>
  <c r="F381" i="2"/>
  <c r="E381" i="2"/>
  <c r="F480" i="2"/>
  <c r="H480" i="2" s="1"/>
  <c r="E480" i="2"/>
  <c r="F560" i="2"/>
  <c r="G560" i="2" s="1"/>
  <c r="E560" i="2"/>
  <c r="F607" i="2"/>
  <c r="G607" i="2" s="1"/>
  <c r="E607" i="2"/>
  <c r="F583" i="2"/>
  <c r="G583" i="2" s="1"/>
  <c r="E583" i="2"/>
  <c r="F371" i="2"/>
  <c r="H371" i="2" s="1"/>
  <c r="E371" i="2"/>
  <c r="F387" i="2"/>
  <c r="E387" i="2"/>
  <c r="F456" i="2"/>
  <c r="H456" i="2" s="1"/>
  <c r="E456" i="2"/>
  <c r="F462" i="2"/>
  <c r="H462" i="2" s="1"/>
  <c r="E462" i="2"/>
  <c r="F567" i="2"/>
  <c r="G567" i="2" s="1"/>
  <c r="E567" i="2"/>
  <c r="F594" i="2"/>
  <c r="E594" i="2"/>
  <c r="F366" i="2"/>
  <c r="H366" i="2" s="1"/>
  <c r="F372" i="2"/>
  <c r="H372" i="2" s="1"/>
  <c r="E372" i="2"/>
  <c r="F377" i="2"/>
  <c r="H377" i="2" s="1"/>
  <c r="F388" i="2"/>
  <c r="E388" i="2"/>
  <c r="F439" i="2"/>
  <c r="G439" i="2" s="1"/>
  <c r="E439" i="2"/>
  <c r="F445" i="2"/>
  <c r="G445" i="2" s="1"/>
  <c r="E445" i="2"/>
  <c r="F451" i="2"/>
  <c r="G451" i="2" s="1"/>
  <c r="E451" i="2"/>
  <c r="F457" i="2"/>
  <c r="H457" i="2" s="1"/>
  <c r="E457" i="2"/>
  <c r="F463" i="2"/>
  <c r="H463" i="2" s="1"/>
  <c r="E463" i="2"/>
  <c r="F478" i="2"/>
  <c r="H478" i="2" s="1"/>
  <c r="E478" i="2"/>
  <c r="F472" i="2"/>
  <c r="G472" i="2" s="1"/>
  <c r="E472" i="2"/>
  <c r="F627" i="2"/>
  <c r="F24" i="2"/>
  <c r="G24" i="2" s="1"/>
  <c r="E24" i="2"/>
  <c r="G18" i="2"/>
  <c r="E18" i="2"/>
  <c r="F367" i="2"/>
  <c r="H367" i="2" s="1"/>
  <c r="E367" i="2"/>
  <c r="F373" i="2"/>
  <c r="H373" i="2" s="1"/>
  <c r="E373" i="2"/>
  <c r="F378" i="2"/>
  <c r="G378" i="2" s="1"/>
  <c r="E378" i="2"/>
  <c r="F384" i="2"/>
  <c r="H384" i="2" s="1"/>
  <c r="E384" i="2"/>
  <c r="F440" i="2"/>
  <c r="G440" i="2" s="1"/>
  <c r="E440" i="2"/>
  <c r="F446" i="2"/>
  <c r="H446" i="2" s="1"/>
  <c r="E446" i="2"/>
  <c r="F452" i="2"/>
  <c r="G452" i="2" s="1"/>
  <c r="E452" i="2"/>
  <c r="F458" i="2"/>
  <c r="H458" i="2" s="1"/>
  <c r="E458" i="2"/>
  <c r="F477" i="2"/>
  <c r="E477" i="2"/>
  <c r="F471" i="2"/>
  <c r="H471" i="2" s="1"/>
  <c r="E471" i="2"/>
  <c r="F580" i="2"/>
  <c r="G580" i="2" s="1"/>
  <c r="E580" i="2"/>
  <c r="F586" i="2"/>
  <c r="E586" i="2"/>
  <c r="F626" i="2"/>
  <c r="F526" i="3"/>
  <c r="F84" i="3"/>
  <c r="F119" i="3"/>
  <c r="F125" i="3"/>
  <c r="F131" i="3"/>
  <c r="F161" i="3"/>
  <c r="F229" i="3"/>
  <c r="F244" i="3"/>
  <c r="F263" i="3"/>
  <c r="F428" i="3"/>
  <c r="F86" i="3"/>
  <c r="F108" i="3"/>
  <c r="F155" i="3"/>
  <c r="F174" i="3"/>
  <c r="F282" i="3"/>
  <c r="F319" i="3"/>
  <c r="F485" i="3"/>
  <c r="F499" i="3"/>
  <c r="F520" i="3"/>
  <c r="F786" i="3"/>
  <c r="F933" i="3"/>
  <c r="F89" i="3"/>
  <c r="F121" i="3"/>
  <c r="F127" i="3"/>
  <c r="F138" i="3"/>
  <c r="F163" i="3"/>
  <c r="F169" i="3"/>
  <c r="F185" i="3"/>
  <c r="F197" i="3"/>
  <c r="F203" i="3"/>
  <c r="F253" i="3"/>
  <c r="F299" i="3"/>
  <c r="E356" i="3"/>
  <c r="F326" i="3"/>
  <c r="F366" i="3"/>
  <c r="F384" i="3"/>
  <c r="F101" i="3"/>
  <c r="F134" i="3"/>
  <c r="E176" i="3"/>
  <c r="F145" i="3"/>
  <c r="F186" i="3"/>
  <c r="F209" i="3"/>
  <c r="F306" i="3"/>
  <c r="F318" i="3"/>
  <c r="F373" i="3"/>
  <c r="F391" i="3"/>
  <c r="E430" i="3"/>
  <c r="F401" i="3"/>
  <c r="F97" i="3"/>
  <c r="F239" i="3"/>
  <c r="F289" i="3"/>
  <c r="F295" i="3"/>
  <c r="F301" i="3"/>
  <c r="E393" i="3"/>
  <c r="F362" i="3"/>
  <c r="F426" i="3"/>
  <c r="F92" i="3"/>
  <c r="F182" i="3"/>
  <c r="F216" i="3"/>
  <c r="F302" i="3"/>
  <c r="F341" i="3"/>
  <c r="F421" i="3"/>
  <c r="F427" i="3"/>
  <c r="F437" i="3"/>
  <c r="F471" i="3"/>
  <c r="F506" i="3"/>
  <c r="F380" i="3"/>
  <c r="F234" i="3"/>
  <c r="F230" i="3"/>
  <c r="F236" i="3"/>
  <c r="F235" i="3"/>
  <c r="F28" i="3"/>
  <c r="F27" i="3"/>
  <c r="H607" i="2"/>
  <c r="H583" i="2"/>
  <c r="H580" i="2"/>
  <c r="H584" i="2"/>
  <c r="G327" i="2"/>
  <c r="H327" i="2"/>
  <c r="H417" i="2"/>
  <c r="G417" i="2"/>
  <c r="G308" i="2"/>
  <c r="H308" i="2"/>
  <c r="H304" i="2"/>
  <c r="G304" i="2"/>
  <c r="G255" i="2"/>
  <c r="H255" i="2"/>
  <c r="H328" i="2"/>
  <c r="G261" i="2"/>
  <c r="G294" i="2"/>
  <c r="H259" i="2"/>
  <c r="G259" i="2"/>
  <c r="G271" i="2"/>
  <c r="H271" i="2"/>
  <c r="H331" i="2"/>
  <c r="G331" i="2"/>
  <c r="H207" i="2"/>
  <c r="G207" i="2"/>
  <c r="H195" i="2"/>
  <c r="G195" i="2"/>
  <c r="H241" i="2"/>
  <c r="G241" i="2"/>
  <c r="G254" i="2"/>
  <c r="H254" i="2"/>
  <c r="H260" i="2"/>
  <c r="G260" i="2"/>
  <c r="H272" i="2"/>
  <c r="G272" i="2"/>
  <c r="G332" i="2"/>
  <c r="H332" i="2"/>
  <c r="H206" i="2"/>
  <c r="G206" i="2"/>
  <c r="G218" i="2"/>
  <c r="H218" i="2"/>
  <c r="H236" i="2"/>
  <c r="G236" i="2"/>
  <c r="G333" i="2"/>
  <c r="H333" i="2"/>
  <c r="G410" i="2"/>
  <c r="H410" i="2"/>
  <c r="H205" i="2"/>
  <c r="G205" i="2"/>
  <c r="H199" i="2"/>
  <c r="G199" i="2"/>
  <c r="H193" i="2"/>
  <c r="G193" i="2"/>
  <c r="H219" i="2"/>
  <c r="G219" i="2"/>
  <c r="G225" i="2"/>
  <c r="H225" i="2"/>
  <c r="H231" i="2"/>
  <c r="G231" i="2"/>
  <c r="G237" i="2"/>
  <c r="H237" i="2"/>
  <c r="H256" i="2"/>
  <c r="G256" i="2"/>
  <c r="G262" i="2"/>
  <c r="H262" i="2"/>
  <c r="G268" i="2"/>
  <c r="H268" i="2"/>
  <c r="H287" i="2"/>
  <c r="G287" i="2"/>
  <c r="H315" i="2"/>
  <c r="G315" i="2"/>
  <c r="H220" i="2"/>
  <c r="G220" i="2"/>
  <c r="G226" i="2"/>
  <c r="H226" i="2"/>
  <c r="H232" i="2"/>
  <c r="G232" i="2"/>
  <c r="G238" i="2"/>
  <c r="H238" i="2"/>
  <c r="G244" i="2"/>
  <c r="H244" i="2"/>
  <c r="H257" i="2"/>
  <c r="G257" i="2"/>
  <c r="G296" i="2"/>
  <c r="H296" i="2"/>
  <c r="H567" i="2"/>
  <c r="H252" i="2"/>
  <c r="G252" i="2"/>
  <c r="H264" i="2"/>
  <c r="G264" i="2"/>
  <c r="G301" i="2"/>
  <c r="H301" i="2"/>
  <c r="G423" i="2"/>
  <c r="H423" i="2"/>
  <c r="H453" i="2"/>
  <c r="G424" i="2"/>
  <c r="H424" i="2"/>
  <c r="H196" i="2"/>
  <c r="G196" i="2"/>
  <c r="G190" i="2"/>
  <c r="H190" i="2"/>
  <c r="H265" i="2"/>
  <c r="G265" i="2"/>
  <c r="H201" i="2"/>
  <c r="G201" i="2"/>
  <c r="G217" i="2"/>
  <c r="H217" i="2"/>
  <c r="H266" i="2"/>
  <c r="G266" i="2"/>
  <c r="G293" i="2"/>
  <c r="H293" i="2"/>
  <c r="H200" i="2"/>
  <c r="G200" i="2"/>
  <c r="G224" i="2"/>
  <c r="H224" i="2"/>
  <c r="H242" i="2"/>
  <c r="G242" i="2"/>
  <c r="H279" i="2"/>
  <c r="G279" i="2"/>
  <c r="G202" i="2"/>
  <c r="G194" i="2"/>
  <c r="G223" i="2"/>
  <c r="G243" i="2"/>
  <c r="G235" i="2"/>
  <c r="G267" i="2"/>
  <c r="G253" i="2"/>
  <c r="G292" i="2"/>
  <c r="G341" i="2"/>
  <c r="H452" i="2"/>
  <c r="G314" i="2"/>
  <c r="G280" i="2"/>
  <c r="G178" i="2"/>
  <c r="F406" i="2"/>
  <c r="H406" i="2" s="1"/>
  <c r="G184" i="2"/>
  <c r="H310" i="2"/>
  <c r="H187" i="2"/>
  <c r="H345" i="2"/>
  <c r="G384" i="2"/>
  <c r="H399" i="2"/>
  <c r="G460" i="2"/>
  <c r="G478" i="2"/>
  <c r="G456" i="2"/>
  <c r="H445" i="2"/>
  <c r="H442" i="2"/>
  <c r="G463" i="2"/>
  <c r="H459" i="2"/>
  <c r="G458" i="2"/>
  <c r="H477" i="2"/>
  <c r="G477" i="2"/>
  <c r="G436" i="2"/>
  <c r="G435" i="2"/>
  <c r="H451" i="2"/>
  <c r="H441" i="2"/>
  <c r="G470" i="2"/>
  <c r="G446" i="2"/>
  <c r="H440" i="2"/>
  <c r="G471" i="2"/>
  <c r="G454" i="2"/>
  <c r="H447" i="2"/>
  <c r="H476" i="2"/>
  <c r="G476" i="2"/>
  <c r="G480" i="2"/>
  <c r="H420" i="2"/>
  <c r="G409" i="2"/>
  <c r="G416" i="2"/>
  <c r="H418" i="2"/>
  <c r="G418" i="2"/>
  <c r="H400" i="2"/>
  <c r="G400" i="2"/>
  <c r="H421" i="2"/>
  <c r="G421" i="2"/>
  <c r="G422" i="2"/>
  <c r="H422" i="2"/>
  <c r="H397" i="2"/>
  <c r="G397" i="2"/>
  <c r="H405" i="2"/>
  <c r="G405" i="2"/>
  <c r="G411" i="2"/>
  <c r="H411" i="2"/>
  <c r="G398" i="2"/>
  <c r="H398" i="2"/>
  <c r="G412" i="2"/>
  <c r="H412" i="2"/>
  <c r="H415" i="2"/>
  <c r="G415" i="2"/>
  <c r="G406" i="2"/>
  <c r="G420" i="2"/>
  <c r="G399" i="2"/>
  <c r="H374" i="2"/>
  <c r="G374" i="2"/>
  <c r="H388" i="2"/>
  <c r="G388" i="2"/>
  <c r="H378" i="2"/>
  <c r="H379" i="2"/>
  <c r="G379" i="2"/>
  <c r="H387" i="2"/>
  <c r="G387" i="2"/>
  <c r="H364" i="2"/>
  <c r="H365" i="2"/>
  <c r="G365" i="2"/>
  <c r="G372" i="2"/>
  <c r="G381" i="2"/>
  <c r="H381" i="2"/>
  <c r="G370" i="2"/>
  <c r="G373" i="2"/>
  <c r="G386" i="2"/>
  <c r="H351" i="2"/>
  <c r="H339" i="2"/>
  <c r="G339" i="2"/>
  <c r="G340" i="2"/>
  <c r="H340" i="2"/>
  <c r="G346" i="2"/>
  <c r="H346" i="2"/>
  <c r="H343" i="2"/>
  <c r="G343" i="2"/>
  <c r="H325" i="2"/>
  <c r="G325" i="2"/>
  <c r="G344" i="2"/>
  <c r="H344" i="2"/>
  <c r="G353" i="2"/>
  <c r="H353" i="2"/>
  <c r="G326" i="2"/>
  <c r="H326" i="2"/>
  <c r="G324" i="2"/>
  <c r="G351" i="2"/>
  <c r="G345" i="2"/>
  <c r="G354" i="2"/>
  <c r="H307" i="2"/>
  <c r="H290" i="2"/>
  <c r="H302" i="2"/>
  <c r="H298" i="2"/>
  <c r="H295" i="2"/>
  <c r="H291" i="2"/>
  <c r="H313" i="2"/>
  <c r="H289" i="2"/>
  <c r="H303" i="2"/>
  <c r="H309" i="2"/>
  <c r="H316" i="2"/>
  <c r="G214" i="2"/>
  <c r="H214" i="2"/>
  <c r="G188" i="2"/>
  <c r="H188" i="2"/>
  <c r="G189" i="2"/>
  <c r="H189" i="2"/>
  <c r="H181" i="2"/>
  <c r="G181" i="2"/>
  <c r="G182" i="2"/>
  <c r="H182" i="2"/>
  <c r="G183" i="2"/>
  <c r="G187" i="2"/>
  <c r="G124" i="2"/>
  <c r="G118" i="2"/>
  <c r="H85" i="2"/>
  <c r="G85" i="2"/>
  <c r="H57" i="2"/>
  <c r="G57" i="2"/>
  <c r="G109" i="2"/>
  <c r="H109" i="2"/>
  <c r="G121" i="2"/>
  <c r="H121" i="2"/>
  <c r="H127" i="2"/>
  <c r="G127" i="2"/>
  <c r="H133" i="2"/>
  <c r="G133" i="2"/>
  <c r="H158" i="2"/>
  <c r="G158" i="2"/>
  <c r="G110" i="2"/>
  <c r="H110" i="2"/>
  <c r="H128" i="2"/>
  <c r="G128" i="2"/>
  <c r="H134" i="2"/>
  <c r="G134" i="2"/>
  <c r="G165" i="2"/>
  <c r="H165" i="2"/>
  <c r="H93" i="2"/>
  <c r="G93" i="2"/>
  <c r="H87" i="2"/>
  <c r="G87" i="2"/>
  <c r="H75" i="2"/>
  <c r="G75" i="2"/>
  <c r="H99" i="2"/>
  <c r="G99" i="2"/>
  <c r="G111" i="2"/>
  <c r="H111" i="2"/>
  <c r="H117" i="2"/>
  <c r="G117" i="2"/>
  <c r="H123" i="2"/>
  <c r="G123" i="2"/>
  <c r="G154" i="2"/>
  <c r="H154" i="2"/>
  <c r="H79" i="2"/>
  <c r="G79" i="2"/>
  <c r="G56" i="2"/>
  <c r="H56" i="2"/>
  <c r="H151" i="2"/>
  <c r="G151" i="2"/>
  <c r="G74" i="2"/>
  <c r="H91" i="2"/>
  <c r="G80" i="2"/>
  <c r="H130" i="2"/>
  <c r="G84" i="2"/>
  <c r="G73" i="2"/>
  <c r="G90" i="2"/>
  <c r="G72" i="2"/>
  <c r="H122" i="2"/>
  <c r="H163" i="2"/>
  <c r="H51" i="2"/>
  <c r="H129" i="2"/>
  <c r="H108" i="2"/>
  <c r="G92" i="2"/>
  <c r="G81" i="2"/>
  <c r="H78" i="2"/>
  <c r="G164" i="2"/>
  <c r="G98" i="2"/>
  <c r="G86" i="2"/>
  <c r="H152" i="2"/>
  <c r="F160" i="2"/>
  <c r="H160" i="2" s="1"/>
  <c r="F148" i="2"/>
  <c r="G148" i="2" s="1"/>
  <c r="F142" i="2"/>
  <c r="G142" i="2" s="1"/>
  <c r="G157" i="2"/>
  <c r="G145" i="2"/>
  <c r="H141" i="2"/>
  <c r="G141" i="2"/>
  <c r="G146" i="2"/>
  <c r="H146" i="2"/>
  <c r="G147" i="2"/>
  <c r="H147" i="2"/>
  <c r="H153" i="2"/>
  <c r="G153" i="2"/>
  <c r="G159" i="2"/>
  <c r="H159" i="2"/>
  <c r="H166" i="2"/>
  <c r="G166" i="2"/>
  <c r="G163" i="2"/>
  <c r="G152" i="2"/>
  <c r="H69" i="2"/>
  <c r="G69" i="2"/>
  <c r="G55" i="2"/>
  <c r="H32" i="2"/>
  <c r="H50" i="2"/>
  <c r="H16" i="2"/>
  <c r="H38" i="2"/>
  <c r="G49" i="2"/>
  <c r="H36" i="2"/>
  <c r="H33" i="2"/>
  <c r="H23" i="2"/>
  <c r="H22" i="2"/>
  <c r="H24" i="2"/>
  <c r="H39" i="2"/>
  <c r="G61" i="2"/>
  <c r="G48" i="2"/>
  <c r="H58" i="2"/>
  <c r="H17" i="2"/>
  <c r="G37" i="2"/>
  <c r="G60" i="2"/>
  <c r="G62" i="2"/>
  <c r="G35" i="2"/>
  <c r="H43" i="2"/>
  <c r="G43" i="2"/>
  <c r="H52" i="2"/>
  <c r="H53" i="2"/>
  <c r="H54" i="2"/>
  <c r="I383" i="1"/>
  <c r="I384" i="1"/>
  <c r="G383" i="1"/>
  <c r="G384" i="1"/>
  <c r="I376" i="1"/>
  <c r="I377" i="1"/>
  <c r="G376" i="1"/>
  <c r="G377" i="1"/>
  <c r="I279" i="1"/>
  <c r="G279" i="1"/>
  <c r="F83" i="3" l="1"/>
  <c r="F242" i="3"/>
  <c r="E531" i="3"/>
  <c r="F531" i="3" s="1"/>
  <c r="E500" i="3"/>
  <c r="E210" i="3"/>
  <c r="F210" i="3" s="1"/>
  <c r="G366" i="2"/>
  <c r="H472" i="2"/>
  <c r="G385" i="2"/>
  <c r="G457" i="2"/>
  <c r="H560" i="2"/>
  <c r="G367" i="2"/>
  <c r="H363" i="2"/>
  <c r="H608" i="2"/>
  <c r="H18" i="2"/>
  <c r="G377" i="2"/>
  <c r="H558" i="2"/>
  <c r="H448" i="2"/>
  <c r="G371" i="2"/>
  <c r="H621" i="2"/>
  <c r="H439" i="2"/>
  <c r="G462" i="2"/>
  <c r="G245" i="2"/>
  <c r="H245" i="2"/>
  <c r="H435" i="2"/>
  <c r="F464" i="2"/>
  <c r="H586" i="2"/>
  <c r="G586" i="2"/>
  <c r="H21" i="2"/>
  <c r="G21" i="2"/>
  <c r="H594" i="2"/>
  <c r="G594" i="2"/>
  <c r="G641" i="2"/>
  <c r="H641" i="2"/>
  <c r="H559" i="2"/>
  <c r="G559" i="2"/>
  <c r="F428" i="2"/>
  <c r="G624" i="2"/>
  <c r="H624" i="2"/>
  <c r="G626" i="2"/>
  <c r="H626" i="2"/>
  <c r="G627" i="2"/>
  <c r="H627" i="2"/>
  <c r="F393" i="3"/>
  <c r="F465" i="3"/>
  <c r="H1134" i="3"/>
  <c r="H148" i="2"/>
  <c r="G160" i="2"/>
  <c r="H142" i="2"/>
  <c r="F500" i="3" l="1"/>
  <c r="G464" i="2"/>
  <c r="H464" i="2"/>
  <c r="J27" i="2"/>
  <c r="D179" i="1"/>
  <c r="D185" i="1"/>
  <c r="D186" i="1"/>
  <c r="D222" i="1"/>
  <c r="D223" i="1"/>
  <c r="D224" i="1"/>
  <c r="D225" i="1"/>
  <c r="D226" i="1"/>
  <c r="D227" i="1"/>
  <c r="D228" i="1"/>
  <c r="D229" i="1"/>
  <c r="D230" i="1"/>
  <c r="D231" i="1"/>
  <c r="D232" i="1"/>
  <c r="D233" i="1"/>
  <c r="D234" i="1"/>
  <c r="D235" i="1"/>
  <c r="D236" i="1"/>
  <c r="D237" i="1"/>
  <c r="D238" i="1"/>
  <c r="D239" i="1"/>
  <c r="D240" i="1"/>
  <c r="D241" i="1"/>
  <c r="D242" i="1"/>
  <c r="D243" i="1"/>
  <c r="D244" i="1"/>
  <c r="D245" i="1"/>
  <c r="D246" i="1"/>
  <c r="D247" i="1"/>
  <c r="D248" i="1"/>
  <c r="D249" i="1"/>
  <c r="D250" i="1"/>
  <c r="D251" i="1"/>
  <c r="D252" i="1"/>
  <c r="D253" i="1"/>
  <c r="D259" i="1"/>
  <c r="D260" i="1"/>
  <c r="D261" i="1"/>
  <c r="D262" i="1"/>
  <c r="D263" i="1"/>
  <c r="D264" i="1"/>
  <c r="D265" i="1"/>
  <c r="D266" i="1"/>
  <c r="D267" i="1"/>
  <c r="D268" i="1"/>
  <c r="D269" i="1"/>
  <c r="D270" i="1"/>
  <c r="D271" i="1"/>
  <c r="D272" i="1"/>
  <c r="D273" i="1"/>
  <c r="D274" i="1"/>
  <c r="D275" i="1"/>
  <c r="D276" i="1"/>
  <c r="D277" i="1"/>
  <c r="D278" i="1"/>
  <c r="D279" i="1"/>
  <c r="D280" i="1"/>
  <c r="D281" i="1"/>
  <c r="D282" i="1"/>
  <c r="D283" i="1"/>
  <c r="D284" i="1"/>
  <c r="D285" i="1"/>
  <c r="D286" i="1"/>
  <c r="D287" i="1"/>
  <c r="D288" i="1"/>
  <c r="D289" i="1"/>
  <c r="D295" i="1"/>
  <c r="D296" i="1"/>
  <c r="D297" i="1"/>
  <c r="D298" i="1"/>
  <c r="D299" i="1"/>
  <c r="D300" i="1"/>
  <c r="D301" i="1"/>
  <c r="D302" i="1"/>
  <c r="D303" i="1"/>
  <c r="D304" i="1"/>
  <c r="D305" i="1"/>
  <c r="D306" i="1"/>
  <c r="D307" i="1"/>
  <c r="D308" i="1"/>
  <c r="D309" i="1"/>
  <c r="D310" i="1"/>
  <c r="D311" i="1"/>
  <c r="D312" i="1"/>
  <c r="D313" i="1"/>
  <c r="D314" i="1"/>
  <c r="D315" i="1"/>
  <c r="D316" i="1"/>
  <c r="D317" i="1"/>
  <c r="D318" i="1"/>
  <c r="D319" i="1"/>
  <c r="D320" i="1"/>
  <c r="D321" i="1"/>
  <c r="D322" i="1"/>
  <c r="D323" i="1"/>
  <c r="D324" i="1"/>
  <c r="D325" i="1"/>
  <c r="D326" i="1"/>
  <c r="D329" i="1"/>
  <c r="D332" i="1"/>
  <c r="D333" i="1"/>
  <c r="D334" i="1"/>
  <c r="D335" i="1"/>
  <c r="D336" i="1"/>
  <c r="D337" i="1"/>
  <c r="D338" i="1"/>
  <c r="D339" i="1"/>
  <c r="D340" i="1"/>
  <c r="D341" i="1"/>
  <c r="D342" i="1"/>
  <c r="D343" i="1"/>
  <c r="D344" i="1"/>
  <c r="D345" i="1"/>
  <c r="D346" i="1"/>
  <c r="D347" i="1"/>
  <c r="D348" i="1"/>
  <c r="D349" i="1"/>
  <c r="D350" i="1"/>
  <c r="D351" i="1"/>
  <c r="D352" i="1"/>
  <c r="D353" i="1"/>
  <c r="D354" i="1"/>
  <c r="D355" i="1"/>
  <c r="D356" i="1"/>
  <c r="D357" i="1"/>
  <c r="D358" i="1"/>
  <c r="D359" i="1"/>
  <c r="D360" i="1"/>
  <c r="D361" i="1"/>
  <c r="D362" i="1"/>
  <c r="D367" i="1"/>
  <c r="D368" i="1"/>
  <c r="D369" i="1"/>
  <c r="E369" i="1" s="1"/>
  <c r="D370" i="1"/>
  <c r="D371" i="1"/>
  <c r="E371" i="1" s="1"/>
  <c r="D372" i="1"/>
  <c r="E372" i="1" s="1"/>
  <c r="D373" i="1"/>
  <c r="E373" i="1" s="1"/>
  <c r="D374" i="1"/>
  <c r="E374" i="1" s="1"/>
  <c r="D375" i="1"/>
  <c r="E375" i="1" s="1"/>
  <c r="D376" i="1"/>
  <c r="D377" i="1"/>
  <c r="D378" i="1"/>
  <c r="E378" i="1" s="1"/>
  <c r="D379" i="1"/>
  <c r="E379" i="1" s="1"/>
  <c r="D380" i="1"/>
  <c r="E380" i="1" s="1"/>
  <c r="D381" i="1"/>
  <c r="E381" i="1" s="1"/>
  <c r="D382" i="1"/>
  <c r="E382" i="1" s="1"/>
  <c r="D383" i="1"/>
  <c r="E383" i="1" s="1"/>
  <c r="D384" i="1"/>
  <c r="D385" i="1"/>
  <c r="E385" i="1" s="1"/>
  <c r="D386" i="1"/>
  <c r="E386" i="1" s="1"/>
  <c r="D387" i="1"/>
  <c r="E387" i="1" s="1"/>
  <c r="D388" i="1"/>
  <c r="E388" i="1" s="1"/>
  <c r="D389" i="1"/>
  <c r="E389" i="1" s="1"/>
  <c r="D390" i="1"/>
  <c r="D391" i="1"/>
  <c r="D392" i="1"/>
  <c r="E392" i="1" s="1"/>
  <c r="D393" i="1"/>
  <c r="E393" i="1" s="1"/>
  <c r="D394" i="1"/>
  <c r="E394" i="1" s="1"/>
  <c r="D395" i="1"/>
  <c r="E395" i="1" s="1"/>
  <c r="D396" i="1"/>
  <c r="E396" i="1" s="1"/>
  <c r="D397" i="1"/>
  <c r="E397" i="1" s="1"/>
  <c r="D398" i="1"/>
  <c r="D399" i="1"/>
  <c r="E399" i="1" s="1"/>
  <c r="D404" i="1"/>
  <c r="D405" i="1"/>
  <c r="D406" i="1"/>
  <c r="D407" i="1"/>
  <c r="D408" i="1"/>
  <c r="D409" i="1"/>
  <c r="D410" i="1"/>
  <c r="D411" i="1"/>
  <c r="D412" i="1"/>
  <c r="D413" i="1"/>
  <c r="D414" i="1"/>
  <c r="D415" i="1"/>
  <c r="D416" i="1"/>
  <c r="D417" i="1"/>
  <c r="D418" i="1"/>
  <c r="D419" i="1"/>
  <c r="D420" i="1"/>
  <c r="D421" i="1"/>
  <c r="D422" i="1"/>
  <c r="D423" i="1"/>
  <c r="D424" i="1"/>
  <c r="D425" i="1"/>
  <c r="D426" i="1"/>
  <c r="D427" i="1"/>
  <c r="D428" i="1"/>
  <c r="D429" i="1"/>
  <c r="D430" i="1"/>
  <c r="D431" i="1"/>
  <c r="D432" i="1"/>
  <c r="D433" i="1"/>
  <c r="D434" i="1"/>
  <c r="D435" i="1"/>
  <c r="D436" i="1"/>
  <c r="D441" i="1"/>
  <c r="D443" i="1"/>
  <c r="D444" i="1"/>
  <c r="E444" i="1" s="1"/>
  <c r="D445" i="1"/>
  <c r="D446" i="1"/>
  <c r="D447" i="1"/>
  <c r="E447" i="1" s="1"/>
  <c r="D448" i="1"/>
  <c r="E448" i="1" s="1"/>
  <c r="D449" i="1"/>
  <c r="E449" i="1" s="1"/>
  <c r="D450" i="1"/>
  <c r="E450" i="1" s="1"/>
  <c r="D451" i="1"/>
  <c r="E451" i="1" s="1"/>
  <c r="D452" i="1"/>
  <c r="E452" i="1" s="1"/>
  <c r="D453" i="1"/>
  <c r="D454" i="1"/>
  <c r="E454" i="1" s="1"/>
  <c r="D455" i="1"/>
  <c r="E455" i="1" s="1"/>
  <c r="D456" i="1"/>
  <c r="E456" i="1" s="1"/>
  <c r="D457" i="1"/>
  <c r="E457" i="1" s="1"/>
  <c r="D458" i="1"/>
  <c r="E458" i="1" s="1"/>
  <c r="D459" i="1"/>
  <c r="D460" i="1"/>
  <c r="D461" i="1"/>
  <c r="E461" i="1" s="1"/>
  <c r="D462" i="1"/>
  <c r="E462" i="1" s="1"/>
  <c r="D463" i="1"/>
  <c r="E463" i="1" s="1"/>
  <c r="D464" i="1"/>
  <c r="E464" i="1" s="1"/>
  <c r="D465" i="1"/>
  <c r="E465" i="1" s="1"/>
  <c r="D466" i="1"/>
  <c r="E466" i="1" s="1"/>
  <c r="D467" i="1"/>
  <c r="D468" i="1"/>
  <c r="E468" i="1" s="1"/>
  <c r="D469" i="1"/>
  <c r="E469" i="1" s="1"/>
  <c r="D470" i="1"/>
  <c r="E470" i="1" s="1"/>
  <c r="D471" i="1"/>
  <c r="E471" i="1" s="1"/>
  <c r="D472" i="1"/>
  <c r="E472" i="1" s="1"/>
  <c r="D478" i="1"/>
  <c r="D479" i="1"/>
  <c r="E479" i="1" s="1"/>
  <c r="D480" i="1"/>
  <c r="D482" i="1"/>
  <c r="D483" i="1"/>
  <c r="D484" i="1"/>
  <c r="D485" i="1"/>
  <c r="D486" i="1"/>
  <c r="D487" i="1"/>
  <c r="D488" i="1"/>
  <c r="E488" i="1" s="1"/>
  <c r="D489" i="1"/>
  <c r="E489" i="1" s="1"/>
  <c r="D490" i="1"/>
  <c r="E490" i="1" s="1"/>
  <c r="D491" i="1"/>
  <c r="E491" i="1" s="1"/>
  <c r="D492" i="1"/>
  <c r="D493" i="1"/>
  <c r="D494" i="1"/>
  <c r="D495" i="1"/>
  <c r="E495" i="1" s="1"/>
  <c r="D496" i="1"/>
  <c r="E496" i="1" s="1"/>
  <c r="D497" i="1"/>
  <c r="E497" i="1" s="1"/>
  <c r="D498" i="1"/>
  <c r="E498" i="1" s="1"/>
  <c r="D499" i="1"/>
  <c r="E499" i="1" s="1"/>
  <c r="D145" i="1"/>
  <c r="D149" i="1"/>
  <c r="D71" i="1"/>
  <c r="D75" i="1"/>
  <c r="D76" i="1"/>
  <c r="D108" i="1"/>
  <c r="D111" i="1"/>
  <c r="D68" i="1"/>
  <c r="D34" i="1"/>
  <c r="D37" i="1"/>
  <c r="F485" i="1" l="1"/>
  <c r="I485" i="1" s="1"/>
  <c r="E485" i="1"/>
  <c r="F484" i="1"/>
  <c r="I484" i="1" s="1"/>
  <c r="E484" i="1"/>
  <c r="F413" i="1"/>
  <c r="F414" i="1"/>
  <c r="F415" i="1"/>
  <c r="F416" i="1"/>
  <c r="F419" i="1"/>
  <c r="F420" i="1"/>
  <c r="F421" i="1"/>
  <c r="F422" i="1"/>
  <c r="F423" i="1"/>
  <c r="F426" i="1"/>
  <c r="F427" i="1"/>
  <c r="F428" i="1"/>
  <c r="F429" i="1"/>
  <c r="F430" i="1"/>
  <c r="F433" i="1"/>
  <c r="F434" i="1"/>
  <c r="F435" i="1"/>
  <c r="F436" i="1"/>
  <c r="F444" i="1"/>
  <c r="F447" i="1"/>
  <c r="F448" i="1"/>
  <c r="F449" i="1"/>
  <c r="F450" i="1"/>
  <c r="F451" i="1"/>
  <c r="F458" i="1"/>
  <c r="F468" i="1"/>
  <c r="F469" i="1"/>
  <c r="F470" i="1"/>
  <c r="F471" i="1"/>
  <c r="F472" i="1"/>
  <c r="F262" i="1"/>
  <c r="F263" i="1"/>
  <c r="F264" i="1"/>
  <c r="F265" i="1"/>
  <c r="F266" i="1"/>
  <c r="F269" i="1"/>
  <c r="F270" i="1"/>
  <c r="F271" i="1"/>
  <c r="F272" i="1"/>
  <c r="F273" i="1"/>
  <c r="F276" i="1"/>
  <c r="F277" i="1"/>
  <c r="F278" i="1"/>
  <c r="F280" i="1"/>
  <c r="F283" i="1"/>
  <c r="F284" i="1"/>
  <c r="F285" i="1"/>
  <c r="F286" i="1"/>
  <c r="F287" i="1"/>
  <c r="F296" i="1"/>
  <c r="F297" i="1"/>
  <c r="F298" i="1"/>
  <c r="F299" i="1"/>
  <c r="F300" i="1"/>
  <c r="F303" i="1"/>
  <c r="F304" i="1"/>
  <c r="F305" i="1"/>
  <c r="F306" i="1"/>
  <c r="F307" i="1"/>
  <c r="F310" i="1"/>
  <c r="F311" i="1"/>
  <c r="F312" i="1"/>
  <c r="F313" i="1"/>
  <c r="F314" i="1"/>
  <c r="F317" i="1"/>
  <c r="F318" i="1"/>
  <c r="F319" i="1"/>
  <c r="F320" i="1"/>
  <c r="F321" i="1"/>
  <c r="F324" i="1"/>
  <c r="F325" i="1"/>
  <c r="F326" i="1"/>
  <c r="F333" i="1"/>
  <c r="F334" i="1"/>
  <c r="F337" i="1"/>
  <c r="F338" i="1"/>
  <c r="F339" i="1"/>
  <c r="F340" i="1"/>
  <c r="F341" i="1"/>
  <c r="F344" i="1"/>
  <c r="F345" i="1"/>
  <c r="F346" i="1"/>
  <c r="F347" i="1"/>
  <c r="F348" i="1"/>
  <c r="F351" i="1"/>
  <c r="F352" i="1"/>
  <c r="F353" i="1"/>
  <c r="F354" i="1"/>
  <c r="F355" i="1"/>
  <c r="F358" i="1"/>
  <c r="F359" i="1"/>
  <c r="F360" i="1"/>
  <c r="F361" i="1"/>
  <c r="F371" i="1"/>
  <c r="F372" i="1"/>
  <c r="F373" i="1"/>
  <c r="F374" i="1"/>
  <c r="F375" i="1"/>
  <c r="F378" i="1"/>
  <c r="F379" i="1"/>
  <c r="F380" i="1"/>
  <c r="F381" i="1"/>
  <c r="F382" i="1"/>
  <c r="F385" i="1"/>
  <c r="F386" i="1"/>
  <c r="F387" i="1"/>
  <c r="F388" i="1"/>
  <c r="F392" i="1"/>
  <c r="F393" i="1"/>
  <c r="F394" i="1"/>
  <c r="F395" i="1"/>
  <c r="F396" i="1"/>
  <c r="F399" i="1"/>
  <c r="F406" i="1"/>
  <c r="F407" i="1"/>
  <c r="F232" i="1"/>
  <c r="F235" i="1"/>
  <c r="F236" i="1"/>
  <c r="F237" i="1"/>
  <c r="F238" i="1"/>
  <c r="F239" i="1"/>
  <c r="F242" i="1"/>
  <c r="F243" i="1"/>
  <c r="F244" i="1"/>
  <c r="F245" i="1"/>
  <c r="F249" i="1"/>
  <c r="F250" i="1"/>
  <c r="F251" i="1"/>
  <c r="F252" i="1"/>
  <c r="F253" i="1"/>
  <c r="F223" i="1"/>
  <c r="F224" i="1"/>
  <c r="F225" i="1"/>
  <c r="F228" i="1"/>
  <c r="F229" i="1"/>
  <c r="F230" i="1"/>
  <c r="F231" i="1"/>
  <c r="G485" i="1" l="1"/>
  <c r="J485" i="1" s="1"/>
  <c r="G484" i="1"/>
  <c r="J484" i="1" s="1"/>
  <c r="I232" i="1"/>
  <c r="G232" i="1"/>
  <c r="I385" i="1"/>
  <c r="G385" i="1"/>
  <c r="I375" i="1"/>
  <c r="G375" i="1"/>
  <c r="I360" i="1"/>
  <c r="G360" i="1"/>
  <c r="I352" i="1"/>
  <c r="G352" i="1"/>
  <c r="I344" i="1"/>
  <c r="G344" i="1"/>
  <c r="I334" i="1"/>
  <c r="G334" i="1"/>
  <c r="I320" i="1"/>
  <c r="G320" i="1"/>
  <c r="I312" i="1"/>
  <c r="G312" i="1"/>
  <c r="I304" i="1"/>
  <c r="G304" i="1"/>
  <c r="F327" i="1"/>
  <c r="I296" i="1"/>
  <c r="G296" i="1"/>
  <c r="I280" i="1"/>
  <c r="G280" i="1"/>
  <c r="G271" i="1"/>
  <c r="I271" i="1"/>
  <c r="G263" i="1"/>
  <c r="I263" i="1"/>
  <c r="I468" i="1"/>
  <c r="G468" i="1"/>
  <c r="G447" i="1"/>
  <c r="I447" i="1"/>
  <c r="G430" i="1"/>
  <c r="I430" i="1"/>
  <c r="G422" i="1"/>
  <c r="I422" i="1"/>
  <c r="G414" i="1"/>
  <c r="I414" i="1"/>
  <c r="G250" i="1"/>
  <c r="I250" i="1"/>
  <c r="G374" i="1"/>
  <c r="I374" i="1"/>
  <c r="I351" i="1"/>
  <c r="G351" i="1"/>
  <c r="I341" i="1"/>
  <c r="G341" i="1"/>
  <c r="F363" i="1"/>
  <c r="G333" i="1"/>
  <c r="I333" i="1"/>
  <c r="G319" i="1"/>
  <c r="I319" i="1"/>
  <c r="G311" i="1"/>
  <c r="I311" i="1"/>
  <c r="G303" i="1"/>
  <c r="I303" i="1"/>
  <c r="G287" i="1"/>
  <c r="I287" i="1"/>
  <c r="I278" i="1"/>
  <c r="G278" i="1"/>
  <c r="I270" i="1"/>
  <c r="G270" i="1"/>
  <c r="F290" i="1"/>
  <c r="I262" i="1"/>
  <c r="G262" i="1"/>
  <c r="I458" i="1"/>
  <c r="G458" i="1"/>
  <c r="G444" i="1"/>
  <c r="I444" i="1"/>
  <c r="G429" i="1"/>
  <c r="I429" i="1"/>
  <c r="G421" i="1"/>
  <c r="I421" i="1"/>
  <c r="G413" i="1"/>
  <c r="I413" i="1"/>
  <c r="I228" i="1"/>
  <c r="G228" i="1"/>
  <c r="G239" i="1"/>
  <c r="I239" i="1"/>
  <c r="G238" i="1"/>
  <c r="I238" i="1"/>
  <c r="I392" i="1"/>
  <c r="G392" i="1"/>
  <c r="G381" i="1"/>
  <c r="I381" i="1"/>
  <c r="I373" i="1"/>
  <c r="G373" i="1"/>
  <c r="G358" i="1"/>
  <c r="I358" i="1"/>
  <c r="G348" i="1"/>
  <c r="I348" i="1"/>
  <c r="G340" i="1"/>
  <c r="I340" i="1"/>
  <c r="G326" i="1"/>
  <c r="I326" i="1"/>
  <c r="G318" i="1"/>
  <c r="I318" i="1"/>
  <c r="G310" i="1"/>
  <c r="I310" i="1"/>
  <c r="G300" i="1"/>
  <c r="I300" i="1"/>
  <c r="I286" i="1"/>
  <c r="G286" i="1"/>
  <c r="I277" i="1"/>
  <c r="G277" i="1"/>
  <c r="I269" i="1"/>
  <c r="G269" i="1"/>
  <c r="G472" i="1"/>
  <c r="I472" i="1"/>
  <c r="G451" i="1"/>
  <c r="I451" i="1"/>
  <c r="G436" i="1"/>
  <c r="I436" i="1"/>
  <c r="G428" i="1"/>
  <c r="I428" i="1"/>
  <c r="G420" i="1"/>
  <c r="I420" i="1"/>
  <c r="I242" i="1"/>
  <c r="G242" i="1"/>
  <c r="I359" i="1"/>
  <c r="G359" i="1"/>
  <c r="G231" i="1"/>
  <c r="I231" i="1"/>
  <c r="G399" i="1"/>
  <c r="I399" i="1"/>
  <c r="G355" i="1"/>
  <c r="I355" i="1"/>
  <c r="G339" i="1"/>
  <c r="I339" i="1"/>
  <c r="G317" i="1"/>
  <c r="I317" i="1"/>
  <c r="G307" i="1"/>
  <c r="I307" i="1"/>
  <c r="G299" i="1"/>
  <c r="I299" i="1"/>
  <c r="I285" i="1"/>
  <c r="G285" i="1"/>
  <c r="I276" i="1"/>
  <c r="G276" i="1"/>
  <c r="I266" i="1"/>
  <c r="G266" i="1"/>
  <c r="I471" i="1"/>
  <c r="G471" i="1"/>
  <c r="G450" i="1"/>
  <c r="I450" i="1"/>
  <c r="G435" i="1"/>
  <c r="I435" i="1"/>
  <c r="G427" i="1"/>
  <c r="I427" i="1"/>
  <c r="G419" i="1"/>
  <c r="I419" i="1"/>
  <c r="I394" i="1"/>
  <c r="G394" i="1"/>
  <c r="I225" i="1"/>
  <c r="G225" i="1"/>
  <c r="G382" i="1"/>
  <c r="I382" i="1"/>
  <c r="G249" i="1"/>
  <c r="I249" i="1"/>
  <c r="G245" i="1"/>
  <c r="I245" i="1"/>
  <c r="I380" i="1"/>
  <c r="G380" i="1"/>
  <c r="G325" i="1"/>
  <c r="I325" i="1"/>
  <c r="G230" i="1"/>
  <c r="I230" i="1"/>
  <c r="G253" i="1"/>
  <c r="I253" i="1"/>
  <c r="I244" i="1"/>
  <c r="G244" i="1"/>
  <c r="I236" i="1"/>
  <c r="G236" i="1"/>
  <c r="G396" i="1"/>
  <c r="I396" i="1"/>
  <c r="G387" i="1"/>
  <c r="I387" i="1"/>
  <c r="I379" i="1"/>
  <c r="G379" i="1"/>
  <c r="G371" i="1"/>
  <c r="I371" i="1"/>
  <c r="I354" i="1"/>
  <c r="G354" i="1"/>
  <c r="I346" i="1"/>
  <c r="G346" i="1"/>
  <c r="I338" i="1"/>
  <c r="G338" i="1"/>
  <c r="G324" i="1"/>
  <c r="I324" i="1"/>
  <c r="G314" i="1"/>
  <c r="I314" i="1"/>
  <c r="G306" i="1"/>
  <c r="I306" i="1"/>
  <c r="G298" i="1"/>
  <c r="I298" i="1"/>
  <c r="I284" i="1"/>
  <c r="G284" i="1"/>
  <c r="I273" i="1"/>
  <c r="G273" i="1"/>
  <c r="I265" i="1"/>
  <c r="G265" i="1"/>
  <c r="I470" i="1"/>
  <c r="G470" i="1"/>
  <c r="G449" i="1"/>
  <c r="I449" i="1"/>
  <c r="G434" i="1"/>
  <c r="I434" i="1"/>
  <c r="G426" i="1"/>
  <c r="I426" i="1"/>
  <c r="G416" i="1"/>
  <c r="I416" i="1"/>
  <c r="G251" i="1"/>
  <c r="I251" i="1"/>
  <c r="G407" i="1"/>
  <c r="I407" i="1"/>
  <c r="I393" i="1"/>
  <c r="G393" i="1"/>
  <c r="I224" i="1"/>
  <c r="G224" i="1"/>
  <c r="F437" i="1"/>
  <c r="G406" i="1"/>
  <c r="I406" i="1"/>
  <c r="I223" i="1"/>
  <c r="G223" i="1"/>
  <c r="G237" i="1"/>
  <c r="I237" i="1"/>
  <c r="G388" i="1"/>
  <c r="I388" i="1"/>
  <c r="I372" i="1"/>
  <c r="G372" i="1"/>
  <c r="G347" i="1"/>
  <c r="I347" i="1"/>
  <c r="G229" i="1"/>
  <c r="I229" i="1"/>
  <c r="G252" i="1"/>
  <c r="I252" i="1"/>
  <c r="I243" i="1"/>
  <c r="G243" i="1"/>
  <c r="I235" i="1"/>
  <c r="G235" i="1"/>
  <c r="I395" i="1"/>
  <c r="G395" i="1"/>
  <c r="I386" i="1"/>
  <c r="G386" i="1"/>
  <c r="I378" i="1"/>
  <c r="G378" i="1"/>
  <c r="I361" i="1"/>
  <c r="G361" i="1"/>
  <c r="I353" i="1"/>
  <c r="G353" i="1"/>
  <c r="I345" i="1"/>
  <c r="G345" i="1"/>
  <c r="I337" i="1"/>
  <c r="G337" i="1"/>
  <c r="I321" i="1"/>
  <c r="G321" i="1"/>
  <c r="I313" i="1"/>
  <c r="G313" i="1"/>
  <c r="I305" i="1"/>
  <c r="G305" i="1"/>
  <c r="I297" i="1"/>
  <c r="G297" i="1"/>
  <c r="I283" i="1"/>
  <c r="G283" i="1"/>
  <c r="I272" i="1"/>
  <c r="G272" i="1"/>
  <c r="I264" i="1"/>
  <c r="G264" i="1"/>
  <c r="I469" i="1"/>
  <c r="G469" i="1"/>
  <c r="G448" i="1"/>
  <c r="I448" i="1"/>
  <c r="I433" i="1"/>
  <c r="G433" i="1"/>
  <c r="G423" i="1"/>
  <c r="I423" i="1"/>
  <c r="G415" i="1"/>
  <c r="I415" i="1"/>
  <c r="J501" i="1" l="1"/>
  <c r="G437" i="1"/>
  <c r="G473" i="1"/>
  <c r="I473" i="1"/>
  <c r="G25" i="2" l="1"/>
  <c r="H25" i="2"/>
  <c r="F605" i="3"/>
</calcChain>
</file>

<file path=xl/comments1.xml><?xml version="1.0" encoding="utf-8"?>
<comments xmlns="http://schemas.openxmlformats.org/spreadsheetml/2006/main">
  <authors>
    <author>作者</author>
  </authors>
  <commentList>
    <comment ref="I708" authorId="0" shapeId="0">
      <text>
        <r>
          <rPr>
            <b/>
            <sz val="9"/>
            <color indexed="81"/>
            <rFont val="細明體"/>
            <family val="3"/>
            <charset val="136"/>
          </rPr>
          <t xml:space="preserve">作者:
</t>
        </r>
      </text>
    </comment>
  </commentList>
</comments>
</file>

<file path=xl/sharedStrings.xml><?xml version="1.0" encoding="utf-8"?>
<sst xmlns="http://schemas.openxmlformats.org/spreadsheetml/2006/main" count="8239" uniqueCount="2163">
  <si>
    <t>上班時間</t>
    <phoneticPr fontId="1" type="noConversion"/>
  </si>
  <si>
    <t>已付</t>
    <phoneticPr fontId="1" type="noConversion"/>
  </si>
  <si>
    <t>108.02.21</t>
    <phoneticPr fontId="1" type="noConversion"/>
  </si>
  <si>
    <t>108.02.22</t>
  </si>
  <si>
    <t>108.02.23</t>
  </si>
  <si>
    <t>108.02.24</t>
  </si>
  <si>
    <t>108.02.25</t>
  </si>
  <si>
    <t>108.02.26</t>
  </si>
  <si>
    <t>108.02.27</t>
  </si>
  <si>
    <t>108.02.29</t>
  </si>
  <si>
    <t>108.03.01</t>
    <phoneticPr fontId="1" type="noConversion"/>
  </si>
  <si>
    <t>108.03.02</t>
  </si>
  <si>
    <t>108.03.03</t>
  </si>
  <si>
    <t>108.03.04</t>
  </si>
  <si>
    <t>108.03.05</t>
  </si>
  <si>
    <t>108.03.06</t>
  </si>
  <si>
    <t>108.03.07</t>
  </si>
  <si>
    <t>108.03.08</t>
  </si>
  <si>
    <t>108.03.09</t>
  </si>
  <si>
    <t>108.03.10</t>
  </si>
  <si>
    <t>108.03.11</t>
  </si>
  <si>
    <t>108.03.12</t>
  </si>
  <si>
    <t>108.03.13</t>
  </si>
  <si>
    <t>108.03.14</t>
  </si>
  <si>
    <t>108.03.15</t>
  </si>
  <si>
    <t>108.03.16</t>
  </si>
  <si>
    <t>108.03.17</t>
  </si>
  <si>
    <t>108.03.18</t>
  </si>
  <si>
    <t>108.03.19</t>
  </si>
  <si>
    <t>108.03.20</t>
  </si>
  <si>
    <t>108.03.21</t>
    <phoneticPr fontId="1" type="noConversion"/>
  </si>
  <si>
    <t>108.03.22</t>
  </si>
  <si>
    <t>108.03.23</t>
  </si>
  <si>
    <t>108.03.24</t>
  </si>
  <si>
    <t>108.03.25</t>
  </si>
  <si>
    <t>108.03.26</t>
  </si>
  <si>
    <t>108.03.27</t>
  </si>
  <si>
    <t>108.03.28</t>
  </si>
  <si>
    <t>108.03.29</t>
  </si>
  <si>
    <t>108.03.30</t>
  </si>
  <si>
    <t>108.03.31</t>
  </si>
  <si>
    <t>108.04.01</t>
    <phoneticPr fontId="1" type="noConversion"/>
  </si>
  <si>
    <t>108.04.02</t>
  </si>
  <si>
    <t>108.04.03</t>
  </si>
  <si>
    <t>108.04.06</t>
  </si>
  <si>
    <t>108.04.07</t>
  </si>
  <si>
    <t>108.04.08</t>
  </si>
  <si>
    <t>108.04.09</t>
  </si>
  <si>
    <t>108.04.10</t>
  </si>
  <si>
    <t>108.04.11</t>
  </si>
  <si>
    <t>108.04.12</t>
  </si>
  <si>
    <t>108.04.13</t>
  </si>
  <si>
    <t>108.04.14</t>
  </si>
  <si>
    <t>108.04.15</t>
  </si>
  <si>
    <t>108.04.16</t>
  </si>
  <si>
    <t>108.04.17</t>
  </si>
  <si>
    <t>108.04.18</t>
  </si>
  <si>
    <t>108.04.19</t>
  </si>
  <si>
    <t>108.04.20</t>
  </si>
  <si>
    <t>工資</t>
    <phoneticPr fontId="1" type="noConversion"/>
  </si>
  <si>
    <t>108.04.21</t>
    <phoneticPr fontId="1" type="noConversion"/>
  </si>
  <si>
    <t>108.04.22</t>
  </si>
  <si>
    <t>108.04.23</t>
  </si>
  <si>
    <t>108.04.24</t>
  </si>
  <si>
    <t>108.04.25</t>
  </si>
  <si>
    <t>108.04.26</t>
  </si>
  <si>
    <t>108.04.27</t>
  </si>
  <si>
    <t>108.04.28</t>
  </si>
  <si>
    <t>108.04.29</t>
  </si>
  <si>
    <t>108.04.30</t>
  </si>
  <si>
    <t>108.05.02</t>
  </si>
  <si>
    <t>108.05.03</t>
  </si>
  <si>
    <t>108.05.04</t>
  </si>
  <si>
    <t>108.05.05</t>
  </si>
  <si>
    <t>108.05.06</t>
  </si>
  <si>
    <t>108.05.07</t>
  </si>
  <si>
    <t>108.05.08</t>
  </si>
  <si>
    <t>108.05.09</t>
  </si>
  <si>
    <t>108.05.10</t>
  </si>
  <si>
    <t>108.05.11</t>
  </si>
  <si>
    <t>108.05.12</t>
  </si>
  <si>
    <t>108.05.13</t>
  </si>
  <si>
    <t>108.05.14</t>
  </si>
  <si>
    <t>108.05.15</t>
  </si>
  <si>
    <t>108.05.16</t>
  </si>
  <si>
    <t>108.05.17</t>
  </si>
  <si>
    <t>108.05.18</t>
  </si>
  <si>
    <t>108.05.19</t>
  </si>
  <si>
    <t>108.05.20</t>
  </si>
  <si>
    <t>108.05.21</t>
    <phoneticPr fontId="1" type="noConversion"/>
  </si>
  <si>
    <t>108.05.22</t>
  </si>
  <si>
    <t>108.05.23</t>
  </si>
  <si>
    <t>108.05.24</t>
  </si>
  <si>
    <t>108.05.25</t>
  </si>
  <si>
    <t>108.05.26</t>
  </si>
  <si>
    <t>108.05.27</t>
  </si>
  <si>
    <t>108.05.28</t>
  </si>
  <si>
    <t>108.05.29</t>
  </si>
  <si>
    <t>108.05.30</t>
  </si>
  <si>
    <t>108.05.31</t>
  </si>
  <si>
    <t>108.06.01</t>
    <phoneticPr fontId="1" type="noConversion"/>
  </si>
  <si>
    <t>108.06.02</t>
  </si>
  <si>
    <t>108.06.03</t>
  </si>
  <si>
    <t>108.06.04</t>
  </si>
  <si>
    <t>108.06.05</t>
  </si>
  <si>
    <t>108.06.06</t>
  </si>
  <si>
    <t>108.06.08</t>
  </si>
  <si>
    <t>108.06.09</t>
  </si>
  <si>
    <t>108.06.10</t>
  </si>
  <si>
    <t>108.06.11</t>
  </si>
  <si>
    <t>108.06.12</t>
  </si>
  <si>
    <t>108.06.13</t>
  </si>
  <si>
    <t>108.06.14</t>
  </si>
  <si>
    <t>108.06.15</t>
  </si>
  <si>
    <t>108.06.16</t>
  </si>
  <si>
    <t>108.06.17</t>
  </si>
  <si>
    <t>108.06.18</t>
  </si>
  <si>
    <t>108.06.19</t>
  </si>
  <si>
    <t>108.06.20</t>
  </si>
  <si>
    <t>108.06.21</t>
    <phoneticPr fontId="1" type="noConversion"/>
  </si>
  <si>
    <t>108.06.22</t>
  </si>
  <si>
    <t>108.06.23</t>
  </si>
  <si>
    <t>108.06.24</t>
  </si>
  <si>
    <t>108.06.25</t>
  </si>
  <si>
    <t>108.06.26</t>
  </si>
  <si>
    <t>108.06.27</t>
  </si>
  <si>
    <t>108.06.28</t>
  </si>
  <si>
    <t>108.06.29</t>
  </si>
  <si>
    <t>108.06.30</t>
  </si>
  <si>
    <t>108.07.01</t>
    <phoneticPr fontId="1" type="noConversion"/>
  </si>
  <si>
    <t>108.07.02</t>
  </si>
  <si>
    <t>108.07.03</t>
  </si>
  <si>
    <t>108.07.04</t>
  </si>
  <si>
    <t>108.07.05</t>
  </si>
  <si>
    <t>108.07.06</t>
  </si>
  <si>
    <t>108.07.07</t>
  </si>
  <si>
    <t>108.07.08</t>
  </si>
  <si>
    <t>108.07.09</t>
  </si>
  <si>
    <t>108.07.10</t>
  </si>
  <si>
    <t>108.07.11</t>
  </si>
  <si>
    <t>108.07.12</t>
  </si>
  <si>
    <t>108.07.13</t>
  </si>
  <si>
    <t>108.07.14</t>
  </si>
  <si>
    <t>108.07.15</t>
  </si>
  <si>
    <t>108.07.16</t>
  </si>
  <si>
    <t>108.07.17</t>
  </si>
  <si>
    <t>108.07.18</t>
  </si>
  <si>
    <t>108.07.19</t>
  </si>
  <si>
    <t>108.07.20</t>
  </si>
  <si>
    <t>108.07.22</t>
  </si>
  <si>
    <t>108.07.23</t>
  </si>
  <si>
    <t>108.07.21</t>
    <phoneticPr fontId="1" type="noConversion"/>
  </si>
  <si>
    <t>108.07.24</t>
  </si>
  <si>
    <t>108.07.25</t>
  </si>
  <si>
    <t>108.07.26</t>
  </si>
  <si>
    <t>108.07.27</t>
  </si>
  <si>
    <t>108.07.28</t>
  </si>
  <si>
    <t>108.07.29</t>
  </si>
  <si>
    <t>108.07.30</t>
  </si>
  <si>
    <t>108.07.31</t>
  </si>
  <si>
    <t>108.08.01</t>
    <phoneticPr fontId="1" type="noConversion"/>
  </si>
  <si>
    <t>108.08.02</t>
  </si>
  <si>
    <t>108.08.03</t>
  </si>
  <si>
    <t>108.08.04</t>
  </si>
  <si>
    <t>108.08.05</t>
  </si>
  <si>
    <t>108.08.06</t>
  </si>
  <si>
    <t>108.08.07</t>
  </si>
  <si>
    <t>108.08.08</t>
  </si>
  <si>
    <t>108.08.09</t>
  </si>
  <si>
    <t>108.08.10</t>
  </si>
  <si>
    <t>108.08.11</t>
  </si>
  <si>
    <t>108.08.12</t>
  </si>
  <si>
    <t>108.08.13</t>
  </si>
  <si>
    <t>108.08.14</t>
  </si>
  <si>
    <t>108.08.15</t>
  </si>
  <si>
    <t>108.08.16</t>
  </si>
  <si>
    <t>108.08.17</t>
  </si>
  <si>
    <t>108.08.18</t>
  </si>
  <si>
    <t>108.08.19</t>
  </si>
  <si>
    <t>108.08.20</t>
  </si>
  <si>
    <t>108.08.21</t>
    <phoneticPr fontId="1" type="noConversion"/>
  </si>
  <si>
    <t>108.08.22</t>
  </si>
  <si>
    <t>108.08.23</t>
  </si>
  <si>
    <t>108.08.24</t>
  </si>
  <si>
    <t>108.08.25</t>
  </si>
  <si>
    <t>108.08.26</t>
  </si>
  <si>
    <t>108.08.27</t>
  </si>
  <si>
    <t>108.08.28</t>
  </si>
  <si>
    <t>108.08.29</t>
  </si>
  <si>
    <t>108.08.30</t>
  </si>
  <si>
    <t>108.08.31</t>
  </si>
  <si>
    <t>108.09.01</t>
    <phoneticPr fontId="1" type="noConversion"/>
  </si>
  <si>
    <t>108.09.02</t>
  </si>
  <si>
    <t>108.09.03</t>
  </si>
  <si>
    <t>108.09.04</t>
  </si>
  <si>
    <t>108.09.05</t>
  </si>
  <si>
    <t>108.09.06</t>
  </si>
  <si>
    <t>108.09.07</t>
  </si>
  <si>
    <t>108.09.08</t>
  </si>
  <si>
    <t>108.09.09</t>
  </si>
  <si>
    <t>108.09.10</t>
  </si>
  <si>
    <t>108.09.11</t>
  </si>
  <si>
    <t>108.09.12</t>
  </si>
  <si>
    <t>108.09.14</t>
  </si>
  <si>
    <t>108.09.15</t>
  </si>
  <si>
    <t>108.09.16</t>
  </si>
  <si>
    <t>108.09.17</t>
  </si>
  <si>
    <t>108.09.18</t>
  </si>
  <si>
    <t>108.09.19</t>
  </si>
  <si>
    <t>108.09.20</t>
  </si>
  <si>
    <t>108.09.21</t>
    <phoneticPr fontId="1" type="noConversion"/>
  </si>
  <si>
    <t>108.09.22</t>
  </si>
  <si>
    <t>108.09.23</t>
  </si>
  <si>
    <t>108.09.24</t>
  </si>
  <si>
    <t>108.09.25</t>
  </si>
  <si>
    <t>108.09.26</t>
  </si>
  <si>
    <t>108.09.27</t>
  </si>
  <si>
    <t>108.09.28</t>
  </si>
  <si>
    <t>108.09.29</t>
  </si>
  <si>
    <t>108.09.30</t>
  </si>
  <si>
    <t>108.10.01</t>
    <phoneticPr fontId="1" type="noConversion"/>
  </si>
  <si>
    <t>108.10.02</t>
  </si>
  <si>
    <t>108.10.03</t>
  </si>
  <si>
    <t>108.10.04</t>
  </si>
  <si>
    <t>108.10.05</t>
  </si>
  <si>
    <t>108.10.06</t>
  </si>
  <si>
    <t>108.10.07</t>
  </si>
  <si>
    <t>108.10.08</t>
  </si>
  <si>
    <t>108.10.09</t>
  </si>
  <si>
    <t>108.10.11</t>
  </si>
  <si>
    <t>108.10.12</t>
  </si>
  <si>
    <t>108.10.13</t>
  </si>
  <si>
    <t>108.10.14</t>
  </si>
  <si>
    <t>108.10.15</t>
  </si>
  <si>
    <t>108.10.16</t>
  </si>
  <si>
    <t>108.10.17</t>
  </si>
  <si>
    <t>108.10.18</t>
  </si>
  <si>
    <t>108.10.19</t>
  </si>
  <si>
    <t>108.10.20</t>
  </si>
  <si>
    <t>108.10.22</t>
  </si>
  <si>
    <t>108.10.23</t>
  </si>
  <si>
    <t>108.10.21</t>
    <phoneticPr fontId="1" type="noConversion"/>
  </si>
  <si>
    <t>108.10.24</t>
  </si>
  <si>
    <t>108.10.25</t>
  </si>
  <si>
    <t>108.10.26</t>
  </si>
  <si>
    <t>108.10.27</t>
  </si>
  <si>
    <t>108.10.28</t>
  </si>
  <si>
    <t>108.10.29</t>
  </si>
  <si>
    <t>108.10.30</t>
  </si>
  <si>
    <t>108.10.31</t>
  </si>
  <si>
    <t>108.11.01</t>
    <phoneticPr fontId="1" type="noConversion"/>
  </si>
  <si>
    <t>108.11.02</t>
  </si>
  <si>
    <t>108.11.03</t>
  </si>
  <si>
    <t>108.11.04</t>
  </si>
  <si>
    <t>108.11.05</t>
  </si>
  <si>
    <t>108.11.06</t>
  </si>
  <si>
    <t>108.11.07</t>
  </si>
  <si>
    <t>108.11.08</t>
  </si>
  <si>
    <t>108.11.09</t>
  </si>
  <si>
    <t>108.11.10</t>
  </si>
  <si>
    <t>108.11.11</t>
  </si>
  <si>
    <t>108.11.12</t>
  </si>
  <si>
    <t>108.11.13</t>
  </si>
  <si>
    <t>108.11.14</t>
  </si>
  <si>
    <t>108.11.15</t>
  </si>
  <si>
    <t>108.11.16</t>
  </si>
  <si>
    <t>108.11.17</t>
  </si>
  <si>
    <t>108.11.18</t>
  </si>
  <si>
    <t>108.11.19</t>
  </si>
  <si>
    <t>108.11.20</t>
  </si>
  <si>
    <t>108.11.21</t>
    <phoneticPr fontId="1" type="noConversion"/>
  </si>
  <si>
    <t>108.11.22</t>
  </si>
  <si>
    <t>108.11.23</t>
  </si>
  <si>
    <t>108.11.24</t>
  </si>
  <si>
    <t>108.11.25</t>
  </si>
  <si>
    <t>108.11.26</t>
  </si>
  <si>
    <t>108.11.27</t>
  </si>
  <si>
    <t>108.11.28</t>
  </si>
  <si>
    <t>108.11.29</t>
  </si>
  <si>
    <t>108.11.30</t>
  </si>
  <si>
    <t>108.12.01</t>
    <phoneticPr fontId="1" type="noConversion"/>
  </si>
  <si>
    <t>108.12.02</t>
  </si>
  <si>
    <t>108.12.03</t>
  </si>
  <si>
    <t>108.12.04</t>
  </si>
  <si>
    <t>108.12.05</t>
  </si>
  <si>
    <t>108.12.06</t>
  </si>
  <si>
    <t>108.12.07</t>
  </si>
  <si>
    <t>108.12.08</t>
  </si>
  <si>
    <t>108.12.09</t>
  </si>
  <si>
    <t>108.12.10</t>
  </si>
  <si>
    <t>108.12.11</t>
  </si>
  <si>
    <t>108.12.12</t>
  </si>
  <si>
    <t>108.12.13</t>
  </si>
  <si>
    <t>108.12.14</t>
  </si>
  <si>
    <t>108.12.15</t>
  </si>
  <si>
    <t>108.12.16</t>
  </si>
  <si>
    <t>108.12.17</t>
  </si>
  <si>
    <t>108.12.18</t>
  </si>
  <si>
    <t>108.12.19</t>
  </si>
  <si>
    <t>108.12.20</t>
  </si>
  <si>
    <t>108.12.21</t>
    <phoneticPr fontId="1" type="noConversion"/>
  </si>
  <si>
    <t>108.12.22</t>
  </si>
  <si>
    <t>108.12.23</t>
  </si>
  <si>
    <t>108.12.24</t>
  </si>
  <si>
    <t>108.12.25</t>
  </si>
  <si>
    <t>108.12.26</t>
  </si>
  <si>
    <t>108.12.27</t>
  </si>
  <si>
    <t>108.12.28</t>
  </si>
  <si>
    <t>108.12.29</t>
  </si>
  <si>
    <t>108.12.30</t>
  </si>
  <si>
    <t>108.12.31</t>
  </si>
  <si>
    <t>109.01.02</t>
  </si>
  <si>
    <t>109.01.03</t>
  </si>
  <si>
    <t>109.01.04</t>
  </si>
  <si>
    <t>109.01.05</t>
  </si>
  <si>
    <t>109.01.06</t>
  </si>
  <si>
    <t>109.01.07</t>
  </si>
  <si>
    <t>109.01.08</t>
  </si>
  <si>
    <t>109.01.09</t>
  </si>
  <si>
    <t>109.01.10</t>
  </si>
  <si>
    <t>109.01.11</t>
  </si>
  <si>
    <t>109.01.12</t>
  </si>
  <si>
    <t>109.01.13</t>
  </si>
  <si>
    <t>109.01.14</t>
  </si>
  <si>
    <t>109.01.15</t>
  </si>
  <si>
    <t>109.01.16</t>
  </si>
  <si>
    <t>109.01.17</t>
  </si>
  <si>
    <t>109.01.18</t>
  </si>
  <si>
    <t>109.01.19</t>
  </si>
  <si>
    <t>109.01.20</t>
  </si>
  <si>
    <t>109.01.21</t>
    <phoneticPr fontId="1" type="noConversion"/>
  </si>
  <si>
    <t>109.01.22</t>
  </si>
  <si>
    <t>109.01.23</t>
  </si>
  <si>
    <t>109.01.28</t>
  </si>
  <si>
    <t>109.01.29</t>
  </si>
  <si>
    <t>109.01.30</t>
  </si>
  <si>
    <t>109.01.31</t>
  </si>
  <si>
    <t>109.02.01</t>
    <phoneticPr fontId="1" type="noConversion"/>
  </si>
  <si>
    <t>109.02.02</t>
  </si>
  <si>
    <t>109.02.03</t>
  </si>
  <si>
    <t>109.02.04</t>
  </si>
  <si>
    <t>109.02.05</t>
  </si>
  <si>
    <t>109.02.06</t>
  </si>
  <si>
    <t>109.02.07</t>
  </si>
  <si>
    <t>109.02.08</t>
  </si>
  <si>
    <t>109.02.09</t>
  </si>
  <si>
    <t>109.02.10</t>
  </si>
  <si>
    <t>109.02.11</t>
  </si>
  <si>
    <t>109.02.12</t>
  </si>
  <si>
    <t>109.02.13</t>
  </si>
  <si>
    <t>109.02.14</t>
  </si>
  <si>
    <t>109.02.15</t>
  </si>
  <si>
    <t>109.02.16</t>
  </si>
  <si>
    <t>109.02.17</t>
  </si>
  <si>
    <t>109.02.18</t>
  </si>
  <si>
    <t>109.02.19</t>
  </si>
  <si>
    <t>109.02.20</t>
  </si>
  <si>
    <t>109.02.21</t>
    <phoneticPr fontId="1" type="noConversion"/>
  </si>
  <si>
    <t>109.02.22</t>
  </si>
  <si>
    <t>109.02.23</t>
  </si>
  <si>
    <t>109.02.24</t>
  </si>
  <si>
    <t>109.02.25</t>
  </si>
  <si>
    <t>109.02.26</t>
  </si>
  <si>
    <t>109.02.27</t>
  </si>
  <si>
    <t>109.02.29</t>
  </si>
  <si>
    <t>109.03.01</t>
    <phoneticPr fontId="1" type="noConversion"/>
  </si>
  <si>
    <t>109.03.02</t>
  </si>
  <si>
    <t>109.03.03</t>
  </si>
  <si>
    <t>109.03.04</t>
  </si>
  <si>
    <t>109.03.05</t>
  </si>
  <si>
    <t>109.03.06</t>
  </si>
  <si>
    <t>109.03.07</t>
  </si>
  <si>
    <t>109.03.08</t>
  </si>
  <si>
    <t>109.03.09</t>
  </si>
  <si>
    <t>109.03.10</t>
  </si>
  <si>
    <t>109.03.11</t>
  </si>
  <si>
    <t>109.03.12</t>
  </si>
  <si>
    <t>109.03.13</t>
  </si>
  <si>
    <t>109.03.14</t>
  </si>
  <si>
    <t>109.03.15</t>
  </si>
  <si>
    <t>109.03.16</t>
  </si>
  <si>
    <t>109.03.17</t>
  </si>
  <si>
    <t>109.03.18</t>
  </si>
  <si>
    <t>109.03.19</t>
  </si>
  <si>
    <t>109.03.20</t>
  </si>
  <si>
    <t>109.03.21</t>
    <phoneticPr fontId="1" type="noConversion"/>
  </si>
  <si>
    <t>109.03.22</t>
  </si>
  <si>
    <t>109.03.23</t>
  </si>
  <si>
    <t>109.03.24</t>
  </si>
  <si>
    <t>109.03.25</t>
  </si>
  <si>
    <t>109.03.26</t>
  </si>
  <si>
    <t>109.03.27</t>
  </si>
  <si>
    <t>109.03.28</t>
  </si>
  <si>
    <t>109.03.29</t>
  </si>
  <si>
    <t>109.03.30</t>
  </si>
  <si>
    <t>109.03.31</t>
  </si>
  <si>
    <t>109.04.01</t>
    <phoneticPr fontId="1" type="noConversion"/>
  </si>
  <si>
    <t>109.04.02</t>
  </si>
  <si>
    <t>109.04.03</t>
  </si>
  <si>
    <t>109.04.05</t>
  </si>
  <si>
    <t>109.04.06</t>
  </si>
  <si>
    <t>109.04.07</t>
  </si>
  <si>
    <t>109.04.08</t>
  </si>
  <si>
    <t>109.04.09</t>
  </si>
  <si>
    <t>109.04.10</t>
  </si>
  <si>
    <t>差額</t>
    <phoneticPr fontId="1" type="noConversion"/>
  </si>
  <si>
    <t>逾2小時工時加班費(時數*150*5/3)</t>
    <phoneticPr fontId="1" type="noConversion"/>
  </si>
  <si>
    <t>2小時內工時加班費(時數*150*4/3)</t>
    <phoneticPr fontId="1" type="noConversion"/>
  </si>
  <si>
    <t>107.11.29</t>
  </si>
  <si>
    <t>107.11.29</t>
    <phoneticPr fontId="1" type="noConversion"/>
  </si>
  <si>
    <t>107.11.30</t>
  </si>
  <si>
    <t>107.12.01</t>
    <phoneticPr fontId="1" type="noConversion"/>
  </si>
  <si>
    <t>107.12.02</t>
  </si>
  <si>
    <t>107.12.03</t>
  </si>
  <si>
    <t>107.12.04</t>
  </si>
  <si>
    <t>107.12.05</t>
  </si>
  <si>
    <t>107.12.06</t>
  </si>
  <si>
    <t>107.12.07</t>
  </si>
  <si>
    <t>107.12.08</t>
  </si>
  <si>
    <t>107.12.09</t>
  </si>
  <si>
    <t>107.12.10</t>
  </si>
  <si>
    <t>107.12.11</t>
  </si>
  <si>
    <t>107.12.12</t>
  </si>
  <si>
    <t>107.12.13</t>
  </si>
  <si>
    <t>107.12.14</t>
  </si>
  <si>
    <t>107.12.15</t>
  </si>
  <si>
    <t>107.12.16</t>
  </si>
  <si>
    <t>107.12.17</t>
  </si>
  <si>
    <t>107.12.18</t>
  </si>
  <si>
    <t>107.12.19</t>
  </si>
  <si>
    <t>107.12.20</t>
  </si>
  <si>
    <t>107.12.22</t>
  </si>
  <si>
    <t>107.12.23</t>
  </si>
  <si>
    <t>107.12.21</t>
    <phoneticPr fontId="1" type="noConversion"/>
  </si>
  <si>
    <t>107.12.24</t>
  </si>
  <si>
    <t>107.12.25</t>
  </si>
  <si>
    <t>107.12.26</t>
  </si>
  <si>
    <t>107.12.27</t>
  </si>
  <si>
    <t>107.12.28</t>
  </si>
  <si>
    <t>107.12.29</t>
  </si>
  <si>
    <t>107.12.30</t>
  </si>
  <si>
    <t>107.12.31</t>
  </si>
  <si>
    <t>108.01.02</t>
  </si>
  <si>
    <t>108.01.03</t>
  </si>
  <si>
    <t>108.01.04</t>
  </si>
  <si>
    <t>108.01.05</t>
  </si>
  <si>
    <t>108.01.06</t>
  </si>
  <si>
    <t>108.01.07</t>
  </si>
  <si>
    <t>108.01.08</t>
  </si>
  <si>
    <t>108.01.09</t>
  </si>
  <si>
    <t>108.01.10</t>
  </si>
  <si>
    <t>108.01.11</t>
  </si>
  <si>
    <t>108.01.12</t>
  </si>
  <si>
    <t>108.01.13</t>
  </si>
  <si>
    <t>108.01.14</t>
  </si>
  <si>
    <t>108.01.15</t>
  </si>
  <si>
    <t>108.01.16</t>
  </si>
  <si>
    <t>108.01.17</t>
  </si>
  <si>
    <t>108.01.18</t>
  </si>
  <si>
    <t>108.01.19</t>
  </si>
  <si>
    <t>108.01.20</t>
  </si>
  <si>
    <t>2小時內工時加班費(時數*當年度每小時基本工資*4/3)</t>
    <phoneticPr fontId="1" type="noConversion"/>
  </si>
  <si>
    <t>逾2小時工時加班費(時數*當年度每小時基本工資*5/3)</t>
    <phoneticPr fontId="1" type="noConversion"/>
  </si>
  <si>
    <t>108.01.21</t>
    <phoneticPr fontId="1" type="noConversion"/>
  </si>
  <si>
    <t>108.01.22</t>
  </si>
  <si>
    <t>108.01.23</t>
  </si>
  <si>
    <t>108.01.24</t>
  </si>
  <si>
    <t>108.01.25</t>
  </si>
  <si>
    <t>108.01.26</t>
  </si>
  <si>
    <t>108.01.27</t>
  </si>
  <si>
    <t>108.01.28</t>
  </si>
  <si>
    <t>108.01.29</t>
  </si>
  <si>
    <t>108.01.30</t>
  </si>
  <si>
    <t>108.01.31</t>
  </si>
  <si>
    <t>108.02.01</t>
    <phoneticPr fontId="1" type="noConversion"/>
  </si>
  <si>
    <t>108.02.02</t>
  </si>
  <si>
    <t>108.02.03</t>
  </si>
  <si>
    <t>108.02.04</t>
  </si>
  <si>
    <t>108.02.05</t>
  </si>
  <si>
    <t>108.02.06</t>
  </si>
  <si>
    <t>108.02.07</t>
  </si>
  <si>
    <t>108.02.08</t>
  </si>
  <si>
    <t>108.02.09</t>
  </si>
  <si>
    <t>108.02.10</t>
  </si>
  <si>
    <t>108.02.11</t>
  </si>
  <si>
    <t>108.02.12</t>
  </si>
  <si>
    <t>108.02.13</t>
  </si>
  <si>
    <t>108.02.14</t>
  </si>
  <si>
    <t>108.02.15</t>
  </si>
  <si>
    <t>108.02.16</t>
  </si>
  <si>
    <t>108.02.17</t>
  </si>
  <si>
    <t>108.02.18</t>
  </si>
  <si>
    <t>108.02.19</t>
  </si>
  <si>
    <t>108.02.20</t>
  </si>
  <si>
    <t>109.04.11</t>
  </si>
  <si>
    <t>109.04.12</t>
  </si>
  <si>
    <t>109.04.13</t>
  </si>
  <si>
    <t>109.04.14</t>
  </si>
  <si>
    <t>109.04.15</t>
  </si>
  <si>
    <t>109.04.16</t>
  </si>
  <si>
    <t>109.04.17</t>
  </si>
  <si>
    <t>109.04.18</t>
  </si>
  <si>
    <t>109.04.19</t>
  </si>
  <si>
    <t>109.04.20</t>
  </si>
  <si>
    <t>109.04.21</t>
    <phoneticPr fontId="1" type="noConversion"/>
  </si>
  <si>
    <t>109.04.22</t>
  </si>
  <si>
    <t>109.04.23</t>
  </si>
  <si>
    <t>109.04.24</t>
  </si>
  <si>
    <t>109.04.25</t>
  </si>
  <si>
    <t>109.04.26</t>
  </si>
  <si>
    <t>109.04.27</t>
  </si>
  <si>
    <t>109.04.28</t>
  </si>
  <si>
    <t>109.04.29</t>
  </si>
  <si>
    <t>109.04.30</t>
  </si>
  <si>
    <t>109.05.02</t>
  </si>
  <si>
    <t>109.05.03</t>
  </si>
  <si>
    <t>109.05.04</t>
  </si>
  <si>
    <t>109.05.05</t>
  </si>
  <si>
    <t>109.05.06</t>
  </si>
  <si>
    <t>109.05.07</t>
  </si>
  <si>
    <t>109.05.08</t>
  </si>
  <si>
    <t>109.05.09</t>
  </si>
  <si>
    <t>109.05.10</t>
  </si>
  <si>
    <t>109.05.11</t>
  </si>
  <si>
    <t>109.05.12</t>
  </si>
  <si>
    <t>109.05.13</t>
  </si>
  <si>
    <t>109.05.14</t>
  </si>
  <si>
    <t>109.05.15</t>
  </si>
  <si>
    <t>109.05.16</t>
  </si>
  <si>
    <t>109.05.17</t>
  </si>
  <si>
    <t>109.05.18</t>
  </si>
  <si>
    <t>109.05.19</t>
  </si>
  <si>
    <t>106.09.25</t>
    <phoneticPr fontId="1" type="noConversion"/>
  </si>
  <si>
    <t>106.09.26</t>
  </si>
  <si>
    <t>106.09.27</t>
  </si>
  <si>
    <t>106.09.28</t>
  </si>
  <si>
    <t>106.09.29</t>
  </si>
  <si>
    <t>106.09.30</t>
  </si>
  <si>
    <t>106.10.01</t>
    <phoneticPr fontId="1" type="noConversion"/>
  </si>
  <si>
    <t>106.10.02</t>
  </si>
  <si>
    <t>106.10.03</t>
  </si>
  <si>
    <t>106.10.05</t>
  </si>
  <si>
    <t>106.10.06</t>
  </si>
  <si>
    <t>106.10.07</t>
  </si>
  <si>
    <t>106.10.08</t>
  </si>
  <si>
    <t>106.10.09</t>
  </si>
  <si>
    <t>106.10.11</t>
  </si>
  <si>
    <t>106.10.12</t>
  </si>
  <si>
    <t>106.10.13</t>
  </si>
  <si>
    <t>106.10.14</t>
  </si>
  <si>
    <t>106.10.15</t>
  </si>
  <si>
    <t>106.10.16</t>
  </si>
  <si>
    <t>106.10.17</t>
  </si>
  <si>
    <t>106.10.18</t>
  </si>
  <si>
    <t>106.10.19</t>
  </si>
  <si>
    <t>106.10.20</t>
  </si>
  <si>
    <t>106.10.21</t>
    <phoneticPr fontId="1" type="noConversion"/>
  </si>
  <si>
    <t>106.10.22</t>
  </si>
  <si>
    <t>106.10.23</t>
  </si>
  <si>
    <t>106.10.24</t>
  </si>
  <si>
    <t>106.10.25</t>
  </si>
  <si>
    <t>106.10.26</t>
  </si>
  <si>
    <t>106.10.27</t>
  </si>
  <si>
    <t>106.10.28</t>
  </si>
  <si>
    <t>106.10.29</t>
  </si>
  <si>
    <t>106.10.30</t>
  </si>
  <si>
    <t>106.10.31</t>
  </si>
  <si>
    <t>106.11.01</t>
    <phoneticPr fontId="1" type="noConversion"/>
  </si>
  <si>
    <t>106.11.02</t>
  </si>
  <si>
    <t>106.11.03</t>
  </si>
  <si>
    <t>106.11.04</t>
  </si>
  <si>
    <t>106.11.05</t>
  </si>
  <si>
    <t>106.11.06</t>
  </si>
  <si>
    <t>106.11.07</t>
  </si>
  <si>
    <t>106.11.08</t>
  </si>
  <si>
    <t>106.11.09</t>
  </si>
  <si>
    <t>106.11.10</t>
  </si>
  <si>
    <t>106.11.11</t>
  </si>
  <si>
    <t>106.11.12</t>
  </si>
  <si>
    <t>106.11.13</t>
  </si>
  <si>
    <t>106.11.14</t>
  </si>
  <si>
    <t>106.11.15</t>
  </si>
  <si>
    <t>106.11.16</t>
  </si>
  <si>
    <t>106.11.17</t>
  </si>
  <si>
    <t>106.11.18</t>
  </si>
  <si>
    <t>106.11.19</t>
  </si>
  <si>
    <t>106.11.20</t>
  </si>
  <si>
    <t>106.11.21</t>
    <phoneticPr fontId="1" type="noConversion"/>
  </si>
  <si>
    <t>106.11.22</t>
  </si>
  <si>
    <t>106.11.23</t>
  </si>
  <si>
    <t>106.11.24</t>
  </si>
  <si>
    <t>106.11.25</t>
  </si>
  <si>
    <t>106.11.26</t>
  </si>
  <si>
    <t>106.11.27</t>
  </si>
  <si>
    <t>106.11.28</t>
  </si>
  <si>
    <t>106.11.29</t>
  </si>
  <si>
    <t>106.11.30</t>
  </si>
  <si>
    <t>106.12.01</t>
    <phoneticPr fontId="1" type="noConversion"/>
  </si>
  <si>
    <t>106.12.02</t>
  </si>
  <si>
    <t>106.12.03</t>
  </si>
  <si>
    <t>106.12.04</t>
  </si>
  <si>
    <t>106.12.05</t>
  </si>
  <si>
    <t>106.12.06</t>
  </si>
  <si>
    <t>106.12.07</t>
  </si>
  <si>
    <t>106.12.08</t>
  </si>
  <si>
    <t>106.12.09</t>
  </si>
  <si>
    <t>106.12.10</t>
  </si>
  <si>
    <t>106.12.11</t>
  </si>
  <si>
    <t>106.12.12</t>
  </si>
  <si>
    <t>106.12.13</t>
  </si>
  <si>
    <t>106.12.14</t>
  </si>
  <si>
    <t>106.12.15</t>
  </si>
  <si>
    <t>106.12.16</t>
  </si>
  <si>
    <t>106.12.17</t>
  </si>
  <si>
    <t>106.12.18</t>
  </si>
  <si>
    <t>106.12.19</t>
  </si>
  <si>
    <t>106.12.20</t>
  </si>
  <si>
    <t>106.12.21</t>
    <phoneticPr fontId="1" type="noConversion"/>
  </si>
  <si>
    <t>106.12.22</t>
  </si>
  <si>
    <t>106.12.23</t>
  </si>
  <si>
    <t>106.12.24</t>
  </si>
  <si>
    <t>106.12.25</t>
  </si>
  <si>
    <t>106.12.26</t>
  </si>
  <si>
    <t>106.12.27</t>
  </si>
  <si>
    <t>106.12.28</t>
  </si>
  <si>
    <t>106.12.29</t>
  </si>
  <si>
    <t>106.12.30</t>
  </si>
  <si>
    <t>106.12.31</t>
  </si>
  <si>
    <t>107.01.02</t>
  </si>
  <si>
    <t>107.01.03</t>
  </si>
  <si>
    <t>107.01.04</t>
  </si>
  <si>
    <t>107.01.05</t>
  </si>
  <si>
    <t>107.01.06</t>
  </si>
  <si>
    <t>107.01.07</t>
  </si>
  <si>
    <t>107.01.08</t>
  </si>
  <si>
    <t>107.01.09</t>
  </si>
  <si>
    <t>107.01.10</t>
  </si>
  <si>
    <t>107.01.11</t>
  </si>
  <si>
    <t>107.01.12</t>
  </si>
  <si>
    <t>107.01.13</t>
  </si>
  <si>
    <t>107.01.14</t>
  </si>
  <si>
    <t>107.01.15</t>
  </si>
  <si>
    <t>107.01.16</t>
  </si>
  <si>
    <t>107.01.17</t>
  </si>
  <si>
    <t>107.01.18</t>
  </si>
  <si>
    <t>107.01.19</t>
  </si>
  <si>
    <t>107.01.20</t>
  </si>
  <si>
    <t>107.01.21</t>
    <phoneticPr fontId="1" type="noConversion"/>
  </si>
  <si>
    <t>107.01.22</t>
  </si>
  <si>
    <t>107.01.23</t>
  </si>
  <si>
    <t>107.01.24</t>
  </si>
  <si>
    <t>107.01.25</t>
  </si>
  <si>
    <t>107.01.26</t>
  </si>
  <si>
    <t>107.01.27</t>
  </si>
  <si>
    <t>107.01.28</t>
  </si>
  <si>
    <t>107.01.29</t>
  </si>
  <si>
    <t>107.01.30</t>
  </si>
  <si>
    <t>107.01.31</t>
  </si>
  <si>
    <t>107.02.01</t>
    <phoneticPr fontId="1" type="noConversion"/>
  </si>
  <si>
    <t>107.02.02</t>
  </si>
  <si>
    <t>107.02.03</t>
  </si>
  <si>
    <t>107.02.04</t>
  </si>
  <si>
    <t>107.02.05</t>
  </si>
  <si>
    <t>107.02.06</t>
  </si>
  <si>
    <t>107.02.07</t>
  </si>
  <si>
    <t>107.02.08</t>
  </si>
  <si>
    <t>107.02.09</t>
  </si>
  <si>
    <t>107.02.10</t>
  </si>
  <si>
    <t>107.02.11</t>
  </si>
  <si>
    <t>107.02.12</t>
  </si>
  <si>
    <t>107.02.13</t>
  </si>
  <si>
    <t>107.02.14</t>
  </si>
  <si>
    <t>107.02.19</t>
  </si>
  <si>
    <t>107.02.20</t>
  </si>
  <si>
    <t>107.02.21</t>
    <phoneticPr fontId="1" type="noConversion"/>
  </si>
  <si>
    <t>107.02.22</t>
  </si>
  <si>
    <t>107.02.23</t>
  </si>
  <si>
    <t>107.02.24</t>
  </si>
  <si>
    <t>107.02.25</t>
  </si>
  <si>
    <t>107.02.26</t>
  </si>
  <si>
    <t>107.02.27</t>
  </si>
  <si>
    <t>107.03.01</t>
    <phoneticPr fontId="1" type="noConversion"/>
  </si>
  <si>
    <t>107.03.02</t>
  </si>
  <si>
    <t>107.03.03</t>
  </si>
  <si>
    <t>107.03.04</t>
  </si>
  <si>
    <t>107.03.05</t>
  </si>
  <si>
    <t>107.03.06</t>
  </si>
  <si>
    <t>107.03.07</t>
  </si>
  <si>
    <t>107.03.08</t>
  </si>
  <si>
    <t>107.03.09</t>
  </si>
  <si>
    <t>107.03.10</t>
  </si>
  <si>
    <t>107.03.11</t>
  </si>
  <si>
    <t>107.03.12</t>
  </si>
  <si>
    <t>107.03.13</t>
  </si>
  <si>
    <t>107.03.14</t>
  </si>
  <si>
    <t>107.03.15</t>
  </si>
  <si>
    <t>107.03.16</t>
  </si>
  <si>
    <t>107.03.17</t>
  </si>
  <si>
    <t>107.03.18</t>
  </si>
  <si>
    <t>107.03.19</t>
  </si>
  <si>
    <t>107.03.20</t>
  </si>
  <si>
    <t>107.03.21</t>
    <phoneticPr fontId="1" type="noConversion"/>
  </si>
  <si>
    <t>107.03.22</t>
  </si>
  <si>
    <t>107.03.23</t>
  </si>
  <si>
    <t>107.03.24</t>
  </si>
  <si>
    <t>107.03.25</t>
  </si>
  <si>
    <t>107.03.26</t>
  </si>
  <si>
    <t>107.03.27</t>
  </si>
  <si>
    <t>107.03.28</t>
  </si>
  <si>
    <t>107.03.29</t>
  </si>
  <si>
    <t>107.03.30</t>
  </si>
  <si>
    <t>107.03.31</t>
  </si>
  <si>
    <t>107.04.01</t>
    <phoneticPr fontId="1" type="noConversion"/>
  </si>
  <si>
    <t>107.04.02</t>
  </si>
  <si>
    <t>107.04.03</t>
  </si>
  <si>
    <t>107.04.06</t>
  </si>
  <si>
    <t>107.04.07</t>
  </si>
  <si>
    <t>107.04.08</t>
  </si>
  <si>
    <t>107.04.09</t>
  </si>
  <si>
    <t>107.04.10</t>
  </si>
  <si>
    <t>107.04.11</t>
  </si>
  <si>
    <t>107.04.12</t>
  </si>
  <si>
    <t>107.04.13</t>
  </si>
  <si>
    <t>107.04.14</t>
  </si>
  <si>
    <t>107.04.15</t>
  </si>
  <si>
    <t>107.04.16</t>
  </si>
  <si>
    <t>107.04.17</t>
  </si>
  <si>
    <t>107.04.18</t>
  </si>
  <si>
    <t>107.04.19</t>
  </si>
  <si>
    <t>107.04.20</t>
  </si>
  <si>
    <t>107.04.21</t>
    <phoneticPr fontId="1" type="noConversion"/>
  </si>
  <si>
    <t>107.04.22</t>
  </si>
  <si>
    <t>107.04.23</t>
  </si>
  <si>
    <t>107.04.24</t>
  </si>
  <si>
    <t>107.04.25</t>
  </si>
  <si>
    <t>107.04.26</t>
  </si>
  <si>
    <t>107.04.27</t>
  </si>
  <si>
    <t>107.04.28</t>
  </si>
  <si>
    <t>107.04.29</t>
  </si>
  <si>
    <t>107.04.30</t>
  </si>
  <si>
    <t>107.05.02</t>
  </si>
  <si>
    <t>107.05.03</t>
  </si>
  <si>
    <t>107.05.04</t>
  </si>
  <si>
    <t>107.05.05</t>
  </si>
  <si>
    <t>107.05.06</t>
  </si>
  <si>
    <t>107.05.07</t>
  </si>
  <si>
    <t>107.05.08</t>
  </si>
  <si>
    <t>107.05.09</t>
  </si>
  <si>
    <t>107.05.10</t>
  </si>
  <si>
    <t>107.05.11</t>
  </si>
  <si>
    <t>107.05.12</t>
  </si>
  <si>
    <t>107.05.13</t>
  </si>
  <si>
    <t>107.05.14</t>
  </si>
  <si>
    <t>107.05.15</t>
  </si>
  <si>
    <t>107.05.16</t>
  </si>
  <si>
    <t>107.05.17</t>
  </si>
  <si>
    <t>107.05.18</t>
  </si>
  <si>
    <t>107.05.19</t>
  </si>
  <si>
    <t>107.05.20</t>
  </si>
  <si>
    <t>107.05.21</t>
    <phoneticPr fontId="1" type="noConversion"/>
  </si>
  <si>
    <t>107.05.22</t>
  </si>
  <si>
    <t>107.05.23</t>
  </si>
  <si>
    <t>107.05.24</t>
  </si>
  <si>
    <t>107.05.25</t>
  </si>
  <si>
    <t>107.05.26</t>
  </si>
  <si>
    <t>107.05.27</t>
  </si>
  <si>
    <t>107.05.28</t>
  </si>
  <si>
    <t>107.05.29</t>
  </si>
  <si>
    <t>107.05.30</t>
  </si>
  <si>
    <t>107.05.31</t>
  </si>
  <si>
    <t>107.06.01</t>
    <phoneticPr fontId="1" type="noConversion"/>
  </si>
  <si>
    <t>107.06.02</t>
  </si>
  <si>
    <t>107.06.03</t>
  </si>
  <si>
    <t>107.06.04</t>
  </si>
  <si>
    <t>107.06.05</t>
  </si>
  <si>
    <t>107.06.06</t>
  </si>
  <si>
    <t>107.06.07</t>
  </si>
  <si>
    <t>107.06.08</t>
  </si>
  <si>
    <t>107.06.09</t>
  </si>
  <si>
    <t>107.06.10</t>
  </si>
  <si>
    <t>107.06.11</t>
  </si>
  <si>
    <t>107.06.12</t>
  </si>
  <si>
    <t>107.06.13</t>
  </si>
  <si>
    <t>107.06.14</t>
  </si>
  <si>
    <t>107.06.15</t>
  </si>
  <si>
    <t>107.06.16</t>
  </si>
  <si>
    <t>107.06.17</t>
  </si>
  <si>
    <t>107.06.19</t>
  </si>
  <si>
    <t>107.06.20</t>
  </si>
  <si>
    <t>107.06.21</t>
    <phoneticPr fontId="1" type="noConversion"/>
  </si>
  <si>
    <t>107.06.22</t>
  </si>
  <si>
    <t>107.06.23</t>
  </si>
  <si>
    <t>107.06.24</t>
  </si>
  <si>
    <t>107.06.25</t>
  </si>
  <si>
    <t>107.06.26</t>
  </si>
  <si>
    <t>107.06.27</t>
  </si>
  <si>
    <t>107.06.28</t>
  </si>
  <si>
    <t>107.06.29</t>
  </si>
  <si>
    <t>107.06.30</t>
  </si>
  <si>
    <t>107.07.01</t>
    <phoneticPr fontId="1" type="noConversion"/>
  </si>
  <si>
    <t>107.07.02</t>
  </si>
  <si>
    <t>107.07.03</t>
  </si>
  <si>
    <t>107.07.04</t>
  </si>
  <si>
    <t>107.07.05</t>
  </si>
  <si>
    <t>107.07.06</t>
  </si>
  <si>
    <t>107.07.07</t>
  </si>
  <si>
    <t>107.07.08</t>
  </si>
  <si>
    <t>107.07.09</t>
  </si>
  <si>
    <t>107.07.10</t>
  </si>
  <si>
    <t>107.07.11</t>
  </si>
  <si>
    <t>107.07.12</t>
  </si>
  <si>
    <t>107.07.13</t>
  </si>
  <si>
    <t>107.07.14</t>
  </si>
  <si>
    <t>107.07.15</t>
  </si>
  <si>
    <t>107.07.16</t>
  </si>
  <si>
    <t>107.07.17</t>
  </si>
  <si>
    <t>107.07.18</t>
  </si>
  <si>
    <t>107.07.19</t>
  </si>
  <si>
    <t>107.07.20</t>
  </si>
  <si>
    <t>107.07.21</t>
    <phoneticPr fontId="1" type="noConversion"/>
  </si>
  <si>
    <t>107.07.22</t>
  </si>
  <si>
    <t>107.07.23</t>
  </si>
  <si>
    <t>107.07.24</t>
  </si>
  <si>
    <t>107.07.25</t>
  </si>
  <si>
    <t>107.07.26</t>
  </si>
  <si>
    <t>107.07.27</t>
  </si>
  <si>
    <t>107.07.28</t>
  </si>
  <si>
    <t>107.07.29</t>
  </si>
  <si>
    <t>107.07.30</t>
  </si>
  <si>
    <t>107.07.31</t>
  </si>
  <si>
    <t>107.08.01</t>
    <phoneticPr fontId="1" type="noConversion"/>
  </si>
  <si>
    <t>107.08.02</t>
  </si>
  <si>
    <t>107.08.03</t>
  </si>
  <si>
    <t>107.08.04</t>
  </si>
  <si>
    <t>107.08.05</t>
  </si>
  <si>
    <t>107.08.06</t>
  </si>
  <si>
    <t>107.08.07</t>
  </si>
  <si>
    <t>107.08.08</t>
  </si>
  <si>
    <t>107.08.09</t>
  </si>
  <si>
    <t>107.08.10</t>
  </si>
  <si>
    <t>107.08.11</t>
  </si>
  <si>
    <t>107.08.12</t>
  </si>
  <si>
    <t>107.08.13</t>
  </si>
  <si>
    <t>107.08.14</t>
  </si>
  <si>
    <t>107.08.15</t>
  </si>
  <si>
    <t>107.08.16</t>
  </si>
  <si>
    <t>107.08.17</t>
  </si>
  <si>
    <t>107.08.18</t>
  </si>
  <si>
    <t>107.08.19</t>
  </si>
  <si>
    <t>107.08.20</t>
  </si>
  <si>
    <t>107.08.21</t>
    <phoneticPr fontId="1" type="noConversion"/>
  </si>
  <si>
    <t>107.08.22</t>
  </si>
  <si>
    <t>107.08.23</t>
  </si>
  <si>
    <t>107.08.24</t>
  </si>
  <si>
    <t>107.08.25</t>
  </si>
  <si>
    <t>107.08.26</t>
  </si>
  <si>
    <t>107.08.27</t>
  </si>
  <si>
    <t>107.08.28</t>
  </si>
  <si>
    <t>107.08.29</t>
  </si>
  <si>
    <t>107.08.30</t>
  </si>
  <si>
    <t>107.08.31</t>
  </si>
  <si>
    <t>107.09.01</t>
    <phoneticPr fontId="1" type="noConversion"/>
  </si>
  <si>
    <t>107.09.02</t>
  </si>
  <si>
    <t>107.09.03</t>
  </si>
  <si>
    <t>107.09.04</t>
  </si>
  <si>
    <t>107.09.05</t>
  </si>
  <si>
    <t>107.09.06</t>
  </si>
  <si>
    <t>107.09.07</t>
  </si>
  <si>
    <t>107.09.08</t>
  </si>
  <si>
    <t>107.09.09</t>
  </si>
  <si>
    <t>107.09.10</t>
  </si>
  <si>
    <t>107.09.11</t>
  </si>
  <si>
    <t>107.09.12</t>
  </si>
  <si>
    <t>107.09.13</t>
  </si>
  <si>
    <t>107.09.14</t>
  </si>
  <si>
    <t>107.09.15</t>
  </si>
  <si>
    <t>107.09.16</t>
  </si>
  <si>
    <t>107.09.17</t>
  </si>
  <si>
    <t>107.09.18</t>
  </si>
  <si>
    <t>107.09.19</t>
  </si>
  <si>
    <t>107.09.20</t>
  </si>
  <si>
    <t>107.09.21</t>
    <phoneticPr fontId="1" type="noConversion"/>
  </si>
  <si>
    <t>107.09.22</t>
  </si>
  <si>
    <t>107.09.23</t>
  </si>
  <si>
    <t>107.09.25</t>
  </si>
  <si>
    <t>107.09.26</t>
  </si>
  <si>
    <t>107.09.27</t>
  </si>
  <si>
    <t>107.09.28</t>
  </si>
  <si>
    <t>107.09.29</t>
  </si>
  <si>
    <t>107.09.30</t>
  </si>
  <si>
    <t>107.10.01</t>
    <phoneticPr fontId="1" type="noConversion"/>
  </si>
  <si>
    <t>107.10.02</t>
  </si>
  <si>
    <t>107.10.03</t>
  </si>
  <si>
    <t>107.10.04</t>
  </si>
  <si>
    <t>107.10.05</t>
  </si>
  <si>
    <t>107.10.06</t>
  </si>
  <si>
    <t>107.10.07</t>
  </si>
  <si>
    <t>107.10.08</t>
  </si>
  <si>
    <t>107.10.09</t>
  </si>
  <si>
    <t>107.10.11</t>
  </si>
  <si>
    <t>107.10.12</t>
  </si>
  <si>
    <t>107.10.13</t>
  </si>
  <si>
    <t>107.10.14</t>
  </si>
  <si>
    <t>107.10.15</t>
  </si>
  <si>
    <t>107.10.16</t>
  </si>
  <si>
    <t>107.10.17</t>
  </si>
  <si>
    <t>107.10.18</t>
  </si>
  <si>
    <t>107.10.19</t>
  </si>
  <si>
    <t>107.10.23</t>
    <phoneticPr fontId="1" type="noConversion"/>
  </si>
  <si>
    <t>107.10.24</t>
  </si>
  <si>
    <t>107.10.25</t>
  </si>
  <si>
    <t>107.10.26</t>
  </si>
  <si>
    <t>107.10.27</t>
  </si>
  <si>
    <t>107.10.28</t>
  </si>
  <si>
    <t>107.10.29</t>
  </si>
  <si>
    <t>107.10.30</t>
  </si>
  <si>
    <t>107.10.31</t>
  </si>
  <si>
    <t>107.11.01</t>
    <phoneticPr fontId="1" type="noConversion"/>
  </si>
  <si>
    <t>107.11.02</t>
  </si>
  <si>
    <t>107.11.03</t>
  </si>
  <si>
    <t>107.11.04</t>
  </si>
  <si>
    <t>107.11.05</t>
  </si>
  <si>
    <t>107.11.06</t>
  </si>
  <si>
    <t>107.11.07</t>
  </si>
  <si>
    <t>107.11.08</t>
  </si>
  <si>
    <t>107.11.09</t>
  </si>
  <si>
    <t>107.11.10</t>
  </si>
  <si>
    <t>107.11.11</t>
  </si>
  <si>
    <t>107.11.12</t>
  </si>
  <si>
    <t>107.11.13</t>
  </si>
  <si>
    <t>107.11.14</t>
  </si>
  <si>
    <t>107.11.15</t>
  </si>
  <si>
    <t>107.11.16</t>
  </si>
  <si>
    <t>107.11.17</t>
  </si>
  <si>
    <t>107.11.18</t>
  </si>
  <si>
    <t>107.11.19</t>
  </si>
  <si>
    <t>107.11.20</t>
  </si>
  <si>
    <t>107.11.24</t>
    <phoneticPr fontId="1" type="noConversion"/>
  </si>
  <si>
    <t>107.11.25</t>
  </si>
  <si>
    <t>107.11.26</t>
  </si>
  <si>
    <t>107.11.27</t>
  </si>
  <si>
    <t>107.11.28</t>
  </si>
  <si>
    <t>107.12.01</t>
    <phoneticPr fontId="1" type="noConversion"/>
  </si>
  <si>
    <t>104.05.21</t>
    <phoneticPr fontId="1" type="noConversion"/>
  </si>
  <si>
    <t>104.05.22</t>
  </si>
  <si>
    <t>104.05.23</t>
  </si>
  <si>
    <t>104.05.24</t>
  </si>
  <si>
    <t>104.05.25</t>
  </si>
  <si>
    <t>104.05.26</t>
  </si>
  <si>
    <t>104.05.27</t>
  </si>
  <si>
    <t>104.05.28</t>
  </si>
  <si>
    <t>104.05.29</t>
  </si>
  <si>
    <t>104.05.30</t>
  </si>
  <si>
    <t>104.05.31</t>
  </si>
  <si>
    <t>104.06.01</t>
    <phoneticPr fontId="1" type="noConversion"/>
  </si>
  <si>
    <t>104.06.02</t>
  </si>
  <si>
    <t>104.06.03</t>
  </si>
  <si>
    <t>104.06.04</t>
  </si>
  <si>
    <t>104.06.05</t>
  </si>
  <si>
    <t>104.06.06</t>
  </si>
  <si>
    <t>104.06.07</t>
  </si>
  <si>
    <t>104.06.08</t>
  </si>
  <si>
    <t>104.06.09</t>
  </si>
  <si>
    <t>104.06.10</t>
  </si>
  <si>
    <t>104.06.11</t>
  </si>
  <si>
    <t>104.06.12</t>
  </si>
  <si>
    <t>104.06.13</t>
  </si>
  <si>
    <t>104.06.14</t>
  </si>
  <si>
    <t>104.06.15</t>
  </si>
  <si>
    <t>104.06.16</t>
  </si>
  <si>
    <t>104.06.17</t>
  </si>
  <si>
    <t>104.06.18</t>
  </si>
  <si>
    <t>104.06.21</t>
    <phoneticPr fontId="1" type="noConversion"/>
  </si>
  <si>
    <t>104.06.22</t>
  </si>
  <si>
    <t>104.06.23</t>
  </si>
  <si>
    <t>104.06.24</t>
  </si>
  <si>
    <t>104.06.25</t>
  </si>
  <si>
    <t>104.06.26</t>
  </si>
  <si>
    <t>104.06.27</t>
  </si>
  <si>
    <t>104.06.28</t>
  </si>
  <si>
    <t>104.06.29</t>
  </si>
  <si>
    <t>104.06.30</t>
  </si>
  <si>
    <t>104.07.01</t>
    <phoneticPr fontId="1" type="noConversion"/>
  </si>
  <si>
    <t>104.07.02</t>
  </si>
  <si>
    <t>104.07.03</t>
  </si>
  <si>
    <t>104.07.04</t>
  </si>
  <si>
    <t>104.07.05</t>
  </si>
  <si>
    <t>104.07.06</t>
  </si>
  <si>
    <t>104.07.07</t>
  </si>
  <si>
    <t>104.07.08</t>
  </si>
  <si>
    <t>104.07.09</t>
  </si>
  <si>
    <t>104.07.10</t>
  </si>
  <si>
    <t>104.07.11</t>
  </si>
  <si>
    <t>104.07.12</t>
  </si>
  <si>
    <t>104.07.13</t>
  </si>
  <si>
    <t>104.07.14</t>
  </si>
  <si>
    <t>104.07.15</t>
  </si>
  <si>
    <t>104.07.16</t>
  </si>
  <si>
    <t>104.07.17</t>
  </si>
  <si>
    <t>104.07.18</t>
  </si>
  <si>
    <t>104.07.19</t>
  </si>
  <si>
    <t>104.07.20</t>
  </si>
  <si>
    <t>104.07.21</t>
    <phoneticPr fontId="1" type="noConversion"/>
  </si>
  <si>
    <t>104.07.22</t>
  </si>
  <si>
    <t>104.07.23</t>
  </si>
  <si>
    <t>104.07.24</t>
  </si>
  <si>
    <t>104.07.25</t>
  </si>
  <si>
    <t>104.07.26</t>
  </si>
  <si>
    <t>104.07.27</t>
  </si>
  <si>
    <t>104.07.28</t>
  </si>
  <si>
    <t>104.07.29</t>
  </si>
  <si>
    <t>104.07.30</t>
  </si>
  <si>
    <t>104.07.31</t>
  </si>
  <si>
    <t>104.08.01</t>
    <phoneticPr fontId="1" type="noConversion"/>
  </si>
  <si>
    <t>104.08.02</t>
  </si>
  <si>
    <t>104.08.03</t>
  </si>
  <si>
    <t>104.08.04</t>
  </si>
  <si>
    <t>104.08.05</t>
  </si>
  <si>
    <t>104.08.06</t>
  </si>
  <si>
    <t>104.08.07</t>
  </si>
  <si>
    <t>104.08.08</t>
  </si>
  <si>
    <t>104.08.09</t>
  </si>
  <si>
    <t>104.08.10</t>
  </si>
  <si>
    <t>104.08.11</t>
  </si>
  <si>
    <t>104.08.12</t>
  </si>
  <si>
    <t>104.08.13</t>
  </si>
  <si>
    <t>104.08.14</t>
  </si>
  <si>
    <t>104.08.15</t>
  </si>
  <si>
    <t>104.08.16</t>
  </si>
  <si>
    <t>104.08.17</t>
  </si>
  <si>
    <t>104.08.18</t>
  </si>
  <si>
    <t>104.08.19</t>
  </si>
  <si>
    <t>104.08.20</t>
  </si>
  <si>
    <t>104.08.21</t>
    <phoneticPr fontId="1" type="noConversion"/>
  </si>
  <si>
    <t>104.08.22</t>
  </si>
  <si>
    <t>104.08.23</t>
  </si>
  <si>
    <t>104.08.24</t>
  </si>
  <si>
    <t>104.08.25</t>
  </si>
  <si>
    <t>104.08.26</t>
  </si>
  <si>
    <t>104.08.27</t>
  </si>
  <si>
    <t>104.08.28</t>
  </si>
  <si>
    <t>104.08.29</t>
  </si>
  <si>
    <t>104.08.30</t>
  </si>
  <si>
    <t>104.08.31</t>
  </si>
  <si>
    <t>104.09.01</t>
    <phoneticPr fontId="1" type="noConversion"/>
  </si>
  <si>
    <t>104.09.02</t>
  </si>
  <si>
    <t>104.09.03</t>
  </si>
  <si>
    <t>104.09.04</t>
  </si>
  <si>
    <t>104.09.05</t>
  </si>
  <si>
    <t>104.09.06</t>
  </si>
  <si>
    <t>104.09.07</t>
  </si>
  <si>
    <t>104.09.08</t>
  </si>
  <si>
    <t>104.09.09</t>
  </si>
  <si>
    <t>104.09.10</t>
  </si>
  <si>
    <t>104.09.11</t>
  </si>
  <si>
    <t>104.09.12</t>
  </si>
  <si>
    <t>104.09.13</t>
  </si>
  <si>
    <t>104.09.14</t>
  </si>
  <si>
    <t>104.09.15</t>
  </si>
  <si>
    <t>104.09.16</t>
  </si>
  <si>
    <t>104.09.17</t>
  </si>
  <si>
    <t>104.09.18</t>
  </si>
  <si>
    <t>104.09.19</t>
  </si>
  <si>
    <t>104.09.20</t>
  </si>
  <si>
    <t>104.09.21</t>
    <phoneticPr fontId="1" type="noConversion"/>
  </si>
  <si>
    <t>104.09.22</t>
  </si>
  <si>
    <t>104.09.23</t>
  </si>
  <si>
    <t>104.09.24</t>
  </si>
  <si>
    <t>104.09.25</t>
  </si>
  <si>
    <t>104.09.26</t>
  </si>
  <si>
    <t>104.09.29</t>
  </si>
  <si>
    <t>104.09.30</t>
  </si>
  <si>
    <t>104.10.01</t>
    <phoneticPr fontId="1" type="noConversion"/>
  </si>
  <si>
    <t>104.10.02</t>
  </si>
  <si>
    <t>104.10.03</t>
  </si>
  <si>
    <t>104.10.04</t>
  </si>
  <si>
    <t>104.10.05</t>
  </si>
  <si>
    <t>104.10.06</t>
  </si>
  <si>
    <t>104.10.07</t>
  </si>
  <si>
    <t>104.10.08</t>
  </si>
  <si>
    <t>104.10.09</t>
  </si>
  <si>
    <t>104.10.11</t>
  </si>
  <si>
    <t>104.10.12</t>
  </si>
  <si>
    <t>104.10.13</t>
  </si>
  <si>
    <t>104.10.14</t>
  </si>
  <si>
    <t>104.10.15</t>
  </si>
  <si>
    <t>104.10.16</t>
  </si>
  <si>
    <t>104.10.17</t>
  </si>
  <si>
    <t>104.10.18</t>
  </si>
  <si>
    <t>104.10.19</t>
  </si>
  <si>
    <t>104.10.20</t>
  </si>
  <si>
    <t>104.10.21</t>
    <phoneticPr fontId="1" type="noConversion"/>
  </si>
  <si>
    <t>104.10.22</t>
  </si>
  <si>
    <t>104.10.23</t>
  </si>
  <si>
    <t>104.10.24</t>
  </si>
  <si>
    <t>104.10.26</t>
  </si>
  <si>
    <t>104.10.27</t>
  </si>
  <si>
    <t>104.10.28</t>
  </si>
  <si>
    <t>104.10.29</t>
  </si>
  <si>
    <t>104.10.30</t>
  </si>
  <si>
    <t>104.11.01</t>
    <phoneticPr fontId="1" type="noConversion"/>
  </si>
  <si>
    <t>104.11.02</t>
  </si>
  <si>
    <t>104.11.03</t>
  </si>
  <si>
    <t>104.11.04</t>
  </si>
  <si>
    <t>104.11.05</t>
  </si>
  <si>
    <t>104.11.06</t>
  </si>
  <si>
    <t>104.11.07</t>
  </si>
  <si>
    <t>104.11.08</t>
  </si>
  <si>
    <t>104.11.09</t>
  </si>
  <si>
    <t>104.11.10</t>
  </si>
  <si>
    <t>104.11.11</t>
  </si>
  <si>
    <t>104.11.13</t>
  </si>
  <si>
    <t>104.11.14</t>
  </si>
  <si>
    <t>104.11.15</t>
  </si>
  <si>
    <t>104.11.16</t>
  </si>
  <si>
    <t>104.11.17</t>
  </si>
  <si>
    <t>104.11.18</t>
  </si>
  <si>
    <t>104.11.19</t>
  </si>
  <si>
    <t>104.11.20</t>
  </si>
  <si>
    <t>104.11.21</t>
    <phoneticPr fontId="1" type="noConversion"/>
  </si>
  <si>
    <t>104.11.22</t>
  </si>
  <si>
    <t>104.11.23</t>
  </si>
  <si>
    <t>104.11.24</t>
  </si>
  <si>
    <t>104.11.25</t>
  </si>
  <si>
    <t>104.11.26</t>
  </si>
  <si>
    <t>104.11.27</t>
  </si>
  <si>
    <t>104.11.28</t>
  </si>
  <si>
    <t>104.11.29</t>
  </si>
  <si>
    <t>104.11.30</t>
  </si>
  <si>
    <t>104.12.01</t>
    <phoneticPr fontId="1" type="noConversion"/>
  </si>
  <si>
    <t>104.12.02</t>
  </si>
  <si>
    <t>104.12.03</t>
  </si>
  <si>
    <t>104.12.04</t>
  </si>
  <si>
    <t>104.12.05</t>
  </si>
  <si>
    <t>104.12.06</t>
  </si>
  <si>
    <t>104.12.07</t>
  </si>
  <si>
    <t>104.12.08</t>
  </si>
  <si>
    <t>104.12.09</t>
  </si>
  <si>
    <t>104.12.10</t>
  </si>
  <si>
    <t>104.12.11</t>
  </si>
  <si>
    <t>104.12.12</t>
  </si>
  <si>
    <t>104.12.13</t>
  </si>
  <si>
    <t>104.12.14</t>
  </si>
  <si>
    <t>104.12.15</t>
  </si>
  <si>
    <t>104.12.16</t>
  </si>
  <si>
    <t>104.12.17</t>
  </si>
  <si>
    <t>104.12.18</t>
  </si>
  <si>
    <t>104.12.19</t>
  </si>
  <si>
    <t>104.12.20</t>
  </si>
  <si>
    <t>104.12.22</t>
    <phoneticPr fontId="1" type="noConversion"/>
  </si>
  <si>
    <t>104.12.23</t>
  </si>
  <si>
    <t>104.12.24</t>
  </si>
  <si>
    <t>104.12.26</t>
  </si>
  <si>
    <t>104.12.27</t>
  </si>
  <si>
    <t>104.12.28</t>
  </si>
  <si>
    <t>104.12.29</t>
  </si>
  <si>
    <t>104.12.30</t>
  </si>
  <si>
    <t>104.12.31</t>
  </si>
  <si>
    <t>105.01.02</t>
  </si>
  <si>
    <t>105.01.03</t>
  </si>
  <si>
    <t>105.01.04</t>
  </si>
  <si>
    <t>105.01.05</t>
  </si>
  <si>
    <t>105.01.06</t>
  </si>
  <si>
    <t>105.01.07</t>
  </si>
  <si>
    <t>105.01.08</t>
  </si>
  <si>
    <t>105.01.09</t>
  </si>
  <si>
    <t>105.01.10</t>
  </si>
  <si>
    <t>105.01.11</t>
  </si>
  <si>
    <t>105.01.12</t>
  </si>
  <si>
    <t>105.01.13</t>
  </si>
  <si>
    <t>105.01.14</t>
  </si>
  <si>
    <t>105.01.15</t>
  </si>
  <si>
    <t>105.01.16</t>
  </si>
  <si>
    <t>105.01.17</t>
  </si>
  <si>
    <t>105.01.18</t>
  </si>
  <si>
    <t>105.01.19</t>
  </si>
  <si>
    <t>105.01.20</t>
  </si>
  <si>
    <t>105.01.21</t>
    <phoneticPr fontId="1" type="noConversion"/>
  </si>
  <si>
    <t>105.01.22</t>
  </si>
  <si>
    <t>105.01.23</t>
  </si>
  <si>
    <t>105.01.24</t>
  </si>
  <si>
    <t>105.01.25</t>
  </si>
  <si>
    <t>105.01.26</t>
  </si>
  <si>
    <t>105.01.27</t>
  </si>
  <si>
    <t>105.01.28</t>
  </si>
  <si>
    <t>105.01.29</t>
  </si>
  <si>
    <t>105.01.30</t>
  </si>
  <si>
    <t>105.01.31</t>
  </si>
  <si>
    <t>105.02.01</t>
    <phoneticPr fontId="1" type="noConversion"/>
  </si>
  <si>
    <t>105.02.02</t>
  </si>
  <si>
    <t>105.02.03</t>
  </si>
  <si>
    <t>105.02.04</t>
  </si>
  <si>
    <t>105.02.05</t>
  </si>
  <si>
    <t>105.02.06</t>
  </si>
  <si>
    <t>105.02.11</t>
  </si>
  <si>
    <t>105.02.12</t>
  </si>
  <si>
    <t>105.02.13</t>
  </si>
  <si>
    <t>105.02.14</t>
  </si>
  <si>
    <t>105.02.15</t>
  </si>
  <si>
    <t>105.02.16</t>
  </si>
  <si>
    <t>105.02.17</t>
  </si>
  <si>
    <t>105.02.18</t>
  </si>
  <si>
    <t>105.02.19</t>
  </si>
  <si>
    <t>105.02.20</t>
  </si>
  <si>
    <t>105.02.20</t>
    <phoneticPr fontId="1" type="noConversion"/>
  </si>
  <si>
    <t>105.02.21</t>
  </si>
  <si>
    <t>105.02.22</t>
  </si>
  <si>
    <t>105.02.23</t>
  </si>
  <si>
    <t>105.02.24</t>
  </si>
  <si>
    <t>105.02.25</t>
  </si>
  <si>
    <t>105.02.26</t>
  </si>
  <si>
    <t>105.02.27</t>
  </si>
  <si>
    <t>105.02.29</t>
  </si>
  <si>
    <t>105.03.01</t>
    <phoneticPr fontId="1" type="noConversion"/>
  </si>
  <si>
    <t>105.03.02</t>
  </si>
  <si>
    <t>105.03.03</t>
  </si>
  <si>
    <t>105.03.04</t>
  </si>
  <si>
    <t>105.03.05</t>
  </si>
  <si>
    <t>105.03.06</t>
  </si>
  <si>
    <t>105.03.07</t>
  </si>
  <si>
    <t>105.03.08</t>
  </si>
  <si>
    <t>105.03.09</t>
  </si>
  <si>
    <t>105.03.10</t>
  </si>
  <si>
    <t>105.03.11</t>
  </si>
  <si>
    <t>105.03.12</t>
  </si>
  <si>
    <t>105.03.13</t>
  </si>
  <si>
    <t>105.03.14</t>
  </si>
  <si>
    <t>105.03.15</t>
  </si>
  <si>
    <t>105.03.16</t>
  </si>
  <si>
    <t>105.03.17</t>
  </si>
  <si>
    <t>105.03.18</t>
  </si>
  <si>
    <t>105.03.19</t>
  </si>
  <si>
    <t>105.03.20</t>
  </si>
  <si>
    <t>105.03.21</t>
    <phoneticPr fontId="1" type="noConversion"/>
  </si>
  <si>
    <t>105.03.22</t>
  </si>
  <si>
    <t>105.03.23</t>
  </si>
  <si>
    <t>105.03.24</t>
  </si>
  <si>
    <t>105.03.25</t>
  </si>
  <si>
    <t>105.03.26</t>
  </si>
  <si>
    <t>105.03.27</t>
  </si>
  <si>
    <t>105.03.28</t>
  </si>
  <si>
    <t>105.03.30</t>
  </si>
  <si>
    <t>105.03.31</t>
  </si>
  <si>
    <t>105.04.01</t>
    <phoneticPr fontId="1" type="noConversion"/>
  </si>
  <si>
    <t>105.04.02</t>
  </si>
  <si>
    <t>105.04.03</t>
  </si>
  <si>
    <t>105.04.06</t>
  </si>
  <si>
    <t>105.04.07</t>
  </si>
  <si>
    <t>105.04.08</t>
  </si>
  <si>
    <t>105.04.09</t>
  </si>
  <si>
    <t>105.04.10</t>
  </si>
  <si>
    <t>105.04.11</t>
  </si>
  <si>
    <t>105.04.12</t>
  </si>
  <si>
    <t>105.04.13</t>
  </si>
  <si>
    <t>105.04.14</t>
  </si>
  <si>
    <t>105.04.15</t>
  </si>
  <si>
    <t>105.04.16</t>
  </si>
  <si>
    <t>105.04.17</t>
  </si>
  <si>
    <t>105.04.18</t>
  </si>
  <si>
    <t>105.04.19</t>
  </si>
  <si>
    <t>105.04.20</t>
  </si>
  <si>
    <t>105.04.21</t>
    <phoneticPr fontId="1" type="noConversion"/>
  </si>
  <si>
    <t>105.04.22</t>
  </si>
  <si>
    <t>105.04.23</t>
  </si>
  <si>
    <t>105.04.24</t>
  </si>
  <si>
    <t>105.04.25</t>
  </si>
  <si>
    <t>105.04.26</t>
  </si>
  <si>
    <t>105.04.27</t>
  </si>
  <si>
    <t>105.04.28</t>
  </si>
  <si>
    <t>105.04.29</t>
  </si>
  <si>
    <t>105.04.30</t>
  </si>
  <si>
    <t>105.05.02</t>
  </si>
  <si>
    <t>105.05.03</t>
  </si>
  <si>
    <t>105.05.04</t>
  </si>
  <si>
    <t>105.05.05</t>
  </si>
  <si>
    <t>105.05.06</t>
  </si>
  <si>
    <t>105.05.07</t>
  </si>
  <si>
    <t>105.05.08</t>
  </si>
  <si>
    <t>105.05.09</t>
  </si>
  <si>
    <t>105.05.10</t>
  </si>
  <si>
    <t>105.05.11</t>
  </si>
  <si>
    <t>105.05.12</t>
  </si>
  <si>
    <t>105.05.13</t>
  </si>
  <si>
    <t>105.05.14</t>
  </si>
  <si>
    <t>105.05.15</t>
  </si>
  <si>
    <t>105.05.16</t>
  </si>
  <si>
    <t>105.05.17</t>
  </si>
  <si>
    <t>105.05.18</t>
  </si>
  <si>
    <t>105.05.19</t>
  </si>
  <si>
    <t>105.05.20</t>
  </si>
  <si>
    <t>105.05.21</t>
    <phoneticPr fontId="1" type="noConversion"/>
  </si>
  <si>
    <t>105.05.22</t>
  </si>
  <si>
    <t>105.05.23</t>
  </si>
  <si>
    <t>105.05.24</t>
  </si>
  <si>
    <t>105.05.25</t>
  </si>
  <si>
    <t>105.05.26</t>
  </si>
  <si>
    <t>105.05.27</t>
  </si>
  <si>
    <t>105.05.28</t>
  </si>
  <si>
    <t>105.05.29</t>
  </si>
  <si>
    <t>105.05.30</t>
  </si>
  <si>
    <t>105.05.31</t>
  </si>
  <si>
    <t>105.06.01</t>
    <phoneticPr fontId="1" type="noConversion"/>
  </si>
  <si>
    <t>105.06.02</t>
  </si>
  <si>
    <t>105.06.03</t>
  </si>
  <si>
    <t>105.06.04</t>
  </si>
  <si>
    <t>105.06.05</t>
  </si>
  <si>
    <t>105.06.06</t>
  </si>
  <si>
    <t>105.06.07</t>
  </si>
  <si>
    <t>105.06.08</t>
  </si>
  <si>
    <t>105.06.10</t>
  </si>
  <si>
    <t>105.06.11</t>
  </si>
  <si>
    <t>105.06.12</t>
  </si>
  <si>
    <t>105.06.13</t>
  </si>
  <si>
    <t>105.06.14</t>
  </si>
  <si>
    <t>105.06.15</t>
  </si>
  <si>
    <t>105.06.16</t>
  </si>
  <si>
    <t>105.06.17</t>
  </si>
  <si>
    <t>105.06.18</t>
  </si>
  <si>
    <t>105.06.19</t>
  </si>
  <si>
    <t>105.06.20</t>
  </si>
  <si>
    <t>105.06.21</t>
    <phoneticPr fontId="1" type="noConversion"/>
  </si>
  <si>
    <t>105.06.22</t>
  </si>
  <si>
    <t>105.06.23</t>
  </si>
  <si>
    <t>105.06.24</t>
  </si>
  <si>
    <t>105.06.25</t>
  </si>
  <si>
    <t>105.06.26</t>
  </si>
  <si>
    <t>105.06.27</t>
  </si>
  <si>
    <t>105.06.28</t>
  </si>
  <si>
    <t>105.06.29</t>
  </si>
  <si>
    <t>105.06.30</t>
  </si>
  <si>
    <t>105.07.01</t>
    <phoneticPr fontId="1" type="noConversion"/>
  </si>
  <si>
    <t>105.07.02</t>
  </si>
  <si>
    <t>105.07.03</t>
  </si>
  <si>
    <t>105.07.04</t>
  </si>
  <si>
    <t>105.07.05</t>
  </si>
  <si>
    <t>105.07.06</t>
  </si>
  <si>
    <t>105.07.07</t>
  </si>
  <si>
    <t>105.07.08</t>
  </si>
  <si>
    <t>105.07.09</t>
  </si>
  <si>
    <t>105.07.10</t>
  </si>
  <si>
    <t>105.07.11</t>
  </si>
  <si>
    <t>105.07.12</t>
  </si>
  <si>
    <t>105.07.13</t>
  </si>
  <si>
    <t>105.07.14</t>
  </si>
  <si>
    <t>105.07.15</t>
  </si>
  <si>
    <t>105.07.16</t>
  </si>
  <si>
    <t>105.07.17</t>
  </si>
  <si>
    <t>105.07.18</t>
  </si>
  <si>
    <t>105.07.19</t>
  </si>
  <si>
    <t>105.07.20</t>
  </si>
  <si>
    <t>105.07.21</t>
    <phoneticPr fontId="1" type="noConversion"/>
  </si>
  <si>
    <t>105.07.22</t>
  </si>
  <si>
    <t>105.07.23</t>
  </si>
  <si>
    <t>105.07.24</t>
  </si>
  <si>
    <t>105.07.25</t>
  </si>
  <si>
    <t>105.07.26</t>
  </si>
  <si>
    <t>105.07.27</t>
  </si>
  <si>
    <t>105.07.28</t>
  </si>
  <si>
    <t>105.07.29</t>
  </si>
  <si>
    <t>105.07.30</t>
  </si>
  <si>
    <t>105.07.31</t>
  </si>
  <si>
    <t>105.08.01</t>
    <phoneticPr fontId="1" type="noConversion"/>
  </si>
  <si>
    <t>105.08.02</t>
  </si>
  <si>
    <t>105.08.03</t>
  </si>
  <si>
    <t>105.08.04</t>
  </si>
  <si>
    <t>105.08.05</t>
  </si>
  <si>
    <t>105.08.06</t>
  </si>
  <si>
    <t>105.08.07</t>
  </si>
  <si>
    <t>105.08.08</t>
  </si>
  <si>
    <t>105.08.09</t>
  </si>
  <si>
    <t>105.08.10</t>
  </si>
  <si>
    <t>105.08.11</t>
  </si>
  <si>
    <t>105.08.12</t>
  </si>
  <si>
    <t>105.08.13</t>
  </si>
  <si>
    <t>105.08.14</t>
  </si>
  <si>
    <t>105.08.15</t>
  </si>
  <si>
    <t>105.08.16</t>
  </si>
  <si>
    <t>105.08.17</t>
  </si>
  <si>
    <t>105.08.18</t>
  </si>
  <si>
    <t>105.08.19</t>
  </si>
  <si>
    <t>105.08.20</t>
  </si>
  <si>
    <t>105.08.21</t>
    <phoneticPr fontId="1" type="noConversion"/>
  </si>
  <si>
    <t>105.08.22</t>
  </si>
  <si>
    <t>105.08.23</t>
  </si>
  <si>
    <t>105.08.24</t>
  </si>
  <si>
    <t>105.08.25</t>
  </si>
  <si>
    <t>105.08.26</t>
  </si>
  <si>
    <t>105.08.27</t>
  </si>
  <si>
    <t>105.08.28</t>
  </si>
  <si>
    <t>105.08.29</t>
  </si>
  <si>
    <t>105.08.30</t>
  </si>
  <si>
    <t>105.08.31</t>
  </si>
  <si>
    <t>105.09.01</t>
    <phoneticPr fontId="1" type="noConversion"/>
  </si>
  <si>
    <t>105.09.02</t>
  </si>
  <si>
    <t>105.09.03</t>
  </si>
  <si>
    <t>105.09.04</t>
  </si>
  <si>
    <t>105.09.05</t>
  </si>
  <si>
    <t>105.09.06</t>
  </si>
  <si>
    <t>105.09.07</t>
  </si>
  <si>
    <t>105.09.08</t>
  </si>
  <si>
    <t>105.09.09</t>
  </si>
  <si>
    <t>105.09.10</t>
  </si>
  <si>
    <t>105.09.11</t>
  </si>
  <si>
    <t>105.09.12</t>
  </si>
  <si>
    <t>105.09.13</t>
  </si>
  <si>
    <t>105.09.14</t>
  </si>
  <si>
    <t>105.09.16</t>
  </si>
  <si>
    <t>105.09.17</t>
  </si>
  <si>
    <t>105.09.18</t>
  </si>
  <si>
    <t>105.09.19</t>
  </si>
  <si>
    <t>105.09.20</t>
  </si>
  <si>
    <t>105.09.21</t>
    <phoneticPr fontId="1" type="noConversion"/>
  </si>
  <si>
    <t>105.09.22</t>
  </si>
  <si>
    <t>105.09.23</t>
  </si>
  <si>
    <t>105.09.24</t>
  </si>
  <si>
    <t>105.09.25</t>
  </si>
  <si>
    <t>105.09.26</t>
  </si>
  <si>
    <t>105.09.27</t>
  </si>
  <si>
    <t>105.09.29</t>
  </si>
  <si>
    <t>105.09.30</t>
  </si>
  <si>
    <t>105.10.01</t>
    <phoneticPr fontId="1" type="noConversion"/>
  </si>
  <si>
    <t>105.10.02</t>
  </si>
  <si>
    <t>105.10.03</t>
  </si>
  <si>
    <t>105.10.04</t>
  </si>
  <si>
    <t>105.10.05</t>
  </si>
  <si>
    <t>105.10.06</t>
  </si>
  <si>
    <t>105.10.07</t>
  </si>
  <si>
    <t>105.10.08</t>
  </si>
  <si>
    <t>105.10.09</t>
  </si>
  <si>
    <t>105.10.10</t>
  </si>
  <si>
    <t>105.10.11</t>
  </si>
  <si>
    <t>105.10.12</t>
  </si>
  <si>
    <t>105.10.13</t>
  </si>
  <si>
    <t>105.10.14</t>
  </si>
  <si>
    <t>105.10.15</t>
  </si>
  <si>
    <t>105.10.16</t>
  </si>
  <si>
    <t>105.10.17</t>
  </si>
  <si>
    <t>105.10.18</t>
  </si>
  <si>
    <t>105.10.19</t>
  </si>
  <si>
    <t>105.10.20</t>
  </si>
  <si>
    <t>105.10.21</t>
    <phoneticPr fontId="1" type="noConversion"/>
  </si>
  <si>
    <t>105.10.22</t>
  </si>
  <si>
    <t>105.10.23</t>
  </si>
  <si>
    <t>105.10.24</t>
  </si>
  <si>
    <t>105.10.26</t>
  </si>
  <si>
    <t>105.10.27</t>
  </si>
  <si>
    <t>105.10.28</t>
  </si>
  <si>
    <t>105.10.29</t>
  </si>
  <si>
    <t>105.10.30</t>
  </si>
  <si>
    <t>105.11.01</t>
    <phoneticPr fontId="1" type="noConversion"/>
  </si>
  <si>
    <t>105.11.02</t>
  </si>
  <si>
    <t>105.11.03</t>
  </si>
  <si>
    <t>105.11.04</t>
  </si>
  <si>
    <t>105.11.05</t>
  </si>
  <si>
    <t>105.11.06</t>
  </si>
  <si>
    <t>105.11.07</t>
  </si>
  <si>
    <t>105.11.08</t>
  </si>
  <si>
    <t>105.11.09</t>
  </si>
  <si>
    <t>105.11.10</t>
  </si>
  <si>
    <t>105.11.11</t>
  </si>
  <si>
    <t>105.11.13</t>
  </si>
  <si>
    <t>105.11.14</t>
  </si>
  <si>
    <t>105.11.15</t>
  </si>
  <si>
    <t>105.11.16</t>
  </si>
  <si>
    <t>105.11.17</t>
  </si>
  <si>
    <t>105.11.18</t>
  </si>
  <si>
    <t>105.11.19</t>
  </si>
  <si>
    <t>105.11.20</t>
  </si>
  <si>
    <t>105.11.25</t>
    <phoneticPr fontId="1" type="noConversion"/>
  </si>
  <si>
    <t>105.11.26</t>
  </si>
  <si>
    <t>105.11.27</t>
  </si>
  <si>
    <t>105.11.28</t>
  </si>
  <si>
    <t>105.11.29</t>
  </si>
  <si>
    <t>105.11.30</t>
  </si>
  <si>
    <t>105.12.01</t>
    <phoneticPr fontId="1" type="noConversion"/>
  </si>
  <si>
    <t>105.12.02</t>
  </si>
  <si>
    <t>105.12.03</t>
  </si>
  <si>
    <t>105.12.04</t>
  </si>
  <si>
    <t>105.12.05</t>
  </si>
  <si>
    <t>105.12.06</t>
  </si>
  <si>
    <t>105.12.07</t>
  </si>
  <si>
    <t>105.12.08</t>
  </si>
  <si>
    <t>105.12.09</t>
  </si>
  <si>
    <t>105.12.10</t>
  </si>
  <si>
    <t>105.12.11</t>
  </si>
  <si>
    <t>105.12.12</t>
  </si>
  <si>
    <t>105.12.13</t>
  </si>
  <si>
    <t>105.12.14</t>
  </si>
  <si>
    <t>105.12.15</t>
  </si>
  <si>
    <t>105.12.16</t>
  </si>
  <si>
    <t>105.12.17</t>
  </si>
  <si>
    <t>105.12.18</t>
  </si>
  <si>
    <t>105.12.19</t>
  </si>
  <si>
    <t>105.12.20</t>
  </si>
  <si>
    <t>105.12.21</t>
    <phoneticPr fontId="1" type="noConversion"/>
  </si>
  <si>
    <t>105.12.22</t>
  </si>
  <si>
    <t>105.12.23</t>
  </si>
  <si>
    <t>105.12.24</t>
  </si>
  <si>
    <t>105.12.26</t>
  </si>
  <si>
    <t>105.12.27</t>
  </si>
  <si>
    <t>105.12.28</t>
  </si>
  <si>
    <t>105.12.29</t>
  </si>
  <si>
    <t>105.12.30</t>
  </si>
  <si>
    <t>105.12.31</t>
  </si>
  <si>
    <t>106.01.02</t>
  </si>
  <si>
    <t>106.01.03</t>
  </si>
  <si>
    <t>106.01.04</t>
  </si>
  <si>
    <t>106.01.05</t>
  </si>
  <si>
    <t>106.01.06</t>
  </si>
  <si>
    <t>106.01.07</t>
  </si>
  <si>
    <t>106.01.08</t>
  </si>
  <si>
    <t>106.01.09</t>
  </si>
  <si>
    <t>106.01.10</t>
  </si>
  <si>
    <t>106.01.11</t>
  </si>
  <si>
    <t>106.01.12</t>
  </si>
  <si>
    <t>106.01.13</t>
  </si>
  <si>
    <t>106.01.14</t>
  </si>
  <si>
    <t>106.01.15</t>
  </si>
  <si>
    <t>106.01.16</t>
  </si>
  <si>
    <t>106.01.17</t>
  </si>
  <si>
    <t>106.01.18</t>
  </si>
  <si>
    <t>106.01.19</t>
  </si>
  <si>
    <t>106.01.20</t>
  </si>
  <si>
    <t>106.01.21</t>
    <phoneticPr fontId="1" type="noConversion"/>
  </si>
  <si>
    <t>106.01.22</t>
  </si>
  <si>
    <t>106.01.23</t>
  </si>
  <si>
    <t>106.01.24</t>
  </si>
  <si>
    <t>106.01.25</t>
  </si>
  <si>
    <t>106.01.26</t>
  </si>
  <si>
    <t>106.01.31</t>
  </si>
  <si>
    <t>106.02.01</t>
    <phoneticPr fontId="1" type="noConversion"/>
  </si>
  <si>
    <t>106.02.02</t>
  </si>
  <si>
    <t>106.02.03</t>
  </si>
  <si>
    <t>106.02.04</t>
  </si>
  <si>
    <t>106.02.05</t>
  </si>
  <si>
    <t>106.02.06</t>
  </si>
  <si>
    <t>106.02.07</t>
  </si>
  <si>
    <t>106.02.08</t>
  </si>
  <si>
    <t>106.02.09</t>
  </si>
  <si>
    <t>106.02.10</t>
  </si>
  <si>
    <t>106.02.11</t>
  </si>
  <si>
    <t>106.02.12</t>
  </si>
  <si>
    <t>106.02.13</t>
  </si>
  <si>
    <t>106.02.14</t>
  </si>
  <si>
    <t>106.02.15</t>
  </si>
  <si>
    <t>106.02.16</t>
  </si>
  <si>
    <t>106.02.17</t>
  </si>
  <si>
    <t>106.02.18</t>
  </si>
  <si>
    <t>106.02.19</t>
  </si>
  <si>
    <t>106.02.20</t>
  </si>
  <si>
    <t>106.02.21</t>
    <phoneticPr fontId="1" type="noConversion"/>
  </si>
  <si>
    <t>106.02.22</t>
  </si>
  <si>
    <t>106.02.23</t>
  </si>
  <si>
    <t>106.02.24</t>
  </si>
  <si>
    <t>106.02.25</t>
  </si>
  <si>
    <t>106.02.26</t>
  </si>
  <si>
    <t>106.02.27</t>
  </si>
  <si>
    <t>106.03.01</t>
    <phoneticPr fontId="1" type="noConversion"/>
  </si>
  <si>
    <t>106.03.02</t>
  </si>
  <si>
    <t>106.03.03</t>
  </si>
  <si>
    <t>106.03.04</t>
  </si>
  <si>
    <t>106.03.05</t>
  </si>
  <si>
    <t>106.03.06</t>
  </si>
  <si>
    <t>106.03.07</t>
  </si>
  <si>
    <t>106.03.08</t>
  </si>
  <si>
    <t>106.03.09</t>
  </si>
  <si>
    <t>106.03.10</t>
  </si>
  <si>
    <t>106.03.11</t>
  </si>
  <si>
    <t>106.03.12</t>
  </si>
  <si>
    <t>106.03.13</t>
  </si>
  <si>
    <t>106.03.14</t>
  </si>
  <si>
    <t>106.03.15</t>
  </si>
  <si>
    <t>106.03.16</t>
  </si>
  <si>
    <t>106.03.17</t>
  </si>
  <si>
    <t>106.03.18</t>
  </si>
  <si>
    <t>106.03.19</t>
  </si>
  <si>
    <t>106.03.20</t>
  </si>
  <si>
    <t>106.03.22</t>
  </si>
  <si>
    <t>106.03.23</t>
  </si>
  <si>
    <t>106.03.21</t>
    <phoneticPr fontId="1" type="noConversion"/>
  </si>
  <si>
    <t>106.03.24</t>
  </si>
  <si>
    <t>106.03.25</t>
  </si>
  <si>
    <t>106.03.26</t>
  </si>
  <si>
    <t>106.03.27</t>
  </si>
  <si>
    <t>106.03.28</t>
  </si>
  <si>
    <t>106.03.29</t>
  </si>
  <si>
    <t>106.03.30</t>
  </si>
  <si>
    <t>106.03.31</t>
  </si>
  <si>
    <t>106.04.01</t>
    <phoneticPr fontId="1" type="noConversion"/>
  </si>
  <si>
    <t>106.04.02</t>
  </si>
  <si>
    <t>106.04.05</t>
  </si>
  <si>
    <t>106.04.06</t>
  </si>
  <si>
    <t>106.04.07</t>
  </si>
  <si>
    <t>106.04.08</t>
  </si>
  <si>
    <t>106.04.09</t>
  </si>
  <si>
    <t>106.04.10</t>
  </si>
  <si>
    <t>106.04.11</t>
  </si>
  <si>
    <t>106.04.12</t>
  </si>
  <si>
    <t>106.04.13</t>
  </si>
  <si>
    <t>106.04.14</t>
  </si>
  <si>
    <t>106.04.15</t>
  </si>
  <si>
    <t>106.04.16</t>
  </si>
  <si>
    <t>106.04.17</t>
  </si>
  <si>
    <t>106.04.18</t>
  </si>
  <si>
    <t>106.04.19</t>
  </si>
  <si>
    <t>106.04.20</t>
  </si>
  <si>
    <t>106.04.21</t>
    <phoneticPr fontId="1" type="noConversion"/>
  </si>
  <si>
    <t>106.04.22</t>
  </si>
  <si>
    <t>106.04.23</t>
  </si>
  <si>
    <t>106.04.24</t>
  </si>
  <si>
    <t>106.04.25</t>
  </si>
  <si>
    <t>106.04.26</t>
  </si>
  <si>
    <t>106.04.27</t>
  </si>
  <si>
    <t>106.04.28</t>
  </si>
  <si>
    <t>106.04.29</t>
  </si>
  <si>
    <t>106.04.30</t>
  </si>
  <si>
    <t>106.05.02</t>
  </si>
  <si>
    <t>106.05.03</t>
  </si>
  <si>
    <t>106.05.04</t>
  </si>
  <si>
    <t>106.05.05</t>
  </si>
  <si>
    <t>106.05.06</t>
  </si>
  <si>
    <t>106.05.07</t>
  </si>
  <si>
    <t>106.05.08</t>
  </si>
  <si>
    <t>106.05.09</t>
  </si>
  <si>
    <t>106.05.10</t>
  </si>
  <si>
    <t>106.05.11</t>
  </si>
  <si>
    <t>106.05.12</t>
  </si>
  <si>
    <t>106.05.13</t>
  </si>
  <si>
    <t>106.05.14</t>
  </si>
  <si>
    <t>106.05.15</t>
  </si>
  <si>
    <t>106.05.16</t>
  </si>
  <si>
    <t>106.05.17</t>
  </si>
  <si>
    <t>106.05.18</t>
  </si>
  <si>
    <t>106.05.19</t>
  </si>
  <si>
    <t>106.05.20</t>
  </si>
  <si>
    <t>106.05.21</t>
  </si>
  <si>
    <t>106.05.22</t>
  </si>
  <si>
    <t>106.05.24</t>
    <phoneticPr fontId="1" type="noConversion"/>
  </si>
  <si>
    <t>106.05.25</t>
  </si>
  <si>
    <t>106.05.26</t>
  </si>
  <si>
    <t>106.05.27</t>
  </si>
  <si>
    <t>106.05.28</t>
  </si>
  <si>
    <t>106.05.29</t>
  </si>
  <si>
    <t>106.05.31</t>
  </si>
  <si>
    <t>106.06.01</t>
    <phoneticPr fontId="1" type="noConversion"/>
  </si>
  <si>
    <t>106.06.02</t>
  </si>
  <si>
    <t>106.06.03</t>
  </si>
  <si>
    <t>106.06.04</t>
  </si>
  <si>
    <t>106.06.05</t>
  </si>
  <si>
    <t>106.06.06</t>
  </si>
  <si>
    <t>106.06.07</t>
  </si>
  <si>
    <t>106.06.08</t>
  </si>
  <si>
    <t>106.06.09</t>
  </si>
  <si>
    <t>106.06.10</t>
  </si>
  <si>
    <t>106.06.11</t>
  </si>
  <si>
    <t>106.06.12</t>
  </si>
  <si>
    <t>106.06.13</t>
  </si>
  <si>
    <t>106.06.14</t>
  </si>
  <si>
    <t>106.06.15</t>
  </si>
  <si>
    <t>106.06.16</t>
  </si>
  <si>
    <t>106.06.17</t>
  </si>
  <si>
    <t>106.06.18</t>
  </si>
  <si>
    <t>106.06.19</t>
  </si>
  <si>
    <t>106.06.20</t>
  </si>
  <si>
    <t>106.06.22</t>
  </si>
  <si>
    <t>106.06.23</t>
  </si>
  <si>
    <t>106.06.21</t>
    <phoneticPr fontId="1" type="noConversion"/>
  </si>
  <si>
    <t>106.06.24</t>
  </si>
  <si>
    <t>106.06.25</t>
  </si>
  <si>
    <t>106.06.26</t>
  </si>
  <si>
    <t>106.06.27</t>
  </si>
  <si>
    <t>106.06.28</t>
  </si>
  <si>
    <t>106.06.29</t>
  </si>
  <si>
    <t>106.06.30</t>
  </si>
  <si>
    <t>106.07.01</t>
    <phoneticPr fontId="1" type="noConversion"/>
  </si>
  <si>
    <t>106.07.02</t>
  </si>
  <si>
    <t>106.07.03</t>
  </si>
  <si>
    <t>106.07.04</t>
  </si>
  <si>
    <t>106.07.05</t>
  </si>
  <si>
    <t>106.07.06</t>
  </si>
  <si>
    <t>106.07.07</t>
  </si>
  <si>
    <t>106.07.08</t>
  </si>
  <si>
    <t>106.07.09</t>
  </si>
  <si>
    <t>106.07.10</t>
  </si>
  <si>
    <t>106.07.11</t>
  </si>
  <si>
    <t>106.07.12</t>
  </si>
  <si>
    <t>106.07.13</t>
  </si>
  <si>
    <t>106.07.14</t>
  </si>
  <si>
    <t>106.07.15</t>
  </si>
  <si>
    <t>106.07.16</t>
  </si>
  <si>
    <t>106.07.17</t>
  </si>
  <si>
    <t>106.07.18</t>
  </si>
  <si>
    <t>106.07.19</t>
  </si>
  <si>
    <t>106.07.20</t>
  </si>
  <si>
    <t>106.07.21</t>
  </si>
  <si>
    <t>106.07.23</t>
    <phoneticPr fontId="1" type="noConversion"/>
  </si>
  <si>
    <t>106.07.24</t>
  </si>
  <si>
    <t>106.07.25</t>
  </si>
  <si>
    <t>106.07.26</t>
  </si>
  <si>
    <t>106.07.27</t>
  </si>
  <si>
    <t>106.07.28</t>
  </si>
  <si>
    <t>106.07.29</t>
  </si>
  <si>
    <t>106.07.30</t>
  </si>
  <si>
    <t>106.07.31</t>
  </si>
  <si>
    <t>106.08.01</t>
    <phoneticPr fontId="1" type="noConversion"/>
  </si>
  <si>
    <t>106.08.02</t>
  </si>
  <si>
    <t>106.08.03</t>
  </si>
  <si>
    <t>106.08.04</t>
  </si>
  <si>
    <t>106.08.05</t>
  </si>
  <si>
    <t>106.08.06</t>
  </si>
  <si>
    <t>106.08.07</t>
  </si>
  <si>
    <t>106.08.08</t>
  </si>
  <si>
    <t>106.08.09</t>
  </si>
  <si>
    <t>106.08.10</t>
  </si>
  <si>
    <t>106.08.11</t>
  </si>
  <si>
    <t>106.08.12</t>
  </si>
  <si>
    <t>106.08.13</t>
  </si>
  <si>
    <t>106.08.14</t>
  </si>
  <si>
    <t>106.08.15</t>
  </si>
  <si>
    <t>106.08.16</t>
  </si>
  <si>
    <t>106.08.17</t>
  </si>
  <si>
    <t>106.08.18</t>
  </si>
  <si>
    <t>106.08.19</t>
  </si>
  <si>
    <t>106.08.20</t>
  </si>
  <si>
    <t>106.08.23</t>
  </si>
  <si>
    <t>106.08.24</t>
  </si>
  <si>
    <t>106.08.25</t>
  </si>
  <si>
    <t>106.08.26</t>
  </si>
  <si>
    <t>106.08.27</t>
  </si>
  <si>
    <t>106.08.28</t>
  </si>
  <si>
    <t>106.08.29</t>
  </si>
  <si>
    <t>106.08.30</t>
  </si>
  <si>
    <t>106.08.31</t>
  </si>
  <si>
    <t>106.09.02</t>
  </si>
  <si>
    <t>106.09.03</t>
  </si>
  <si>
    <t>106.09.04</t>
  </si>
  <si>
    <t>106.09.05</t>
  </si>
  <si>
    <t>106.09.06</t>
  </si>
  <si>
    <t>106.09.07</t>
  </si>
  <si>
    <t>106.09.08</t>
  </si>
  <si>
    <t>106.09.09</t>
  </si>
  <si>
    <t>106.09.10</t>
  </si>
  <si>
    <t>106.09.11</t>
  </si>
  <si>
    <t>106.09.12</t>
  </si>
  <si>
    <t>106.09.13</t>
  </si>
  <si>
    <t>106.09.14</t>
  </si>
  <si>
    <t>106.09.15</t>
  </si>
  <si>
    <t>106.09.16</t>
  </si>
  <si>
    <t>106.09.17</t>
  </si>
  <si>
    <t>106.09.18</t>
  </si>
  <si>
    <t>106.09.19</t>
  </si>
  <si>
    <t>106.08.21</t>
    <phoneticPr fontId="1" type="noConversion"/>
  </si>
  <si>
    <t>106.08.22</t>
    <phoneticPr fontId="1" type="noConversion"/>
  </si>
  <si>
    <t>106.09.01</t>
    <phoneticPr fontId="1" type="noConversion"/>
  </si>
  <si>
    <t>106.09.22</t>
    <phoneticPr fontId="1" type="noConversion"/>
  </si>
  <si>
    <t>106.09.23</t>
  </si>
  <si>
    <t>106.09.24</t>
  </si>
  <si>
    <t>106.09.25</t>
  </si>
  <si>
    <t>106.10.01</t>
    <phoneticPr fontId="1" type="noConversion"/>
  </si>
  <si>
    <t>106.10.21</t>
    <phoneticPr fontId="1" type="noConversion"/>
  </si>
  <si>
    <t>106.11.01</t>
    <phoneticPr fontId="1" type="noConversion"/>
  </si>
  <si>
    <t>106.11.21</t>
    <phoneticPr fontId="1" type="noConversion"/>
  </si>
  <si>
    <t>106.12.01</t>
    <phoneticPr fontId="1" type="noConversion"/>
  </si>
  <si>
    <t>106.12.21</t>
    <phoneticPr fontId="1" type="noConversion"/>
  </si>
  <si>
    <t>107.01.21</t>
    <phoneticPr fontId="1" type="noConversion"/>
  </si>
  <si>
    <t>107.02.01</t>
    <phoneticPr fontId="1" type="noConversion"/>
  </si>
  <si>
    <t>107.02.25</t>
    <phoneticPr fontId="1" type="noConversion"/>
  </si>
  <si>
    <t>107.03.01</t>
    <phoneticPr fontId="1" type="noConversion"/>
  </si>
  <si>
    <t>107.11.21</t>
    <phoneticPr fontId="1" type="noConversion"/>
  </si>
  <si>
    <t>107.11.22</t>
  </si>
  <si>
    <t>107.11.23</t>
  </si>
  <si>
    <t>109.05.04</t>
    <phoneticPr fontId="1" type="noConversion"/>
  </si>
  <si>
    <t>郭奇璋</t>
    <phoneticPr fontId="1" type="noConversion"/>
  </si>
  <si>
    <t>吳重廣</t>
    <phoneticPr fontId="1" type="noConversion"/>
  </si>
  <si>
    <t>姚凱中</t>
    <phoneticPr fontId="1" type="noConversion"/>
  </si>
  <si>
    <t>莊明龍</t>
    <phoneticPr fontId="1" type="noConversion"/>
  </si>
  <si>
    <t>104.12.21</t>
    <phoneticPr fontId="1" type="noConversion"/>
  </si>
  <si>
    <t>105.11.21</t>
    <phoneticPr fontId="1" type="noConversion"/>
  </si>
  <si>
    <t>105.11.22</t>
  </si>
  <si>
    <t>105.11.23</t>
  </si>
  <si>
    <t>105.11.24</t>
  </si>
  <si>
    <t>106.05.21</t>
    <phoneticPr fontId="1" type="noConversion"/>
  </si>
  <si>
    <t>106.05.23</t>
  </si>
  <si>
    <t>106.09.20</t>
  </si>
  <si>
    <t>106.09.21</t>
    <phoneticPr fontId="1" type="noConversion"/>
  </si>
  <si>
    <t>107.02.21</t>
    <phoneticPr fontId="1" type="noConversion"/>
  </si>
  <si>
    <t>107.10.20</t>
  </si>
  <si>
    <t>107.10.21</t>
    <phoneticPr fontId="1" type="noConversion"/>
  </si>
  <si>
    <t>107.10.22</t>
  </si>
  <si>
    <t>109.04.21</t>
    <phoneticPr fontId="1" type="noConversion"/>
  </si>
  <si>
    <t>林偉銘</t>
    <phoneticPr fontId="1" type="noConversion"/>
  </si>
  <si>
    <t>106.07.21</t>
    <phoneticPr fontId="1" type="noConversion"/>
  </si>
  <si>
    <t>106.07.22</t>
  </si>
  <si>
    <t>106.07.23</t>
  </si>
  <si>
    <t>打卡紀錄/時</t>
    <phoneticPr fontId="1" type="noConversion"/>
  </si>
  <si>
    <t>打卡紀錄/時</t>
    <phoneticPr fontId="1" type="noConversion"/>
  </si>
  <si>
    <t>打卡紀錄/時</t>
    <phoneticPr fontId="1" type="noConversion"/>
  </si>
  <si>
    <t>打卡紀錄/時</t>
    <phoneticPr fontId="1" type="noConversion"/>
  </si>
  <si>
    <t>實際工時(12小時扣休息2小時；8小時扣休息1小時)</t>
    <phoneticPr fontId="1" type="noConversion"/>
  </si>
  <si>
    <t>實際工時(12小時扣休息2小時；8小時扣休息1小時)</t>
    <phoneticPr fontId="1" type="noConversion"/>
  </si>
  <si>
    <t>實際工時(12小時扣休息2小時；8小時扣休息1小時)</t>
    <phoneticPr fontId="1" type="noConversion"/>
  </si>
  <si>
    <t>實際工時(12小時扣休息2小時；8小時扣休息1小時)</t>
    <phoneticPr fontId="1" type="noConversion"/>
  </si>
  <si>
    <t>實際工時(12小時扣休息2小時；8小時扣休息1小時)</t>
    <phoneticPr fontId="1" type="noConversion"/>
  </si>
  <si>
    <t>附表13</t>
    <phoneticPr fontId="1" type="noConversion"/>
  </si>
  <si>
    <t>附表8</t>
    <phoneticPr fontId="1" type="noConversion"/>
  </si>
  <si>
    <t>附表9</t>
    <phoneticPr fontId="1" type="noConversion"/>
  </si>
  <si>
    <t>附表10</t>
    <phoneticPr fontId="1" type="noConversion"/>
  </si>
  <si>
    <t>附表11</t>
    <phoneticPr fontId="1" type="noConversion"/>
  </si>
  <si>
    <t>附表12</t>
    <phoneticPr fontId="1" type="noConversion"/>
  </si>
  <si>
    <t>打卡紀錄/時</t>
    <phoneticPr fontId="1" type="noConversion"/>
  </si>
  <si>
    <t>9450/19750</t>
    <phoneticPr fontId="1" type="noConversion"/>
  </si>
  <si>
    <t>總差額</t>
    <phoneticPr fontId="1" type="noConversion"/>
  </si>
  <si>
    <t>總差額</t>
    <phoneticPr fontId="1" type="noConversion"/>
  </si>
  <si>
    <t>48/38</t>
    <phoneticPr fontId="1" type="noConversion"/>
  </si>
  <si>
    <t>總差額</t>
    <phoneticPr fontId="1" type="noConversion"/>
  </si>
  <si>
    <t>總差額</t>
    <phoneticPr fontId="1" type="noConversion"/>
  </si>
  <si>
    <t>翁麒盛</t>
    <phoneticPr fontId="1" type="noConversion"/>
  </si>
  <si>
    <t>合計</t>
    <phoneticPr fontId="1" type="noConversion"/>
  </si>
  <si>
    <t>已付</t>
    <phoneticPr fontId="1" type="noConversion"/>
  </si>
  <si>
    <t>差額</t>
    <phoneticPr fontId="1" type="noConversion"/>
  </si>
  <si>
    <t>延長工時(2小時內)</t>
    <phoneticPr fontId="1" type="noConversion"/>
  </si>
  <si>
    <t>108.02.28(和平紀念日)</t>
    <phoneticPr fontId="1" type="noConversion"/>
  </si>
  <si>
    <t>108.04.04(兒童節)</t>
    <phoneticPr fontId="1" type="noConversion"/>
  </si>
  <si>
    <t>108.04.05(民族掃墓節)</t>
    <phoneticPr fontId="1" type="noConversion"/>
  </si>
  <si>
    <t>108.05.01(勞動節)</t>
    <phoneticPr fontId="1" type="noConversion"/>
  </si>
  <si>
    <t>108.06.07(端午節)</t>
    <phoneticPr fontId="1" type="noConversion"/>
  </si>
  <si>
    <t>109.01.01(開國紀念日)</t>
    <phoneticPr fontId="1" type="noConversion"/>
  </si>
  <si>
    <t>109.02.28(和平紀念日)</t>
    <phoneticPr fontId="1" type="noConversion"/>
  </si>
  <si>
    <t>108.01.01(開國紀念日)</t>
    <phoneticPr fontId="1" type="noConversion"/>
  </si>
  <si>
    <t>108.04.05(民族掃墓節)</t>
    <phoneticPr fontId="1" type="noConversion"/>
  </si>
  <si>
    <t>108.05.01(勞動節)</t>
    <phoneticPr fontId="1" type="noConversion"/>
  </si>
  <si>
    <t>108.06.07(端午節)</t>
    <phoneticPr fontId="1" type="noConversion"/>
  </si>
  <si>
    <t>109.01.01(開國紀念日)</t>
    <phoneticPr fontId="1" type="noConversion"/>
  </si>
  <si>
    <t>109.01.27(初三)</t>
    <phoneticPr fontId="1" type="noConversion"/>
  </si>
  <si>
    <t>109.05.01(勞動節)</t>
    <phoneticPr fontId="1" type="noConversion"/>
  </si>
  <si>
    <t>106.10.04(中秋節)</t>
    <phoneticPr fontId="1" type="noConversion"/>
  </si>
  <si>
    <t>106.10.10(國慶日)</t>
    <phoneticPr fontId="1" type="noConversion"/>
  </si>
  <si>
    <t>107.01.01(開國紀念日)</t>
    <phoneticPr fontId="1" type="noConversion"/>
  </si>
  <si>
    <t>107.05.01(勞動節)</t>
    <phoneticPr fontId="1" type="noConversion"/>
  </si>
  <si>
    <t>107.06.18(端午節)</t>
    <phoneticPr fontId="1" type="noConversion"/>
  </si>
  <si>
    <t>107.09.24(中秋節)</t>
    <phoneticPr fontId="1" type="noConversion"/>
  </si>
  <si>
    <t>107.10.10(國慶日)</t>
    <phoneticPr fontId="1" type="noConversion"/>
  </si>
  <si>
    <t>108.02.28(和平紀念日)</t>
    <phoneticPr fontId="1" type="noConversion"/>
  </si>
  <si>
    <t>108.09.13(中秋節)</t>
    <phoneticPr fontId="1" type="noConversion"/>
  </si>
  <si>
    <t>108.10.10(國慶日)</t>
    <phoneticPr fontId="1" type="noConversion"/>
  </si>
  <si>
    <t>109.01.01(開國紀念日)</t>
    <phoneticPr fontId="1" type="noConversion"/>
  </si>
  <si>
    <t>109.02.28(和平紀念日)</t>
    <phoneticPr fontId="1" type="noConversion"/>
  </si>
  <si>
    <t>2小時內加班費(時數x基本工資x4/3)+逾2小時加班費(時數x基本工資x5/3)
每小時基本工資：108年150元/時、109年158元/時</t>
    <phoneticPr fontId="1" type="noConversion"/>
  </si>
  <si>
    <t>工資</t>
    <phoneticPr fontId="1" type="noConversion"/>
  </si>
  <si>
    <t>平日/國定假日加班費</t>
    <phoneticPr fontId="1" type="noConversion"/>
  </si>
  <si>
    <t>63/117</t>
    <phoneticPr fontId="1" type="noConversion"/>
  </si>
  <si>
    <t>14/24</t>
    <phoneticPr fontId="1" type="noConversion"/>
  </si>
  <si>
    <t>總差額</t>
    <phoneticPr fontId="1" type="noConversion"/>
  </si>
  <si>
    <t>已付(不含颱風加給)</t>
    <phoneticPr fontId="1" type="noConversion"/>
  </si>
  <si>
    <t>延長工時(2小時內)</t>
    <phoneticPr fontId="1" type="noConversion"/>
  </si>
  <si>
    <t>56/112</t>
    <phoneticPr fontId="1" type="noConversion"/>
  </si>
  <si>
    <t>56/98</t>
    <phoneticPr fontId="1" type="noConversion"/>
  </si>
  <si>
    <t>已付(不含颱風加給)</t>
    <phoneticPr fontId="1" type="noConversion"/>
  </si>
  <si>
    <t>已付(不含颱風加給)</t>
    <phoneticPr fontId="1" type="noConversion"/>
  </si>
  <si>
    <t>56/104</t>
    <phoneticPr fontId="1" type="noConversion"/>
  </si>
  <si>
    <t>14/26</t>
    <phoneticPr fontId="1" type="noConversion"/>
  </si>
  <si>
    <t>64/80</t>
    <phoneticPr fontId="1" type="noConversion"/>
  </si>
  <si>
    <t>64/97</t>
    <phoneticPr fontId="1" type="noConversion"/>
  </si>
  <si>
    <t>總差額</t>
    <phoneticPr fontId="1" type="noConversion"/>
  </si>
  <si>
    <t>105.09.15(中秋節)</t>
    <phoneticPr fontId="1" type="noConversion"/>
  </si>
  <si>
    <t>105.10.10(國慶日)</t>
    <phoneticPr fontId="1" type="noConversion"/>
  </si>
  <si>
    <t>105.10.25(光復節)</t>
    <phoneticPr fontId="1" type="noConversion"/>
  </si>
  <si>
    <t>105.10.31(蔣公誕辰紀念日)</t>
    <phoneticPr fontId="1" type="noConversion"/>
  </si>
  <si>
    <t>105.11.12(國父誕辰紀念日)</t>
    <phoneticPr fontId="1" type="noConversion"/>
  </si>
  <si>
    <t>48/118</t>
    <phoneticPr fontId="1" type="noConversion"/>
  </si>
  <si>
    <t>79/134</t>
    <phoneticPr fontId="1" type="noConversion"/>
  </si>
  <si>
    <t>33500</t>
    <phoneticPr fontId="1" type="noConversion"/>
  </si>
  <si>
    <t>38000</t>
    <phoneticPr fontId="1" type="noConversion"/>
  </si>
  <si>
    <t>41000</t>
    <phoneticPr fontId="1" type="noConversion"/>
  </si>
  <si>
    <t>36500</t>
    <phoneticPr fontId="1" type="noConversion"/>
  </si>
  <si>
    <t>41000</t>
    <phoneticPr fontId="1" type="noConversion"/>
  </si>
  <si>
    <t>6030</t>
    <phoneticPr fontId="1" type="noConversion"/>
  </si>
  <si>
    <t>29704</t>
    <phoneticPr fontId="1" type="noConversion"/>
  </si>
  <si>
    <t>35500</t>
    <phoneticPr fontId="1" type="noConversion"/>
  </si>
  <si>
    <t>5796</t>
    <phoneticPr fontId="1" type="noConversion"/>
  </si>
  <si>
    <t>7810</t>
    <phoneticPr fontId="1" type="noConversion"/>
  </si>
  <si>
    <t>36006</t>
    <phoneticPr fontId="1" type="noConversion"/>
  </si>
  <si>
    <t>44500</t>
    <phoneticPr fontId="1" type="noConversion"/>
  </si>
  <si>
    <t>8494</t>
    <phoneticPr fontId="1" type="noConversion"/>
  </si>
  <si>
    <t>106.01.27(除夕)</t>
    <phoneticPr fontId="1" type="noConversion"/>
  </si>
  <si>
    <t>106.01.28(初一)</t>
    <phoneticPr fontId="1" type="noConversion"/>
  </si>
  <si>
    <t>106.01.29(初二)</t>
    <phoneticPr fontId="1" type="noConversion"/>
  </si>
  <si>
    <t>106.01.30(初三)</t>
    <phoneticPr fontId="1" type="noConversion"/>
  </si>
  <si>
    <t>106.02.28(和平紀念日)</t>
    <phoneticPr fontId="1" type="noConversion"/>
  </si>
  <si>
    <t>4966</t>
    <phoneticPr fontId="1" type="noConversion"/>
  </si>
  <si>
    <t>7094</t>
    <phoneticPr fontId="1" type="noConversion"/>
  </si>
  <si>
    <t>37064</t>
    <phoneticPr fontId="1" type="noConversion"/>
  </si>
  <si>
    <t>106.05.01(勞動節)</t>
    <phoneticPr fontId="1" type="noConversion"/>
  </si>
  <si>
    <t>2483</t>
    <phoneticPr fontId="1" type="noConversion"/>
  </si>
  <si>
    <t>6384</t>
    <phoneticPr fontId="1" type="noConversion"/>
  </si>
  <si>
    <t>32541</t>
    <phoneticPr fontId="1" type="noConversion"/>
  </si>
  <si>
    <t>106.05.30(端午節)</t>
    <phoneticPr fontId="1" type="noConversion"/>
  </si>
  <si>
    <t>2483</t>
    <phoneticPr fontId="1" type="noConversion"/>
  </si>
  <si>
    <t>7094</t>
    <phoneticPr fontId="1" type="noConversion"/>
  </si>
  <si>
    <t>33650</t>
    <phoneticPr fontId="1" type="noConversion"/>
  </si>
  <si>
    <t>7803</t>
    <phoneticPr fontId="1" type="noConversion"/>
  </si>
  <si>
    <t>34935</t>
    <phoneticPr fontId="1" type="noConversion"/>
  </si>
  <si>
    <t>42500</t>
    <phoneticPr fontId="1" type="noConversion"/>
  </si>
  <si>
    <t>8053</t>
    <phoneticPr fontId="1" type="noConversion"/>
  </si>
  <si>
    <t>106.10.10(國慶日)</t>
    <phoneticPr fontId="1" type="noConversion"/>
  </si>
  <si>
    <t>6739</t>
    <phoneticPr fontId="1" type="noConversion"/>
  </si>
  <si>
    <t>2483</t>
    <phoneticPr fontId="1" type="noConversion"/>
  </si>
  <si>
    <t>32295</t>
    <phoneticPr fontId="1" type="noConversion"/>
  </si>
  <si>
    <t>6705</t>
    <phoneticPr fontId="1" type="noConversion"/>
  </si>
  <si>
    <t>40000</t>
    <phoneticPr fontId="1" type="noConversion"/>
  </si>
  <si>
    <t>106.10.04(中秋節)</t>
    <phoneticPr fontId="1" type="noConversion"/>
  </si>
  <si>
    <t>7803</t>
    <phoneticPr fontId="1" type="noConversion"/>
  </si>
  <si>
    <t>34935</t>
    <phoneticPr fontId="1" type="noConversion"/>
  </si>
  <si>
    <t>43000</t>
    <phoneticPr fontId="1" type="noConversion"/>
  </si>
  <si>
    <t>8065</t>
    <phoneticPr fontId="1" type="noConversion"/>
  </si>
  <si>
    <t>107.01.01(開國紀念日)</t>
    <phoneticPr fontId="1" type="noConversion"/>
  </si>
  <si>
    <t>107.02.15(除夕)</t>
    <phoneticPr fontId="1" type="noConversion"/>
  </si>
  <si>
    <t>107.02.16(初一)</t>
    <phoneticPr fontId="1" type="noConversion"/>
  </si>
  <si>
    <t>107.02.17(初二)</t>
    <phoneticPr fontId="1" type="noConversion"/>
  </si>
  <si>
    <t>107.02.18(初三)</t>
    <phoneticPr fontId="1" type="noConversion"/>
  </si>
  <si>
    <t>70/117</t>
    <phoneticPr fontId="1" type="noConversion"/>
  </si>
  <si>
    <t>7040</t>
    <phoneticPr fontId="1" type="noConversion"/>
  </si>
  <si>
    <t>107.02.28(和平紀念日)</t>
    <phoneticPr fontId="1" type="noConversion"/>
  </si>
  <si>
    <t>107.04.05(民族掃墓節)</t>
    <phoneticPr fontId="1" type="noConversion"/>
  </si>
  <si>
    <t>107.05.01(勞動節)</t>
    <phoneticPr fontId="1" type="noConversion"/>
  </si>
  <si>
    <t>107.06.18(端午節)</t>
    <phoneticPr fontId="1" type="noConversion"/>
  </si>
  <si>
    <t>107.09.24(中秋節)</t>
    <phoneticPr fontId="1" type="noConversion"/>
  </si>
  <si>
    <t>107.10.10(國慶日)</t>
    <phoneticPr fontId="1" type="noConversion"/>
  </si>
  <si>
    <t>108.02.06(初二)</t>
    <phoneticPr fontId="1" type="noConversion"/>
  </si>
  <si>
    <t>108.02.07(初三)</t>
    <phoneticPr fontId="1" type="noConversion"/>
  </si>
  <si>
    <t>108.02.28(和平紀念日)</t>
    <phoneticPr fontId="1" type="noConversion"/>
  </si>
  <si>
    <t>108.04.04(兒童節)</t>
    <phoneticPr fontId="1" type="noConversion"/>
  </si>
  <si>
    <t>108.04.05(民族掃墓節)</t>
    <phoneticPr fontId="1" type="noConversion"/>
  </si>
  <si>
    <t>108.06.07(端午節)</t>
    <phoneticPr fontId="1" type="noConversion"/>
  </si>
  <si>
    <t>108.09.13(中秋節)</t>
    <phoneticPr fontId="1" type="noConversion"/>
  </si>
  <si>
    <t>70/120</t>
    <phoneticPr fontId="1" type="noConversion"/>
  </si>
  <si>
    <t>70/117</t>
    <phoneticPr fontId="1" type="noConversion"/>
  </si>
  <si>
    <t>105.01.01(開國紀念日)</t>
    <phoneticPr fontId="1" type="noConversion"/>
  </si>
  <si>
    <t>105.02.09(初二)</t>
    <phoneticPr fontId="1" type="noConversion"/>
  </si>
  <si>
    <t>105.02.10(初三)</t>
    <phoneticPr fontId="1" type="noConversion"/>
  </si>
  <si>
    <t>105.02.28(和平紀念日)</t>
    <phoneticPr fontId="1" type="noConversion"/>
  </si>
  <si>
    <t>105.04.04(兒童節)</t>
    <phoneticPr fontId="1" type="noConversion"/>
  </si>
  <si>
    <t>105.04.05(民族掃墓節)</t>
    <phoneticPr fontId="1" type="noConversion"/>
  </si>
  <si>
    <t>105.05.01(勞動節)</t>
    <phoneticPr fontId="1" type="noConversion"/>
  </si>
  <si>
    <t>105.06.09(端午節)</t>
    <phoneticPr fontId="1" type="noConversion"/>
  </si>
  <si>
    <t>105.03.29(革命先烈紀念日)</t>
    <phoneticPr fontId="1" type="noConversion"/>
  </si>
  <si>
    <t>105.09.15(中秋節)</t>
    <phoneticPr fontId="1" type="noConversion"/>
  </si>
  <si>
    <t>105.09.28(孔子誕辰紀念日)</t>
    <phoneticPr fontId="1" type="noConversion"/>
  </si>
  <si>
    <t>105.10.31(蔣公誕辰紀念日)</t>
    <phoneticPr fontId="1" type="noConversion"/>
  </si>
  <si>
    <t>105.12.25(行憲紀念日)</t>
    <phoneticPr fontId="1" type="noConversion"/>
  </si>
  <si>
    <t>106.01.01(開國紀念日)</t>
    <phoneticPr fontId="1" type="noConversion"/>
  </si>
  <si>
    <t>109.05.01(勞動節)</t>
    <phoneticPr fontId="1" type="noConversion"/>
  </si>
  <si>
    <t>104.06.19</t>
    <phoneticPr fontId="1" type="noConversion"/>
  </si>
  <si>
    <t>104.06.20(端午節)</t>
    <phoneticPr fontId="1" type="noConversion"/>
  </si>
  <si>
    <t>104.09.28(孔子誕辰紀念日)</t>
    <phoneticPr fontId="1" type="noConversion"/>
  </si>
  <si>
    <t>104.10.10(國慶日)</t>
    <phoneticPr fontId="1" type="noConversion"/>
  </si>
  <si>
    <t>104.10.25(光復節)</t>
    <phoneticPr fontId="1" type="noConversion"/>
  </si>
  <si>
    <t>104.10.31(蔣公誕辰紀念日)</t>
    <phoneticPr fontId="1" type="noConversion"/>
  </si>
  <si>
    <t>104.11.12(國父誕辰紀念日)</t>
    <phoneticPr fontId="1" type="noConversion"/>
  </si>
  <si>
    <t>104.12.25(行憲紀念日)</t>
    <phoneticPr fontId="1" type="noConversion"/>
  </si>
  <si>
    <t>104.06.19</t>
    <phoneticPr fontId="1" type="noConversion"/>
  </si>
  <si>
    <t>延長工時(2小時內)</t>
    <phoneticPr fontId="1" type="noConversion"/>
  </si>
  <si>
    <t>56/104</t>
    <phoneticPr fontId="1" type="noConversion"/>
  </si>
  <si>
    <t>已付(不含颱風加給)</t>
    <phoneticPr fontId="1" type="noConversion"/>
  </si>
  <si>
    <t>已付(不含颱風加給)</t>
    <phoneticPr fontId="1" type="noConversion"/>
  </si>
  <si>
    <t>40/38</t>
    <phoneticPr fontId="1" type="noConversion"/>
  </si>
  <si>
    <t>56/112</t>
    <phoneticPr fontId="1" type="noConversion"/>
  </si>
  <si>
    <t>52163</t>
    <phoneticPr fontId="1" type="noConversion"/>
  </si>
  <si>
    <t>42812</t>
    <phoneticPr fontId="1" type="noConversion"/>
  </si>
  <si>
    <t>31212</t>
    <phoneticPr fontId="1" type="noConversion"/>
  </si>
  <si>
    <t>38749</t>
    <phoneticPr fontId="1" type="noConversion"/>
  </si>
  <si>
    <t>40937</t>
    <phoneticPr fontId="1" type="noConversion"/>
  </si>
  <si>
    <t>32718</t>
    <phoneticPr fontId="1" type="noConversion"/>
  </si>
  <si>
    <t>26112</t>
    <phoneticPr fontId="1" type="noConversion"/>
  </si>
  <si>
    <t>33281</t>
    <phoneticPr fontId="1" type="noConversion"/>
  </si>
  <si>
    <t>8456</t>
    <phoneticPr fontId="1" type="noConversion"/>
  </si>
  <si>
    <t>9354</t>
    <phoneticPr fontId="1" type="noConversion"/>
  </si>
  <si>
    <t>32762</t>
    <phoneticPr fontId="1" type="noConversion"/>
  </si>
  <si>
    <t>45156</t>
    <phoneticPr fontId="1" type="noConversion"/>
  </si>
  <si>
    <t>38280</t>
    <phoneticPr fontId="1" type="noConversion"/>
  </si>
  <si>
    <t>30590</t>
    <phoneticPr fontId="1" type="noConversion"/>
  </si>
  <si>
    <t>38906</t>
    <phoneticPr fontId="1" type="noConversion"/>
  </si>
  <si>
    <t>46718</t>
    <phoneticPr fontId="1" type="noConversion"/>
  </si>
  <si>
    <t>64/80</t>
    <phoneticPr fontId="1" type="noConversion"/>
  </si>
  <si>
    <t>39218</t>
    <phoneticPr fontId="1" type="noConversion"/>
  </si>
  <si>
    <t>64/120</t>
    <phoneticPr fontId="1" type="noConversion"/>
  </si>
  <si>
    <t>104.04.21</t>
    <phoneticPr fontId="1" type="noConversion"/>
  </si>
  <si>
    <t>104.04.22</t>
  </si>
  <si>
    <t>104.04.23</t>
  </si>
  <si>
    <t>104.04.24</t>
  </si>
  <si>
    <t>104.04.25</t>
  </si>
  <si>
    <t>104.04.26</t>
  </si>
  <si>
    <t>104.04.27</t>
  </si>
  <si>
    <t>104.04.28</t>
  </si>
  <si>
    <t>104.04.29</t>
  </si>
  <si>
    <t>104.04.30</t>
  </si>
  <si>
    <t>已付(不含颱風加給)</t>
    <phoneticPr fontId="1" type="noConversion"/>
  </si>
  <si>
    <t>已付(不含颱風加給)</t>
    <phoneticPr fontId="1" type="noConversion"/>
  </si>
  <si>
    <t>105.10.10(國慶日)</t>
    <phoneticPr fontId="1" type="noConversion"/>
  </si>
  <si>
    <t>32/128</t>
    <phoneticPr fontId="1" type="noConversion"/>
  </si>
  <si>
    <t>56/112</t>
    <phoneticPr fontId="1" type="noConversion"/>
  </si>
  <si>
    <t>37950</t>
    <phoneticPr fontId="1" type="noConversion"/>
  </si>
  <si>
    <t>59747</t>
    <phoneticPr fontId="1" type="noConversion"/>
  </si>
  <si>
    <t>21797</t>
    <phoneticPr fontId="1" type="noConversion"/>
  </si>
  <si>
    <t>6340</t>
    <phoneticPr fontId="1" type="noConversion"/>
  </si>
  <si>
    <t>23364</t>
    <phoneticPr fontId="1" type="noConversion"/>
  </si>
  <si>
    <t>31093</t>
    <phoneticPr fontId="1" type="noConversion"/>
  </si>
  <si>
    <t>38124</t>
    <phoneticPr fontId="1" type="noConversion"/>
  </si>
  <si>
    <t>41406</t>
    <phoneticPr fontId="1" type="noConversion"/>
  </si>
  <si>
    <t>39375</t>
    <phoneticPr fontId="1" type="noConversion"/>
  </si>
  <si>
    <t>35937</t>
    <phoneticPr fontId="1" type="noConversion"/>
  </si>
  <si>
    <t>已付(不含颱風加給)</t>
    <phoneticPr fontId="1" type="noConversion"/>
  </si>
  <si>
    <t>10522</t>
    <phoneticPr fontId="1" type="noConversion"/>
  </si>
  <si>
    <t>43594</t>
    <phoneticPr fontId="1" type="noConversion"/>
  </si>
  <si>
    <t>10300</t>
    <phoneticPr fontId="1" type="noConversion"/>
  </si>
  <si>
    <t>8645</t>
    <phoneticPr fontId="1" type="noConversion"/>
  </si>
  <si>
    <t>30856</t>
    <phoneticPr fontId="1" type="noConversion"/>
  </si>
  <si>
    <t>39687</t>
    <phoneticPr fontId="1" type="noConversion"/>
  </si>
  <si>
    <t>40468</t>
    <phoneticPr fontId="1" type="noConversion"/>
  </si>
  <si>
    <t>8689</t>
    <phoneticPr fontId="1" type="noConversion"/>
  </si>
  <si>
    <t>32097</t>
    <phoneticPr fontId="1" type="noConversion"/>
  </si>
  <si>
    <t>41719</t>
    <phoneticPr fontId="1" type="noConversion"/>
  </si>
  <si>
    <t>56/88</t>
    <phoneticPr fontId="1" type="noConversion"/>
  </si>
  <si>
    <t>30581</t>
    <phoneticPr fontId="1" type="noConversion"/>
  </si>
  <si>
    <t>37031</t>
    <phoneticPr fontId="1" type="noConversion"/>
  </si>
  <si>
    <t>6450</t>
    <phoneticPr fontId="1" type="noConversion"/>
  </si>
  <si>
    <t>64/112</t>
    <phoneticPr fontId="1" type="noConversion"/>
  </si>
  <si>
    <t>56/97</t>
    <phoneticPr fontId="1" type="noConversion"/>
  </si>
  <si>
    <t>104.05.01(勞動節)</t>
    <phoneticPr fontId="1" type="noConversion"/>
  </si>
  <si>
    <t>104.05.02</t>
    <phoneticPr fontId="1" type="noConversion"/>
  </si>
  <si>
    <t>104.05.03</t>
  </si>
  <si>
    <t>104.05.04</t>
  </si>
  <si>
    <t>104.05.05</t>
  </si>
  <si>
    <t>104.05.06</t>
  </si>
  <si>
    <t>104.05.07</t>
  </si>
  <si>
    <t>104.05.08</t>
  </si>
  <si>
    <t>104.05.09</t>
  </si>
  <si>
    <t>104.05.10</t>
  </si>
  <si>
    <t>104.05.11</t>
  </si>
  <si>
    <t>104.05.12</t>
  </si>
  <si>
    <t>104.05.13</t>
  </si>
  <si>
    <t>104.05.14</t>
  </si>
  <si>
    <t>104.05.15</t>
  </si>
  <si>
    <t>104.05.16</t>
  </si>
  <si>
    <t>104.05.17</t>
  </si>
  <si>
    <t>104.05.18</t>
  </si>
  <si>
    <t>104.05.19</t>
  </si>
  <si>
    <t>104.05.20</t>
  </si>
  <si>
    <t>104.05.01(勞動節)</t>
    <phoneticPr fontId="1" type="noConversion"/>
  </si>
  <si>
    <t>104.05.02</t>
    <phoneticPr fontId="1" type="noConversion"/>
  </si>
  <si>
    <t>2小時內加班費(時數x基本工資x4/3)+逾2小時工時加班費(時數x基本工資x5/3)
每小時基本工資：104年7月1日起120元/時、105年10月1日起126元/時、106年133元/時、107年140元/時、108年150元/時、109年158元/時</t>
    <phoneticPr fontId="1" type="noConversion"/>
  </si>
  <si>
    <t>延長工時(逾2小時)</t>
    <phoneticPr fontId="1" type="noConversion"/>
  </si>
  <si>
    <t>2小時內加班費(時數x基本工資x4/3)+逾2小時加班費(時數x基本工資x5/3)
每小時基本工資：106年133元/時、107年140元/時、108年150元/時、109年158元/時</t>
    <phoneticPr fontId="1" type="noConversion"/>
  </si>
  <si>
    <t>2小時內加班費(時數x基本工資x4/3)+逾2小時加班費(時數x基本工資x5/3)
每小時基本工資：103年115元/時、104年7月1日起120元/時、105年10月1日起126元/時、106年133元/時、107年140元/時、108年150元/時、109年158元/時</t>
    <phoneticPr fontId="1" type="noConversion"/>
  </si>
  <si>
    <t>2小時內加班費(時數x基本工資x4/3)+逾2小時加班費(時數x基本工資x5/3)
每小時基本工資：103年115元/時、104年7月1日起120元/時、105年10月1日126元/時、106年133元/時、107年140元/時、108年150元/時、109年158元/時</t>
    <phoneticPr fontId="1" type="noConversion"/>
  </si>
  <si>
    <t>107.02.15</t>
    <phoneticPr fontId="1" type="noConversion"/>
  </si>
  <si>
    <t>107.02.16</t>
    <phoneticPr fontId="1" type="noConversion"/>
  </si>
  <si>
    <t>107.02.17</t>
    <phoneticPr fontId="1" type="noConversion"/>
  </si>
  <si>
    <t>107.02.18</t>
    <phoneticPr fontId="1" type="noConversion"/>
  </si>
  <si>
    <t>107.02.28</t>
    <phoneticPr fontId="1" type="noConversion"/>
  </si>
  <si>
    <t>107.04.04(兒童節)</t>
    <phoneticPr fontId="1" type="noConversion"/>
  </si>
  <si>
    <t>107.04.05</t>
    <phoneticPr fontId="1" type="noConversion"/>
  </si>
  <si>
    <t>108.01.01</t>
    <phoneticPr fontId="1" type="noConversion"/>
  </si>
  <si>
    <t>108.02.04</t>
    <phoneticPr fontId="1" type="noConversion"/>
  </si>
  <si>
    <t>108.02.05</t>
    <phoneticPr fontId="1" type="noConversion"/>
  </si>
  <si>
    <t>108.02.06</t>
    <phoneticPr fontId="1" type="noConversion"/>
  </si>
  <si>
    <t>108.02.07</t>
    <phoneticPr fontId="1" type="noConversion"/>
  </si>
  <si>
    <t>108.05.01</t>
    <phoneticPr fontId="1" type="noConversion"/>
  </si>
  <si>
    <t>108.06.07</t>
    <phoneticPr fontId="1" type="noConversion"/>
  </si>
  <si>
    <t>109.01.24</t>
    <phoneticPr fontId="1" type="noConversion"/>
  </si>
  <si>
    <t>109.01.25</t>
    <phoneticPr fontId="1" type="noConversion"/>
  </si>
  <si>
    <t>109.01.26</t>
    <phoneticPr fontId="1" type="noConversion"/>
  </si>
  <si>
    <t>109.01.27</t>
    <phoneticPr fontId="1" type="noConversion"/>
  </si>
  <si>
    <t>109.04.04</t>
    <phoneticPr fontId="1" type="noConversion"/>
  </si>
  <si>
    <t>108.02.28</t>
    <phoneticPr fontId="1" type="noConversion"/>
  </si>
  <si>
    <t>108.04.04</t>
    <phoneticPr fontId="1" type="noConversion"/>
  </si>
  <si>
    <t>108.04.05</t>
    <phoneticPr fontId="1" type="noConversion"/>
  </si>
  <si>
    <t>108.09.13</t>
    <phoneticPr fontId="1" type="noConversion"/>
  </si>
  <si>
    <t>108.10.10</t>
    <phoneticPr fontId="1" type="noConversion"/>
  </si>
  <si>
    <t>109.01.24</t>
    <phoneticPr fontId="1" type="noConversion"/>
  </si>
  <si>
    <t>109.01.25</t>
    <phoneticPr fontId="1" type="noConversion"/>
  </si>
  <si>
    <t>109.01.26</t>
    <phoneticPr fontId="1" type="noConversion"/>
  </si>
  <si>
    <t>109.04.04</t>
    <phoneticPr fontId="1" type="noConversion"/>
  </si>
  <si>
    <t>108.04.04</t>
    <phoneticPr fontId="1" type="noConversion"/>
  </si>
  <si>
    <t>108.10.10</t>
    <phoneticPr fontId="1" type="noConversion"/>
  </si>
  <si>
    <t>109.01.25</t>
    <phoneticPr fontId="1" type="noConversion"/>
  </si>
  <si>
    <t>109.01.26</t>
    <phoneticPr fontId="1" type="noConversion"/>
  </si>
  <si>
    <t>109.01.27</t>
    <phoneticPr fontId="1" type="noConversion"/>
  </si>
  <si>
    <t>109.04.04</t>
    <phoneticPr fontId="1" type="noConversion"/>
  </si>
  <si>
    <t>104.09.27</t>
    <phoneticPr fontId="1" type="noConversion"/>
  </si>
  <si>
    <t>104.09.28</t>
    <phoneticPr fontId="1" type="noConversion"/>
  </si>
  <si>
    <t>104.12.25</t>
    <phoneticPr fontId="1" type="noConversion"/>
  </si>
  <si>
    <t>105.02.07</t>
    <phoneticPr fontId="1" type="noConversion"/>
  </si>
  <si>
    <t>105.02.08</t>
    <phoneticPr fontId="1" type="noConversion"/>
  </si>
  <si>
    <t>105.05.01</t>
    <phoneticPr fontId="1" type="noConversion"/>
  </si>
  <si>
    <t>105.10.31</t>
    <phoneticPr fontId="1" type="noConversion"/>
  </si>
  <si>
    <t>105.11.12</t>
    <phoneticPr fontId="1" type="noConversion"/>
  </si>
  <si>
    <t>106.04.04</t>
    <phoneticPr fontId="1" type="noConversion"/>
  </si>
  <si>
    <t>107.04.04(兒童節)</t>
    <phoneticPr fontId="1" type="noConversion"/>
  </si>
  <si>
    <t>107.10.10</t>
    <phoneticPr fontId="1" type="noConversion"/>
  </si>
  <si>
    <t>108.02.05</t>
    <phoneticPr fontId="1" type="noConversion"/>
  </si>
  <si>
    <t>108.02.07</t>
    <phoneticPr fontId="1" type="noConversion"/>
  </si>
  <si>
    <t>108.02.28</t>
    <phoneticPr fontId="1" type="noConversion"/>
  </si>
  <si>
    <t>108.04.05</t>
    <phoneticPr fontId="1" type="noConversion"/>
  </si>
  <si>
    <t>108.05.0</t>
    <phoneticPr fontId="1" type="noConversion"/>
  </si>
  <si>
    <t>108.06.07</t>
    <phoneticPr fontId="1" type="noConversion"/>
  </si>
  <si>
    <t>108.10.10</t>
    <phoneticPr fontId="1" type="noConversion"/>
  </si>
  <si>
    <t>109.01.25</t>
    <phoneticPr fontId="1" type="noConversion"/>
  </si>
  <si>
    <t>109.01.26</t>
    <phoneticPr fontId="1" type="noConversion"/>
  </si>
  <si>
    <t>109.01.27</t>
    <phoneticPr fontId="1" type="noConversion"/>
  </si>
  <si>
    <t>104.10.10</t>
    <phoneticPr fontId="1" type="noConversion"/>
  </si>
  <si>
    <t>104.10.25</t>
    <phoneticPr fontId="1" type="noConversion"/>
  </si>
  <si>
    <t>105.01.01</t>
    <phoneticPr fontId="1" type="noConversion"/>
  </si>
  <si>
    <t>105.02.10</t>
    <phoneticPr fontId="1" type="noConversion"/>
  </si>
  <si>
    <t>105.02.08</t>
    <phoneticPr fontId="1" type="noConversion"/>
  </si>
  <si>
    <t>105.02.07</t>
    <phoneticPr fontId="1" type="noConversion"/>
  </si>
  <si>
    <t>105.04.05</t>
    <phoneticPr fontId="1" type="noConversion"/>
  </si>
  <si>
    <t>105.06.09</t>
    <phoneticPr fontId="1" type="noConversion"/>
  </si>
  <si>
    <t>105.09.15</t>
    <phoneticPr fontId="1" type="noConversion"/>
  </si>
  <si>
    <t>105.12.25</t>
    <phoneticPr fontId="1" type="noConversion"/>
  </si>
  <si>
    <t>106.01.01</t>
    <phoneticPr fontId="1" type="noConversion"/>
  </si>
  <si>
    <t>106.01.30</t>
    <phoneticPr fontId="1" type="noConversion"/>
  </si>
  <si>
    <t>106.02.28</t>
    <phoneticPr fontId="1" type="noConversion"/>
  </si>
  <si>
    <t>106.04.03</t>
    <phoneticPr fontId="1" type="noConversion"/>
  </si>
  <si>
    <t>105.09.28</t>
    <phoneticPr fontId="1" type="noConversion"/>
  </si>
  <si>
    <t>105.12.25</t>
    <phoneticPr fontId="1" type="noConversion"/>
  </si>
  <si>
    <t>106.01.01</t>
    <phoneticPr fontId="1" type="noConversion"/>
  </si>
  <si>
    <t>106.01.27</t>
    <phoneticPr fontId="1" type="noConversion"/>
  </si>
  <si>
    <t>106.01.28</t>
    <phoneticPr fontId="1" type="noConversion"/>
  </si>
  <si>
    <t>106.01.29</t>
    <phoneticPr fontId="1" type="noConversion"/>
  </si>
  <si>
    <t>106.01.30</t>
    <phoneticPr fontId="1" type="noConversion"/>
  </si>
  <si>
    <t>106.04.04(兒童節)</t>
    <phoneticPr fontId="1" type="noConversion"/>
  </si>
  <si>
    <t>106.04.05(掃墓節)</t>
    <phoneticPr fontId="1" type="noConversion"/>
  </si>
  <si>
    <t>106.10.04</t>
    <phoneticPr fontId="1" type="noConversion"/>
  </si>
  <si>
    <t>107.02.18</t>
    <phoneticPr fontId="1" type="noConversion"/>
  </si>
  <si>
    <t>107.04.04(兒童節)</t>
    <phoneticPr fontId="1" type="noConversion"/>
  </si>
  <si>
    <t>107.09.24</t>
    <phoneticPr fontId="1" type="noConversion"/>
  </si>
  <si>
    <t>108.02.04</t>
    <phoneticPr fontId="1" type="noConversion"/>
  </si>
  <si>
    <t>108.02.05</t>
    <phoneticPr fontId="1" type="noConversion"/>
  </si>
  <si>
    <t>108.02.06</t>
    <phoneticPr fontId="1" type="noConversion"/>
  </si>
  <si>
    <t>108.05.01</t>
    <phoneticPr fontId="1" type="noConversion"/>
  </si>
  <si>
    <t>109.02.28</t>
    <phoneticPr fontId="1" type="noConversion"/>
  </si>
  <si>
    <t>106.04.04(兒童節)</t>
    <phoneticPr fontId="1" type="noConversion"/>
  </si>
  <si>
    <t>106.04.05(民族掃墓節)</t>
    <phoneticPr fontId="1" type="noConversion"/>
  </si>
  <si>
    <t>106.05.01</t>
    <phoneticPr fontId="1" type="noConversion"/>
  </si>
  <si>
    <t>106.10.04</t>
    <phoneticPr fontId="1" type="noConversion"/>
  </si>
  <si>
    <t>106.10.10</t>
    <phoneticPr fontId="1" type="noConversion"/>
  </si>
  <si>
    <t>107.02.18</t>
    <phoneticPr fontId="1" type="noConversion"/>
  </si>
  <si>
    <t>107.04.04(兒童節)</t>
    <phoneticPr fontId="1" type="noConversion"/>
  </si>
  <si>
    <t>107.09.24</t>
    <phoneticPr fontId="1" type="noConversion"/>
  </si>
  <si>
    <t>108.02.05</t>
    <phoneticPr fontId="1" type="noConversion"/>
  </si>
  <si>
    <t>108.10.10</t>
    <phoneticPr fontId="1" type="noConversion"/>
  </si>
  <si>
    <t>109.01.24(</t>
    <phoneticPr fontId="1" type="noConversion"/>
  </si>
  <si>
    <t>109.01.26</t>
    <phoneticPr fontId="1" type="noConversion"/>
  </si>
  <si>
    <t>109.01.27</t>
    <phoneticPr fontId="1" type="noConversion"/>
  </si>
  <si>
    <t>31433</t>
    <phoneticPr fontId="1" type="noConversion"/>
  </si>
  <si>
    <t>41250</t>
    <phoneticPr fontId="1" type="noConversion"/>
  </si>
  <si>
    <t>2小時內加班費(時數x基本工資x4/3)+逾2小時加班費(時數x基本工資x5/3)
每小時基本工資：107年140元/時、108年150元/時、109年158元/時</t>
    <phoneticPr fontId="1" type="noConversion"/>
  </si>
  <si>
    <t>國定假日(8x基本工資x2)+(2小時內時數x基本工資x4/3)+(逾2小時時數x基本工資x5/3)</t>
    <phoneticPr fontId="1" type="noConversion"/>
  </si>
  <si>
    <t>國定假日(8x基本工資x2)+(2小時內時數x基本工資x4/3)+(逾2小時時數x基本工資x5/3)</t>
    <phoneticPr fontId="1" type="noConversion"/>
  </si>
  <si>
    <t>國定假日(8x基本工資x2)+(2小時內時數x基本工資x4/3)+(逾2小時時數x基本工資x5/3)</t>
    <phoneticPr fontId="1" type="noConversion"/>
  </si>
  <si>
    <t>國定假日(8x基本工資x2)+(2小時內時數x基本工資x4/3)+(逾2小時時數x基本工資x5/3)</t>
    <phoneticPr fontId="1" type="noConversion"/>
  </si>
  <si>
    <t>國定假日(8x基本工資x2)+(2小時內時數x基本工資x4/3)+(逾2小時時數x基本工資x5/3)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</si>
</sst>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 "/>
    <numFmt numFmtId="177" formatCode="m&quot;月&quot;d&quot;日&quot;"/>
    <numFmt numFmtId="178" formatCode="0_);[Red]\(0\)"/>
    <numFmt numFmtId="179" formatCode="0.0_ "/>
  </numFmts>
  <fonts count="9" x14ac:knownFonts="1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  <font>
      <sz val="11"/>
      <color theme="1"/>
      <name val="標楷體"/>
      <family val="4"/>
      <charset val="136"/>
    </font>
    <font>
      <sz val="12"/>
      <color theme="1"/>
      <name val="新細明體"/>
      <family val="2"/>
      <scheme val="minor"/>
    </font>
    <font>
      <sz val="12"/>
      <name val="標楷體"/>
      <family val="4"/>
      <charset val="136"/>
    </font>
    <font>
      <i/>
      <sz val="11"/>
      <color theme="1"/>
      <name val="新細明體"/>
      <family val="1"/>
      <charset val="136"/>
      <scheme val="minor"/>
    </font>
    <font>
      <b/>
      <sz val="9"/>
      <color indexed="81"/>
      <name val="細明體"/>
      <family val="3"/>
      <charset val="136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2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76" fontId="2" fillId="0" borderId="1" xfId="0" applyNumberFormat="1" applyFont="1" applyBorder="1" applyAlignment="1">
      <alignment horizontal="center"/>
    </xf>
    <xf numFmtId="0" fontId="2" fillId="2" borderId="1" xfId="0" applyFont="1" applyFill="1" applyBorder="1"/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Border="1"/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176" fontId="2" fillId="3" borderId="1" xfId="0" applyNumberFormat="1" applyFont="1" applyFill="1" applyBorder="1" applyAlignment="1">
      <alignment horizontal="center" vertical="center"/>
    </xf>
    <xf numFmtId="176" fontId="2" fillId="3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176" fontId="2" fillId="4" borderId="1" xfId="0" applyNumberFormat="1" applyFont="1" applyFill="1" applyBorder="1" applyAlignment="1">
      <alignment horizontal="center" vertical="center"/>
    </xf>
    <xf numFmtId="176" fontId="2" fillId="4" borderId="1" xfId="0" applyNumberFormat="1" applyFont="1" applyFill="1" applyBorder="1" applyAlignment="1">
      <alignment horizontal="center"/>
    </xf>
    <xf numFmtId="0" fontId="2" fillId="0" borderId="1" xfId="0" applyNumberFormat="1" applyFont="1" applyBorder="1" applyAlignment="1">
      <alignment horizontal="center"/>
    </xf>
    <xf numFmtId="178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Border="1"/>
    <xf numFmtId="0" fontId="2" fillId="4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/>
    <xf numFmtId="176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4" fillId="0" borderId="0" xfId="0" applyFont="1"/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0" borderId="5" xfId="0" applyFont="1" applyBorder="1"/>
    <xf numFmtId="0" fontId="2" fillId="0" borderId="3" xfId="0" applyFont="1" applyBorder="1"/>
    <xf numFmtId="0" fontId="2" fillId="0" borderId="5" xfId="0" applyFont="1" applyBorder="1" applyAlignment="1">
      <alignment horizontal="center"/>
    </xf>
    <xf numFmtId="0" fontId="2" fillId="2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0" fillId="0" borderId="4" xfId="0" applyBorder="1"/>
    <xf numFmtId="0" fontId="0" fillId="3" borderId="0" xfId="0" applyFont="1" applyFill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0" fillId="3" borderId="0" xfId="0" applyFill="1"/>
    <xf numFmtId="0" fontId="2" fillId="0" borderId="0" xfId="0" applyFont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2" fillId="2" borderId="5" xfId="0" applyFont="1" applyFill="1" applyBorder="1"/>
    <xf numFmtId="0" fontId="2" fillId="2" borderId="5" xfId="0" applyFont="1" applyFill="1" applyBorder="1" applyAlignment="1">
      <alignment wrapText="1"/>
    </xf>
    <xf numFmtId="0" fontId="2" fillId="4" borderId="5" xfId="0" applyFont="1" applyFill="1" applyBorder="1"/>
    <xf numFmtId="0" fontId="2" fillId="0" borderId="6" xfId="0" applyFont="1" applyBorder="1"/>
    <xf numFmtId="0" fontId="0" fillId="0" borderId="2" xfId="0" applyBorder="1"/>
    <xf numFmtId="0" fontId="0" fillId="0" borderId="3" xfId="0" applyBorder="1"/>
    <xf numFmtId="0" fontId="0" fillId="0" borderId="6" xfId="0" applyBorder="1"/>
    <xf numFmtId="0" fontId="2" fillId="3" borderId="5" xfId="0" applyFont="1" applyFill="1" applyBorder="1"/>
    <xf numFmtId="0" fontId="2" fillId="0" borderId="5" xfId="0" applyFont="1" applyFill="1" applyBorder="1"/>
    <xf numFmtId="0" fontId="2" fillId="4" borderId="5" xfId="0" applyFont="1" applyFill="1" applyBorder="1" applyAlignment="1">
      <alignment horizontal="center" vertical="center"/>
    </xf>
    <xf numFmtId="0" fontId="6" fillId="0" borderId="5" xfId="0" applyFont="1" applyBorder="1"/>
    <xf numFmtId="0" fontId="2" fillId="0" borderId="5" xfId="0" applyFont="1" applyBorder="1" applyAlignment="1">
      <alignment horizontal="left"/>
    </xf>
    <xf numFmtId="0" fontId="2" fillId="2" borderId="5" xfId="0" applyFont="1" applyFill="1" applyBorder="1" applyAlignment="1">
      <alignment horizontal="center" wrapText="1"/>
    </xf>
    <xf numFmtId="0" fontId="2" fillId="4" borderId="5" xfId="0" applyFont="1" applyFill="1" applyBorder="1" applyAlignment="1">
      <alignment horizontal="center"/>
    </xf>
    <xf numFmtId="0" fontId="2" fillId="0" borderId="5" xfId="0" applyFont="1" applyFill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/>
    </xf>
    <xf numFmtId="176" fontId="2" fillId="0" borderId="4" xfId="0" applyNumberFormat="1" applyFont="1" applyBorder="1" applyAlignment="1">
      <alignment horizontal="center"/>
    </xf>
    <xf numFmtId="176" fontId="2" fillId="2" borderId="4" xfId="0" applyNumberFormat="1" applyFont="1" applyFill="1" applyBorder="1" applyAlignment="1">
      <alignment horizontal="center"/>
    </xf>
    <xf numFmtId="176" fontId="2" fillId="4" borderId="4" xfId="0" applyNumberFormat="1" applyFont="1" applyFill="1" applyBorder="1" applyAlignment="1">
      <alignment horizontal="center"/>
    </xf>
    <xf numFmtId="0" fontId="2" fillId="0" borderId="3" xfId="0" applyFont="1" applyBorder="1" applyAlignment="1">
      <alignment vertical="center"/>
    </xf>
    <xf numFmtId="0" fontId="2" fillId="2" borderId="5" xfId="0" applyFont="1" applyFill="1" applyBorder="1" applyAlignment="1">
      <alignment vertical="center" wrapText="1"/>
    </xf>
    <xf numFmtId="176" fontId="2" fillId="2" borderId="4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2" fillId="4" borderId="5" xfId="0" applyFont="1" applyFill="1" applyBorder="1" applyAlignment="1">
      <alignment wrapText="1"/>
    </xf>
    <xf numFmtId="176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/>
    <xf numFmtId="0" fontId="2" fillId="0" borderId="7" xfId="0" applyFont="1" applyBorder="1"/>
    <xf numFmtId="176" fontId="2" fillId="0" borderId="8" xfId="0" applyNumberFormat="1" applyFont="1" applyBorder="1" applyAlignment="1">
      <alignment horizontal="center"/>
    </xf>
    <xf numFmtId="0" fontId="2" fillId="0" borderId="1" xfId="0" applyFont="1" applyBorder="1"/>
    <xf numFmtId="0" fontId="2" fillId="2" borderId="1" xfId="0" applyFont="1" applyFill="1" applyBorder="1" applyAlignment="1">
      <alignment wrapText="1"/>
    </xf>
    <xf numFmtId="176" fontId="2" fillId="3" borderId="4" xfId="0" applyNumberFormat="1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0" borderId="9" xfId="0" applyFont="1" applyBorder="1"/>
    <xf numFmtId="0" fontId="2" fillId="2" borderId="2" xfId="0" applyFont="1" applyFill="1" applyBorder="1"/>
    <xf numFmtId="0" fontId="2" fillId="2" borderId="2" xfId="0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3" borderId="0" xfId="0" applyFont="1" applyFill="1" applyBorder="1" applyAlignment="1">
      <alignment horizontal="center"/>
    </xf>
    <xf numFmtId="0" fontId="2" fillId="3" borderId="8" xfId="0" applyFont="1" applyFill="1" applyBorder="1"/>
    <xf numFmtId="0" fontId="2" fillId="3" borderId="10" xfId="0" applyFont="1" applyFill="1" applyBorder="1" applyAlignment="1">
      <alignment horizontal="center"/>
    </xf>
    <xf numFmtId="0" fontId="2" fillId="0" borderId="11" xfId="0" applyFont="1" applyBorder="1"/>
    <xf numFmtId="0" fontId="2" fillId="0" borderId="12" xfId="0" applyFont="1" applyBorder="1" applyAlignment="1">
      <alignment horizontal="center"/>
    </xf>
    <xf numFmtId="176" fontId="2" fillId="2" borderId="8" xfId="0" applyNumberFormat="1" applyFont="1" applyFill="1" applyBorder="1" applyAlignment="1">
      <alignment horizontal="center"/>
    </xf>
    <xf numFmtId="0" fontId="2" fillId="0" borderId="13" xfId="0" applyFont="1" applyBorder="1"/>
    <xf numFmtId="176" fontId="2" fillId="0" borderId="6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/>
    </xf>
    <xf numFmtId="0" fontId="2" fillId="3" borderId="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176" fontId="2" fillId="3" borderId="10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 vertical="center"/>
    </xf>
    <xf numFmtId="176" fontId="2" fillId="0" borderId="12" xfId="0" applyNumberFormat="1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4" xfId="0" applyFont="1" applyBorder="1" applyAlignment="1">
      <alignment horizontal="center" vertical="center"/>
    </xf>
    <xf numFmtId="0" fontId="2" fillId="2" borderId="8" xfId="0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 vertical="center" wrapText="1"/>
    </xf>
    <xf numFmtId="176" fontId="2" fillId="4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 wrapText="1"/>
    </xf>
    <xf numFmtId="0" fontId="7" fillId="0" borderId="3" xfId="0" applyFont="1" applyBorder="1"/>
    <xf numFmtId="0" fontId="0" fillId="0" borderId="9" xfId="0" applyBorder="1"/>
    <xf numFmtId="0" fontId="2" fillId="3" borderId="9" xfId="0" applyFont="1" applyFill="1" applyBorder="1"/>
    <xf numFmtId="0" fontId="0" fillId="0" borderId="1" xfId="0" applyBorder="1" applyAlignment="1">
      <alignment horizontal="center"/>
    </xf>
    <xf numFmtId="176" fontId="2" fillId="0" borderId="4" xfId="0" applyNumberFormat="1" applyFont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179" fontId="2" fillId="0" borderId="1" xfId="0" applyNumberFormat="1" applyFont="1" applyBorder="1" applyAlignment="1">
      <alignment horizontal="center" vertic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176" fontId="0" fillId="0" borderId="4" xfId="0" applyNumberFormat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2" fillId="0" borderId="4" xfId="0" applyNumberFormat="1" applyFont="1" applyBorder="1" applyAlignment="1">
      <alignment horizontal="center"/>
    </xf>
    <xf numFmtId="49" fontId="2" fillId="0" borderId="4" xfId="0" applyNumberFormat="1" applyFont="1" applyBorder="1" applyAlignment="1">
      <alignment horizontal="center"/>
    </xf>
    <xf numFmtId="178" fontId="2" fillId="2" borderId="1" xfId="0" applyNumberFormat="1" applyFont="1" applyFill="1" applyBorder="1" applyAlignment="1">
      <alignment horizontal="center"/>
    </xf>
    <xf numFmtId="0" fontId="2" fillId="2" borderId="1" xfId="0" applyNumberFormat="1" applyFont="1" applyFill="1" applyBorder="1" applyAlignment="1">
      <alignment horizontal="center"/>
    </xf>
    <xf numFmtId="0" fontId="2" fillId="2" borderId="4" xfId="0" applyNumberFormat="1" applyFont="1" applyFill="1" applyBorder="1" applyAlignment="1">
      <alignment horizontal="center"/>
    </xf>
    <xf numFmtId="49" fontId="2" fillId="2" borderId="1" xfId="0" applyNumberFormat="1" applyFont="1" applyFill="1" applyBorder="1" applyAlignment="1">
      <alignment horizontal="center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49" fontId="2" fillId="2" borderId="4" xfId="0" applyNumberFormat="1" applyFont="1" applyFill="1" applyBorder="1" applyAlignment="1">
      <alignment horizontal="center"/>
    </xf>
    <xf numFmtId="0" fontId="2" fillId="4" borderId="5" xfId="0" applyFont="1" applyFill="1" applyBorder="1" applyAlignment="1">
      <alignment horizontal="center" wrapText="1"/>
    </xf>
    <xf numFmtId="0" fontId="0" fillId="2" borderId="0" xfId="0" applyFill="1"/>
    <xf numFmtId="0" fontId="2" fillId="2" borderId="0" xfId="0" applyFont="1" applyFill="1" applyAlignment="1">
      <alignment horizontal="center" vertical="center"/>
    </xf>
    <xf numFmtId="0" fontId="0" fillId="2" borderId="1" xfId="0" applyFill="1" applyBorder="1"/>
    <xf numFmtId="0" fontId="2" fillId="2" borderId="5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179" fontId="2" fillId="2" borderId="1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179" fontId="2" fillId="0" borderId="1" xfId="0" applyNumberFormat="1" applyFont="1" applyBorder="1" applyAlignment="1">
      <alignment horizontal="center" vertical="center" wrapText="1"/>
    </xf>
    <xf numFmtId="178" fontId="2" fillId="3" borderId="1" xfId="0" applyNumberFormat="1" applyFont="1" applyFill="1" applyBorder="1" applyAlignment="1">
      <alignment horizontal="center"/>
    </xf>
    <xf numFmtId="0" fontId="2" fillId="3" borderId="4" xfId="0" applyNumberFormat="1" applyFont="1" applyFill="1" applyBorder="1" applyAlignment="1">
      <alignment horizontal="center"/>
    </xf>
    <xf numFmtId="176" fontId="2" fillId="3" borderId="8" xfId="0" applyNumberFormat="1" applyFont="1" applyFill="1" applyBorder="1" applyAlignment="1">
      <alignment horizontal="center"/>
    </xf>
    <xf numFmtId="176" fontId="2" fillId="0" borderId="4" xfId="0" applyNumberFormat="1" applyFont="1" applyBorder="1" applyAlignment="1"/>
    <xf numFmtId="0" fontId="0" fillId="3" borderId="1" xfId="0" applyFont="1" applyFill="1" applyBorder="1" applyAlignment="1">
      <alignment horizontal="center"/>
    </xf>
    <xf numFmtId="0" fontId="2" fillId="0" borderId="4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3" borderId="5" xfId="0" applyFont="1" applyFill="1" applyBorder="1" applyAlignment="1">
      <alignment wrapText="1"/>
    </xf>
    <xf numFmtId="0" fontId="2" fillId="4" borderId="5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horizontal="center" wrapText="1"/>
    </xf>
    <xf numFmtId="176" fontId="2" fillId="3" borderId="1" xfId="0" applyNumberFormat="1" applyFont="1" applyFill="1" applyBorder="1" applyAlignment="1">
      <alignment horizontal="center" vertical="center" wrapText="1"/>
    </xf>
    <xf numFmtId="176" fontId="2" fillId="3" borderId="4" xfId="0" applyNumberFormat="1" applyFont="1" applyFill="1" applyBorder="1" applyAlignment="1">
      <alignment horizontal="center" wrapText="1"/>
    </xf>
    <xf numFmtId="176" fontId="2" fillId="3" borderId="1" xfId="0" applyNumberFormat="1" applyFont="1" applyFill="1" applyBorder="1" applyAlignment="1">
      <alignment horizontal="center" wrapText="1"/>
    </xf>
    <xf numFmtId="0" fontId="0" fillId="5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176" fontId="2" fillId="3" borderId="4" xfId="0" applyNumberFormat="1" applyFont="1" applyFill="1" applyBorder="1" applyAlignment="1">
      <alignment horizontal="center" vertical="center"/>
    </xf>
    <xf numFmtId="176" fontId="0" fillId="2" borderId="1" xfId="0" applyNumberForma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 wrapText="1"/>
    </xf>
    <xf numFmtId="0" fontId="0" fillId="4" borderId="1" xfId="0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wrapText="1"/>
    </xf>
    <xf numFmtId="0" fontId="2" fillId="3" borderId="5" xfId="0" applyFont="1" applyFill="1" applyBorder="1" applyAlignment="1">
      <alignment horizontal="left" wrapText="1"/>
    </xf>
    <xf numFmtId="0" fontId="2" fillId="3" borderId="5" xfId="0" applyFont="1" applyFill="1" applyBorder="1" applyAlignment="1">
      <alignment horizontal="left" vertical="center" wrapText="1"/>
    </xf>
    <xf numFmtId="176" fontId="2" fillId="2" borderId="4" xfId="0" applyNumberFormat="1" applyFont="1" applyFill="1" applyBorder="1" applyAlignment="1">
      <alignment horizontal="center" vertical="center" wrapText="1"/>
    </xf>
    <xf numFmtId="0" fontId="2" fillId="4" borderId="5" xfId="0" applyFont="1" applyFill="1" applyBorder="1" applyAlignment="1">
      <alignment horizontal="left" wrapText="1"/>
    </xf>
    <xf numFmtId="0" fontId="0" fillId="3" borderId="0" xfId="0" applyFill="1" applyAlignment="1">
      <alignment horizontal="center" vertical="center"/>
    </xf>
    <xf numFmtId="176" fontId="3" fillId="2" borderId="4" xfId="0" applyNumberFormat="1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center" vertical="center"/>
    </xf>
    <xf numFmtId="0" fontId="0" fillId="3" borderId="0" xfId="0" applyFill="1" applyAlignment="1">
      <alignment vertical="center"/>
    </xf>
    <xf numFmtId="0" fontId="0" fillId="3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0" fontId="2" fillId="3" borderId="5" xfId="0" applyFont="1" applyFill="1" applyBorder="1" applyAlignment="1">
      <alignment horizontal="left"/>
    </xf>
    <xf numFmtId="0" fontId="0" fillId="4" borderId="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05"/>
  <sheetViews>
    <sheetView workbookViewId="0">
      <selection activeCell="K3" sqref="K3"/>
    </sheetView>
  </sheetViews>
  <sheetFormatPr defaultRowHeight="16.2" x14ac:dyDescent="0.3"/>
  <cols>
    <col min="1" max="1" width="5.375" style="5" customWidth="1"/>
    <col min="2" max="2" width="13.875" style="5" customWidth="1"/>
    <col min="3" max="3" width="11.875" style="6" customWidth="1"/>
    <col min="4" max="4" width="11.25" style="6" customWidth="1"/>
    <col min="5" max="5" width="1.625" style="6" hidden="1" customWidth="1"/>
    <col min="6" max="6" width="10.75" style="6" customWidth="1"/>
    <col min="7" max="7" width="12.25" style="3" hidden="1" customWidth="1"/>
    <col min="8" max="8" width="12.25" style="3" customWidth="1"/>
    <col min="9" max="9" width="13.75" style="3" hidden="1" customWidth="1"/>
    <col min="10" max="10" width="29.875" style="6" customWidth="1"/>
    <col min="11" max="11" width="20.875" style="6" customWidth="1"/>
    <col min="12" max="12" width="17.375" style="5" customWidth="1"/>
    <col min="13" max="16384" width="9" style="5"/>
  </cols>
  <sheetData>
    <row r="1" spans="1:12" x14ac:dyDescent="0.3">
      <c r="A1" s="11"/>
      <c r="B1" s="11" t="s">
        <v>1804</v>
      </c>
      <c r="C1" s="39"/>
      <c r="D1" s="39"/>
      <c r="E1" s="39"/>
      <c r="F1" s="39"/>
      <c r="G1" s="42"/>
      <c r="H1" s="42"/>
      <c r="I1" s="42"/>
      <c r="J1" s="39"/>
      <c r="K1" s="39"/>
    </row>
    <row r="2" spans="1:12" s="3" customFormat="1" ht="100.8" customHeight="1" x14ac:dyDescent="0.3">
      <c r="A2" s="2" t="s">
        <v>1816</v>
      </c>
      <c r="B2" s="1" t="s">
        <v>0</v>
      </c>
      <c r="C2" s="2" t="s">
        <v>1809</v>
      </c>
      <c r="D2" s="2" t="s">
        <v>1798</v>
      </c>
      <c r="E2" s="2"/>
      <c r="F2" s="2" t="s">
        <v>1820</v>
      </c>
      <c r="G2" s="2" t="s">
        <v>407</v>
      </c>
      <c r="H2" s="2" t="s">
        <v>2051</v>
      </c>
      <c r="I2" s="2" t="s">
        <v>406</v>
      </c>
      <c r="J2" s="165" t="s">
        <v>1847</v>
      </c>
      <c r="K2" s="165" t="s">
        <v>2160</v>
      </c>
      <c r="L2" s="42"/>
    </row>
    <row r="3" spans="1:12" x14ac:dyDescent="0.3">
      <c r="A3" s="46"/>
      <c r="B3" s="45" t="s">
        <v>2</v>
      </c>
      <c r="C3" s="4">
        <v>12</v>
      </c>
      <c r="D3" s="4">
        <f>IF((OR(C3&gt;12,C3=12)),C3-2,IF(C3=8,C3-1,""))</f>
        <v>10</v>
      </c>
      <c r="E3" s="4">
        <f>IF(D3&lt;8,D3,8)</f>
        <v>8</v>
      </c>
      <c r="F3" s="4">
        <f>D3-8</f>
        <v>2</v>
      </c>
      <c r="G3" s="1"/>
      <c r="H3" s="1"/>
      <c r="I3" s="1"/>
      <c r="J3" s="77"/>
      <c r="K3" s="7"/>
    </row>
    <row r="4" spans="1:12" x14ac:dyDescent="0.3">
      <c r="A4" s="46"/>
      <c r="B4" s="45" t="s">
        <v>3</v>
      </c>
      <c r="C4" s="4">
        <v>12</v>
      </c>
      <c r="D4" s="4">
        <f t="shared" ref="D4:D31" si="0">IF((OR(C4&gt;12,C4=12)),C4-2,IF(C4=8,C4-1,""))</f>
        <v>10</v>
      </c>
      <c r="E4" s="4">
        <f t="shared" ref="E4:E31" si="1">IF(D4&lt;8,D4,8)</f>
        <v>8</v>
      </c>
      <c r="F4" s="4">
        <f>D4-8</f>
        <v>2</v>
      </c>
      <c r="G4" s="1"/>
      <c r="H4" s="1"/>
      <c r="I4" s="1"/>
      <c r="J4" s="77"/>
      <c r="K4" s="7"/>
    </row>
    <row r="5" spans="1:12" x14ac:dyDescent="0.3">
      <c r="A5" s="46"/>
      <c r="B5" s="45" t="s">
        <v>4</v>
      </c>
      <c r="C5" s="4">
        <v>8</v>
      </c>
      <c r="D5" s="4">
        <f t="shared" si="0"/>
        <v>7</v>
      </c>
      <c r="E5" s="4">
        <f t="shared" si="1"/>
        <v>7</v>
      </c>
      <c r="F5" s="4"/>
      <c r="G5" s="1"/>
      <c r="H5" s="1"/>
      <c r="I5" s="1"/>
      <c r="J5" s="77"/>
      <c r="K5" s="7"/>
    </row>
    <row r="6" spans="1:12" x14ac:dyDescent="0.3">
      <c r="A6" s="46"/>
      <c r="B6" s="45" t="s">
        <v>5</v>
      </c>
      <c r="C6" s="4"/>
      <c r="D6" s="4" t="str">
        <f t="shared" si="0"/>
        <v/>
      </c>
      <c r="E6" s="4"/>
      <c r="F6" s="4"/>
      <c r="G6" s="1"/>
      <c r="H6" s="1"/>
      <c r="I6" s="1"/>
      <c r="J6" s="77"/>
      <c r="K6" s="7"/>
    </row>
    <row r="7" spans="1:12" x14ac:dyDescent="0.3">
      <c r="A7" s="46"/>
      <c r="B7" s="45" t="s">
        <v>6</v>
      </c>
      <c r="C7" s="4">
        <v>12</v>
      </c>
      <c r="D7" s="4">
        <f t="shared" si="0"/>
        <v>10</v>
      </c>
      <c r="E7" s="4">
        <f t="shared" si="1"/>
        <v>8</v>
      </c>
      <c r="F7" s="4">
        <f>D7-8</f>
        <v>2</v>
      </c>
      <c r="G7" s="1"/>
      <c r="H7" s="1"/>
      <c r="I7" s="1"/>
      <c r="J7" s="77"/>
      <c r="K7" s="7"/>
    </row>
    <row r="8" spans="1:12" x14ac:dyDescent="0.3">
      <c r="A8" s="46"/>
      <c r="B8" s="45" t="s">
        <v>7</v>
      </c>
      <c r="C8" s="4">
        <v>12</v>
      </c>
      <c r="D8" s="4">
        <f t="shared" si="0"/>
        <v>10</v>
      </c>
      <c r="E8" s="4">
        <f t="shared" si="1"/>
        <v>8</v>
      </c>
      <c r="F8" s="4">
        <f>D8-8</f>
        <v>2</v>
      </c>
      <c r="G8" s="1"/>
      <c r="H8" s="1"/>
      <c r="I8" s="1"/>
      <c r="J8" s="77"/>
      <c r="K8" s="7"/>
    </row>
    <row r="9" spans="1:12" x14ac:dyDescent="0.3">
      <c r="A9" s="46"/>
      <c r="B9" s="45" t="s">
        <v>8</v>
      </c>
      <c r="C9" s="4">
        <v>12</v>
      </c>
      <c r="D9" s="4">
        <f t="shared" si="0"/>
        <v>10</v>
      </c>
      <c r="E9" s="4">
        <f t="shared" si="1"/>
        <v>8</v>
      </c>
      <c r="F9" s="4">
        <f>D9-8</f>
        <v>2</v>
      </c>
      <c r="G9" s="1"/>
      <c r="H9" s="1"/>
      <c r="I9" s="1"/>
      <c r="J9" s="77"/>
      <c r="K9" s="7"/>
    </row>
    <row r="10" spans="1:12" s="83" customFormat="1" ht="48.6" x14ac:dyDescent="0.3">
      <c r="A10" s="80"/>
      <c r="B10" s="81" t="s">
        <v>1821</v>
      </c>
      <c r="C10" s="10">
        <v>12.5</v>
      </c>
      <c r="D10" s="10">
        <v>10.5</v>
      </c>
      <c r="E10" s="10">
        <f t="shared" si="1"/>
        <v>8</v>
      </c>
      <c r="F10" s="10">
        <v>2</v>
      </c>
      <c r="G10" s="10"/>
      <c r="H10" s="10">
        <v>0.5</v>
      </c>
      <c r="I10" s="10"/>
      <c r="J10" s="82"/>
      <c r="K10" s="38">
        <v>2925</v>
      </c>
    </row>
    <row r="11" spans="1:12" x14ac:dyDescent="0.3">
      <c r="A11" s="46"/>
      <c r="B11" s="45" t="s">
        <v>9</v>
      </c>
      <c r="C11" s="4"/>
      <c r="D11" s="4" t="str">
        <f t="shared" si="0"/>
        <v/>
      </c>
      <c r="E11" s="4"/>
      <c r="F11" s="4"/>
      <c r="G11" s="1"/>
      <c r="H11" s="1"/>
      <c r="I11" s="1"/>
      <c r="J11" s="77"/>
      <c r="K11" s="7"/>
    </row>
    <row r="12" spans="1:12" x14ac:dyDescent="0.3">
      <c r="A12" s="46"/>
      <c r="B12" s="45" t="s">
        <v>10</v>
      </c>
      <c r="C12" s="4">
        <v>12</v>
      </c>
      <c r="D12" s="4">
        <f t="shared" si="0"/>
        <v>10</v>
      </c>
      <c r="E12" s="4">
        <f t="shared" si="1"/>
        <v>8</v>
      </c>
      <c r="F12" s="4">
        <f>D12-8</f>
        <v>2</v>
      </c>
      <c r="G12" s="1"/>
      <c r="H12" s="1"/>
      <c r="I12" s="1"/>
      <c r="J12" s="77"/>
      <c r="K12" s="7"/>
    </row>
    <row r="13" spans="1:12" x14ac:dyDescent="0.3">
      <c r="A13" s="46"/>
      <c r="B13" s="45" t="s">
        <v>11</v>
      </c>
      <c r="C13" s="4">
        <v>8</v>
      </c>
      <c r="D13" s="4">
        <f t="shared" si="0"/>
        <v>7</v>
      </c>
      <c r="E13" s="4">
        <f t="shared" si="1"/>
        <v>7</v>
      </c>
      <c r="F13" s="4"/>
      <c r="G13" s="1"/>
      <c r="H13" s="1"/>
      <c r="I13" s="1"/>
      <c r="J13" s="77"/>
      <c r="K13" s="7"/>
    </row>
    <row r="14" spans="1:12" x14ac:dyDescent="0.3">
      <c r="A14" s="46"/>
      <c r="B14" s="45" t="s">
        <v>12</v>
      </c>
      <c r="C14" s="4"/>
      <c r="D14" s="4" t="str">
        <f t="shared" si="0"/>
        <v/>
      </c>
      <c r="E14" s="4"/>
      <c r="F14" s="4"/>
      <c r="G14" s="1"/>
      <c r="H14" s="1"/>
      <c r="I14" s="1"/>
      <c r="J14" s="77"/>
      <c r="K14" s="7"/>
    </row>
    <row r="15" spans="1:12" x14ac:dyDescent="0.3">
      <c r="A15" s="46"/>
      <c r="B15" s="45" t="s">
        <v>13</v>
      </c>
      <c r="C15" s="4">
        <v>12</v>
      </c>
      <c r="D15" s="4">
        <f t="shared" si="0"/>
        <v>10</v>
      </c>
      <c r="E15" s="4">
        <f t="shared" si="1"/>
        <v>8</v>
      </c>
      <c r="F15" s="4">
        <f>D15-8</f>
        <v>2</v>
      </c>
      <c r="G15" s="1"/>
      <c r="H15" s="1"/>
      <c r="I15" s="1"/>
      <c r="J15" s="77"/>
      <c r="K15" s="7"/>
    </row>
    <row r="16" spans="1:12" x14ac:dyDescent="0.3">
      <c r="A16" s="46"/>
      <c r="B16" s="45" t="s">
        <v>14</v>
      </c>
      <c r="C16" s="4">
        <v>12</v>
      </c>
      <c r="D16" s="4">
        <f t="shared" si="0"/>
        <v>10</v>
      </c>
      <c r="E16" s="4">
        <f t="shared" si="1"/>
        <v>8</v>
      </c>
      <c r="F16" s="4">
        <f>D16-8</f>
        <v>2</v>
      </c>
      <c r="G16" s="1"/>
      <c r="H16" s="1"/>
      <c r="I16" s="1"/>
      <c r="J16" s="77"/>
      <c r="K16" s="7"/>
    </row>
    <row r="17" spans="1:11" x14ac:dyDescent="0.3">
      <c r="A17" s="46"/>
      <c r="B17" s="45" t="s">
        <v>15</v>
      </c>
      <c r="C17" s="4">
        <v>12</v>
      </c>
      <c r="D17" s="4">
        <f t="shared" si="0"/>
        <v>10</v>
      </c>
      <c r="E17" s="4">
        <f t="shared" si="1"/>
        <v>8</v>
      </c>
      <c r="F17" s="4">
        <f>D17-8</f>
        <v>2</v>
      </c>
      <c r="G17" s="1"/>
      <c r="H17" s="1"/>
      <c r="I17" s="1"/>
      <c r="J17" s="77"/>
      <c r="K17" s="7"/>
    </row>
    <row r="18" spans="1:11" x14ac:dyDescent="0.3">
      <c r="A18" s="46"/>
      <c r="B18" s="45" t="s">
        <v>16</v>
      </c>
      <c r="C18" s="4">
        <v>12</v>
      </c>
      <c r="D18" s="4">
        <f t="shared" si="0"/>
        <v>10</v>
      </c>
      <c r="E18" s="4">
        <f t="shared" si="1"/>
        <v>8</v>
      </c>
      <c r="F18" s="4">
        <f>D18-8</f>
        <v>2</v>
      </c>
      <c r="G18" s="1"/>
      <c r="H18" s="1"/>
      <c r="I18" s="1"/>
      <c r="J18" s="77"/>
      <c r="K18" s="7"/>
    </row>
    <row r="19" spans="1:11" x14ac:dyDescent="0.3">
      <c r="A19" s="46"/>
      <c r="B19" s="45" t="s">
        <v>17</v>
      </c>
      <c r="C19" s="4">
        <v>12</v>
      </c>
      <c r="D19" s="4">
        <f t="shared" si="0"/>
        <v>10</v>
      </c>
      <c r="E19" s="4">
        <f t="shared" si="1"/>
        <v>8</v>
      </c>
      <c r="F19" s="4">
        <f>D19-8</f>
        <v>2</v>
      </c>
      <c r="G19" s="1"/>
      <c r="H19" s="1"/>
      <c r="I19" s="1"/>
      <c r="J19" s="77"/>
      <c r="K19" s="7"/>
    </row>
    <row r="20" spans="1:11" x14ac:dyDescent="0.3">
      <c r="A20" s="46"/>
      <c r="B20" s="45" t="s">
        <v>18</v>
      </c>
      <c r="C20" s="4"/>
      <c r="D20" s="4" t="str">
        <f t="shared" si="0"/>
        <v/>
      </c>
      <c r="E20" s="4"/>
      <c r="F20" s="4"/>
      <c r="G20" s="1"/>
      <c r="H20" s="1"/>
      <c r="I20" s="1"/>
      <c r="J20" s="77"/>
      <c r="K20" s="7"/>
    </row>
    <row r="21" spans="1:11" x14ac:dyDescent="0.3">
      <c r="A21" s="46"/>
      <c r="B21" s="45" t="s">
        <v>19</v>
      </c>
      <c r="C21" s="4"/>
      <c r="D21" s="4" t="str">
        <f t="shared" si="0"/>
        <v/>
      </c>
      <c r="E21" s="4"/>
      <c r="F21" s="4"/>
      <c r="G21" s="1"/>
      <c r="H21" s="1"/>
      <c r="I21" s="1"/>
      <c r="J21" s="77"/>
      <c r="K21" s="7"/>
    </row>
    <row r="22" spans="1:11" x14ac:dyDescent="0.3">
      <c r="A22" s="46"/>
      <c r="B22" s="45" t="s">
        <v>20</v>
      </c>
      <c r="C22" s="4">
        <v>12</v>
      </c>
      <c r="D22" s="4">
        <f t="shared" si="0"/>
        <v>10</v>
      </c>
      <c r="E22" s="4">
        <f t="shared" si="1"/>
        <v>8</v>
      </c>
      <c r="F22" s="4">
        <f>D22-8</f>
        <v>2</v>
      </c>
      <c r="G22" s="1"/>
      <c r="H22" s="1"/>
      <c r="I22" s="1"/>
      <c r="J22" s="77"/>
      <c r="K22" s="7"/>
    </row>
    <row r="23" spans="1:11" x14ac:dyDescent="0.3">
      <c r="A23" s="46"/>
      <c r="B23" s="45" t="s">
        <v>21</v>
      </c>
      <c r="C23" s="4">
        <v>12</v>
      </c>
      <c r="D23" s="4">
        <f t="shared" si="0"/>
        <v>10</v>
      </c>
      <c r="E23" s="4">
        <f t="shared" si="1"/>
        <v>8</v>
      </c>
      <c r="F23" s="4">
        <f>D23-8</f>
        <v>2</v>
      </c>
      <c r="G23" s="1"/>
      <c r="H23" s="1"/>
      <c r="I23" s="1"/>
      <c r="J23" s="77"/>
      <c r="K23" s="7"/>
    </row>
    <row r="24" spans="1:11" x14ac:dyDescent="0.3">
      <c r="A24" s="46"/>
      <c r="B24" s="45" t="s">
        <v>22</v>
      </c>
      <c r="C24" s="4">
        <v>12</v>
      </c>
      <c r="D24" s="4">
        <f t="shared" si="0"/>
        <v>10</v>
      </c>
      <c r="E24" s="4">
        <f t="shared" si="1"/>
        <v>8</v>
      </c>
      <c r="F24" s="4">
        <f>D24-8</f>
        <v>2</v>
      </c>
      <c r="G24" s="1"/>
      <c r="H24" s="1"/>
      <c r="I24" s="1"/>
      <c r="J24" s="77"/>
      <c r="K24" s="7"/>
    </row>
    <row r="25" spans="1:11" x14ac:dyDescent="0.3">
      <c r="A25" s="46"/>
      <c r="B25" s="45" t="s">
        <v>23</v>
      </c>
      <c r="C25" s="4">
        <v>12</v>
      </c>
      <c r="D25" s="4">
        <f t="shared" si="0"/>
        <v>10</v>
      </c>
      <c r="E25" s="4">
        <f t="shared" si="1"/>
        <v>8</v>
      </c>
      <c r="F25" s="4">
        <f>D25-8</f>
        <v>2</v>
      </c>
      <c r="G25" s="1"/>
      <c r="H25" s="1"/>
      <c r="I25" s="1"/>
      <c r="J25" s="77"/>
      <c r="K25" s="7"/>
    </row>
    <row r="26" spans="1:11" x14ac:dyDescent="0.3">
      <c r="A26" s="46"/>
      <c r="B26" s="45" t="s">
        <v>24</v>
      </c>
      <c r="C26" s="4">
        <v>12</v>
      </c>
      <c r="D26" s="4">
        <f t="shared" si="0"/>
        <v>10</v>
      </c>
      <c r="E26" s="4">
        <f t="shared" si="1"/>
        <v>8</v>
      </c>
      <c r="F26" s="4">
        <f>D26-8</f>
        <v>2</v>
      </c>
      <c r="G26" s="1"/>
      <c r="H26" s="1"/>
      <c r="I26" s="1"/>
      <c r="J26" s="77"/>
      <c r="K26" s="7"/>
    </row>
    <row r="27" spans="1:11" x14ac:dyDescent="0.3">
      <c r="A27" s="46"/>
      <c r="B27" s="45" t="s">
        <v>25</v>
      </c>
      <c r="C27" s="4"/>
      <c r="D27" s="4" t="str">
        <f t="shared" si="0"/>
        <v/>
      </c>
      <c r="E27" s="4"/>
      <c r="F27" s="4"/>
      <c r="G27" s="1"/>
      <c r="H27" s="1"/>
      <c r="I27" s="1"/>
      <c r="J27" s="77"/>
      <c r="K27" s="7"/>
    </row>
    <row r="28" spans="1:11" x14ac:dyDescent="0.3">
      <c r="A28" s="46"/>
      <c r="B28" s="45" t="s">
        <v>26</v>
      </c>
      <c r="C28" s="4"/>
      <c r="D28" s="4" t="str">
        <f t="shared" si="0"/>
        <v/>
      </c>
      <c r="E28" s="4"/>
      <c r="F28" s="4"/>
      <c r="G28" s="1"/>
      <c r="H28" s="1"/>
      <c r="I28" s="1"/>
      <c r="J28" s="77"/>
      <c r="K28" s="7"/>
    </row>
    <row r="29" spans="1:11" x14ac:dyDescent="0.3">
      <c r="A29" s="46"/>
      <c r="B29" s="45" t="s">
        <v>27</v>
      </c>
      <c r="C29" s="4">
        <v>12</v>
      </c>
      <c r="D29" s="4">
        <f t="shared" si="0"/>
        <v>10</v>
      </c>
      <c r="E29" s="4">
        <f t="shared" si="1"/>
        <v>8</v>
      </c>
      <c r="F29" s="4">
        <f>D29-8</f>
        <v>2</v>
      </c>
      <c r="G29" s="1"/>
      <c r="H29" s="1"/>
      <c r="I29" s="1"/>
      <c r="J29" s="77"/>
      <c r="K29" s="7"/>
    </row>
    <row r="30" spans="1:11" x14ac:dyDescent="0.3">
      <c r="A30" s="46"/>
      <c r="B30" s="45" t="s">
        <v>28</v>
      </c>
      <c r="C30" s="4">
        <v>12</v>
      </c>
      <c r="D30" s="4">
        <f t="shared" si="0"/>
        <v>10</v>
      </c>
      <c r="E30" s="4">
        <f t="shared" si="1"/>
        <v>8</v>
      </c>
      <c r="F30" s="4">
        <f>D30-8</f>
        <v>2</v>
      </c>
      <c r="G30" s="1"/>
      <c r="H30" s="1"/>
      <c r="I30" s="1"/>
      <c r="J30" s="77"/>
      <c r="K30" s="7"/>
    </row>
    <row r="31" spans="1:11" x14ac:dyDescent="0.3">
      <c r="A31" s="46"/>
      <c r="B31" s="45" t="s">
        <v>29</v>
      </c>
      <c r="C31" s="4">
        <v>12</v>
      </c>
      <c r="D31" s="4">
        <f t="shared" si="0"/>
        <v>10</v>
      </c>
      <c r="E31" s="4">
        <f t="shared" si="1"/>
        <v>8</v>
      </c>
      <c r="F31" s="4">
        <f>D31-8</f>
        <v>2</v>
      </c>
      <c r="G31" s="1"/>
      <c r="H31" s="1"/>
      <c r="I31" s="1"/>
      <c r="J31" s="77"/>
      <c r="K31" s="7"/>
    </row>
    <row r="32" spans="1:11" x14ac:dyDescent="0.3">
      <c r="A32" s="46"/>
      <c r="B32" s="58" t="s">
        <v>1848</v>
      </c>
      <c r="C32" s="19"/>
      <c r="D32" s="19">
        <v>166</v>
      </c>
      <c r="E32" s="19"/>
      <c r="F32" s="19">
        <v>38</v>
      </c>
      <c r="G32" s="28"/>
      <c r="H32" s="28"/>
      <c r="I32" s="28"/>
      <c r="J32" s="91">
        <v>24900</v>
      </c>
      <c r="K32" s="21"/>
    </row>
    <row r="33" spans="1:11" ht="32.4" x14ac:dyDescent="0.3">
      <c r="A33" s="46"/>
      <c r="B33" s="59" t="s">
        <v>1849</v>
      </c>
      <c r="C33" s="19"/>
      <c r="D33" s="19"/>
      <c r="E33" s="19"/>
      <c r="F33" s="19"/>
      <c r="G33" s="28"/>
      <c r="H33" s="28"/>
      <c r="I33" s="28"/>
      <c r="J33" s="49">
        <v>7600</v>
      </c>
      <c r="K33" s="19">
        <v>2925</v>
      </c>
    </row>
    <row r="34" spans="1:11" x14ac:dyDescent="0.3">
      <c r="A34" s="46"/>
      <c r="B34" s="58" t="s">
        <v>1817</v>
      </c>
      <c r="C34" s="19"/>
      <c r="D34" s="19" t="str">
        <f t="shared" ref="D34:D71" si="2">IF((OR(C34&gt;12,C34=12)),C34-2,IF(C34=8,C34-1,""))</f>
        <v/>
      </c>
      <c r="E34" s="19"/>
      <c r="F34" s="19"/>
      <c r="G34" s="28"/>
      <c r="H34" s="28"/>
      <c r="I34" s="28"/>
      <c r="J34" s="91">
        <f>SUM(J32:K33)</f>
        <v>35425</v>
      </c>
      <c r="K34" s="21"/>
    </row>
    <row r="35" spans="1:11" x14ac:dyDescent="0.3">
      <c r="A35" s="46"/>
      <c r="B35" s="8" t="s">
        <v>1818</v>
      </c>
      <c r="C35" s="19"/>
      <c r="D35" s="19"/>
      <c r="E35" s="19"/>
      <c r="F35" s="19"/>
      <c r="G35" s="106"/>
      <c r="H35" s="28"/>
      <c r="I35" s="28"/>
      <c r="J35" s="91">
        <v>40078</v>
      </c>
      <c r="K35" s="21"/>
    </row>
    <row r="36" spans="1:11" x14ac:dyDescent="0.3">
      <c r="A36" s="46"/>
      <c r="B36" s="8" t="s">
        <v>1819</v>
      </c>
      <c r="C36" s="9"/>
      <c r="D36" s="9"/>
      <c r="E36" s="9"/>
      <c r="F36" s="9"/>
      <c r="G36" s="75"/>
      <c r="H36" s="10"/>
      <c r="I36" s="10"/>
      <c r="J36" s="78">
        <f>SUM(J35-J34)</f>
        <v>4653</v>
      </c>
      <c r="K36" s="15"/>
    </row>
    <row r="37" spans="1:11" x14ac:dyDescent="0.3">
      <c r="A37" s="46"/>
      <c r="D37" s="76" t="str">
        <f t="shared" si="2"/>
        <v/>
      </c>
      <c r="E37" s="4"/>
      <c r="F37" s="4"/>
      <c r="K37" s="4"/>
    </row>
    <row r="38" spans="1:11" x14ac:dyDescent="0.3">
      <c r="A38" s="46"/>
      <c r="B38" s="45" t="s">
        <v>30</v>
      </c>
      <c r="C38" s="4">
        <v>12</v>
      </c>
      <c r="D38" s="4">
        <f t="shared" si="2"/>
        <v>10</v>
      </c>
      <c r="E38" s="4">
        <f t="shared" ref="E38" si="3">IF(D38&lt;8,D38,8)</f>
        <v>8</v>
      </c>
      <c r="F38" s="4">
        <f>D38-8</f>
        <v>2</v>
      </c>
      <c r="G38" s="1"/>
      <c r="H38" s="1"/>
      <c r="I38" s="1"/>
      <c r="J38" s="77"/>
      <c r="K38" s="7"/>
    </row>
    <row r="39" spans="1:11" x14ac:dyDescent="0.3">
      <c r="A39" s="46"/>
      <c r="B39" s="45" t="s">
        <v>31</v>
      </c>
      <c r="C39" s="4">
        <v>12</v>
      </c>
      <c r="D39" s="4">
        <f t="shared" si="2"/>
        <v>10</v>
      </c>
      <c r="E39" s="4"/>
      <c r="F39" s="4">
        <f>D39-8</f>
        <v>2</v>
      </c>
      <c r="G39" s="1"/>
      <c r="H39" s="1"/>
      <c r="I39" s="1"/>
      <c r="J39" s="77"/>
      <c r="K39" s="7"/>
    </row>
    <row r="40" spans="1:11" x14ac:dyDescent="0.3">
      <c r="A40" s="46"/>
      <c r="B40" s="45" t="s">
        <v>32</v>
      </c>
      <c r="C40" s="4"/>
      <c r="D40" s="4" t="str">
        <f t="shared" si="2"/>
        <v/>
      </c>
      <c r="E40" s="4"/>
      <c r="F40" s="4"/>
      <c r="G40" s="1"/>
      <c r="H40" s="1"/>
      <c r="I40" s="1"/>
      <c r="J40" s="77"/>
      <c r="K40" s="7"/>
    </row>
    <row r="41" spans="1:11" x14ac:dyDescent="0.3">
      <c r="A41" s="46"/>
      <c r="B41" s="45" t="s">
        <v>33</v>
      </c>
      <c r="C41" s="4"/>
      <c r="D41" s="4" t="str">
        <f t="shared" si="2"/>
        <v/>
      </c>
      <c r="E41" s="4"/>
      <c r="F41" s="4"/>
      <c r="G41" s="1"/>
      <c r="H41" s="1"/>
      <c r="I41" s="1"/>
      <c r="J41" s="77"/>
      <c r="K41" s="7"/>
    </row>
    <row r="42" spans="1:11" x14ac:dyDescent="0.3">
      <c r="A42" s="46"/>
      <c r="B42" s="45" t="s">
        <v>34</v>
      </c>
      <c r="C42" s="4"/>
      <c r="D42" s="4" t="str">
        <f t="shared" si="2"/>
        <v/>
      </c>
      <c r="E42" s="4"/>
      <c r="F42" s="4"/>
      <c r="G42" s="1"/>
      <c r="H42" s="1"/>
      <c r="I42" s="1"/>
      <c r="J42" s="77"/>
      <c r="K42" s="7"/>
    </row>
    <row r="43" spans="1:11" x14ac:dyDescent="0.3">
      <c r="A43" s="46"/>
      <c r="B43" s="45" t="s">
        <v>35</v>
      </c>
      <c r="C43" s="4">
        <v>12</v>
      </c>
      <c r="D43" s="4">
        <f t="shared" si="2"/>
        <v>10</v>
      </c>
      <c r="E43" s="4"/>
      <c r="F43" s="4">
        <f>D43-8</f>
        <v>2</v>
      </c>
      <c r="G43" s="1"/>
      <c r="H43" s="1"/>
      <c r="I43" s="1"/>
      <c r="J43" s="77"/>
      <c r="K43" s="7"/>
    </row>
    <row r="44" spans="1:11" x14ac:dyDescent="0.3">
      <c r="A44" s="46"/>
      <c r="B44" s="45" t="s">
        <v>36</v>
      </c>
      <c r="C44" s="4">
        <v>12</v>
      </c>
      <c r="D44" s="4">
        <f t="shared" si="2"/>
        <v>10</v>
      </c>
      <c r="E44" s="4"/>
      <c r="F44" s="4">
        <f>D44-8</f>
        <v>2</v>
      </c>
      <c r="G44" s="1"/>
      <c r="H44" s="1"/>
      <c r="I44" s="1"/>
      <c r="J44" s="77"/>
      <c r="K44" s="7"/>
    </row>
    <row r="45" spans="1:11" x14ac:dyDescent="0.3">
      <c r="A45" s="46"/>
      <c r="B45" s="45" t="s">
        <v>37</v>
      </c>
      <c r="C45" s="4">
        <v>12</v>
      </c>
      <c r="D45" s="4">
        <f t="shared" si="2"/>
        <v>10</v>
      </c>
      <c r="E45" s="4"/>
      <c r="F45" s="4">
        <f>D45-8</f>
        <v>2</v>
      </c>
      <c r="G45" s="1"/>
      <c r="H45" s="1"/>
      <c r="I45" s="1"/>
      <c r="J45" s="77"/>
      <c r="K45" s="7"/>
    </row>
    <row r="46" spans="1:11" x14ac:dyDescent="0.3">
      <c r="A46" s="46"/>
      <c r="B46" s="45" t="s">
        <v>38</v>
      </c>
      <c r="C46" s="4">
        <v>12</v>
      </c>
      <c r="D46" s="4">
        <f t="shared" si="2"/>
        <v>10</v>
      </c>
      <c r="E46" s="4"/>
      <c r="F46" s="4">
        <f>D46-8</f>
        <v>2</v>
      </c>
      <c r="G46" s="1"/>
      <c r="H46" s="1"/>
      <c r="I46" s="1"/>
      <c r="J46" s="77"/>
      <c r="K46" s="7"/>
    </row>
    <row r="47" spans="1:11" x14ac:dyDescent="0.3">
      <c r="A47" s="46"/>
      <c r="B47" s="45" t="s">
        <v>39</v>
      </c>
      <c r="C47" s="4"/>
      <c r="D47" s="4" t="str">
        <f>IF((OR(C47&gt;12,C47=12)),C47-2,IF(C47=8,C47-1,""))</f>
        <v/>
      </c>
      <c r="E47" s="4"/>
      <c r="F47" s="4"/>
      <c r="G47" s="1"/>
      <c r="H47" s="1"/>
      <c r="I47" s="1"/>
      <c r="J47" s="77"/>
      <c r="K47" s="7"/>
    </row>
    <row r="48" spans="1:11" x14ac:dyDescent="0.3">
      <c r="A48" s="46"/>
      <c r="B48" s="45" t="s">
        <v>40</v>
      </c>
      <c r="C48" s="4"/>
      <c r="D48" s="4" t="str">
        <f t="shared" si="2"/>
        <v/>
      </c>
      <c r="E48" s="4"/>
      <c r="F48" s="4"/>
      <c r="G48" s="1"/>
      <c r="H48" s="1"/>
      <c r="I48" s="1"/>
      <c r="J48" s="77"/>
      <c r="K48" s="7"/>
    </row>
    <row r="49" spans="1:11" x14ac:dyDescent="0.3">
      <c r="A49" s="46"/>
      <c r="B49" s="45" t="s">
        <v>41</v>
      </c>
      <c r="C49" s="4">
        <v>12</v>
      </c>
      <c r="D49" s="4">
        <f t="shared" si="2"/>
        <v>10</v>
      </c>
      <c r="E49" s="4"/>
      <c r="F49" s="4">
        <f>D49-8</f>
        <v>2</v>
      </c>
      <c r="G49" s="1"/>
      <c r="H49" s="1"/>
      <c r="I49" s="1"/>
      <c r="J49" s="77"/>
      <c r="K49" s="7"/>
    </row>
    <row r="50" spans="1:11" x14ac:dyDescent="0.3">
      <c r="A50" s="46"/>
      <c r="B50" s="45" t="s">
        <v>42</v>
      </c>
      <c r="C50" s="4">
        <v>12</v>
      </c>
      <c r="D50" s="4">
        <f t="shared" si="2"/>
        <v>10</v>
      </c>
      <c r="E50" s="4"/>
      <c r="F50" s="4">
        <f>D50-8</f>
        <v>2</v>
      </c>
      <c r="G50" s="1"/>
      <c r="H50" s="1"/>
      <c r="I50" s="1"/>
      <c r="J50" s="77"/>
      <c r="K50" s="7"/>
    </row>
    <row r="51" spans="1:11" x14ac:dyDescent="0.3">
      <c r="A51" s="46"/>
      <c r="B51" s="45" t="s">
        <v>43</v>
      </c>
      <c r="C51" s="4"/>
      <c r="D51" s="4" t="str">
        <f t="shared" si="2"/>
        <v/>
      </c>
      <c r="E51" s="4"/>
      <c r="F51" s="4"/>
      <c r="G51" s="1"/>
      <c r="H51" s="1"/>
      <c r="I51" s="1"/>
      <c r="J51" s="77"/>
      <c r="K51" s="7"/>
    </row>
    <row r="52" spans="1:11" x14ac:dyDescent="0.3">
      <c r="A52" s="46"/>
      <c r="B52" s="166" t="s">
        <v>2083</v>
      </c>
      <c r="C52" s="19"/>
      <c r="D52" s="19" t="str">
        <f t="shared" si="2"/>
        <v/>
      </c>
      <c r="E52" s="19"/>
      <c r="F52" s="19"/>
      <c r="G52" s="28"/>
      <c r="H52" s="28"/>
      <c r="I52" s="28"/>
      <c r="J52" s="91"/>
      <c r="K52" s="21"/>
    </row>
    <row r="53" spans="1:11" s="83" customFormat="1" ht="48.6" x14ac:dyDescent="0.3">
      <c r="A53" s="80"/>
      <c r="B53" s="81" t="s">
        <v>1823</v>
      </c>
      <c r="C53" s="10">
        <v>12</v>
      </c>
      <c r="D53" s="10">
        <f t="shared" si="2"/>
        <v>10</v>
      </c>
      <c r="E53" s="10"/>
      <c r="F53" s="10">
        <f>D53-8</f>
        <v>2</v>
      </c>
      <c r="G53" s="10"/>
      <c r="H53" s="10"/>
      <c r="I53" s="10"/>
      <c r="J53" s="82"/>
      <c r="K53" s="38">
        <f>150*8*2+150*4/3*2</f>
        <v>2800</v>
      </c>
    </row>
    <row r="54" spans="1:11" x14ac:dyDescent="0.3">
      <c r="A54" s="46"/>
      <c r="B54" s="45" t="s">
        <v>44</v>
      </c>
      <c r="C54" s="4"/>
      <c r="D54" s="4" t="str">
        <f t="shared" si="2"/>
        <v/>
      </c>
      <c r="E54" s="4"/>
      <c r="F54" s="4"/>
      <c r="G54" s="1"/>
      <c r="H54" s="1"/>
      <c r="I54" s="1"/>
      <c r="J54" s="77"/>
      <c r="K54" s="7"/>
    </row>
    <row r="55" spans="1:11" x14ac:dyDescent="0.3">
      <c r="A55" s="46"/>
      <c r="B55" s="45" t="s">
        <v>45</v>
      </c>
      <c r="C55" s="4"/>
      <c r="D55" s="4" t="str">
        <f t="shared" si="2"/>
        <v/>
      </c>
      <c r="E55" s="4"/>
      <c r="F55" s="4"/>
      <c r="G55" s="1"/>
      <c r="H55" s="1"/>
      <c r="I55" s="1"/>
      <c r="J55" s="77"/>
      <c r="K55" s="7"/>
    </row>
    <row r="56" spans="1:11" x14ac:dyDescent="0.3">
      <c r="A56" s="46"/>
      <c r="B56" s="45" t="s">
        <v>46</v>
      </c>
      <c r="C56" s="4">
        <v>12</v>
      </c>
      <c r="D56" s="4">
        <f t="shared" si="2"/>
        <v>10</v>
      </c>
      <c r="E56" s="4"/>
      <c r="F56" s="4">
        <f>D56-8</f>
        <v>2</v>
      </c>
      <c r="G56" s="1"/>
      <c r="H56" s="1"/>
      <c r="I56" s="1"/>
      <c r="J56" s="77"/>
      <c r="K56" s="7"/>
    </row>
    <row r="57" spans="1:11" x14ac:dyDescent="0.3">
      <c r="A57" s="46"/>
      <c r="B57" s="45" t="s">
        <v>47</v>
      </c>
      <c r="C57" s="4">
        <v>12</v>
      </c>
      <c r="D57" s="4">
        <f t="shared" si="2"/>
        <v>10</v>
      </c>
      <c r="E57" s="4"/>
      <c r="F57" s="4">
        <f>D57-8</f>
        <v>2</v>
      </c>
      <c r="G57" s="1"/>
      <c r="H57" s="1"/>
      <c r="I57" s="1"/>
      <c r="J57" s="77"/>
      <c r="K57" s="7"/>
    </row>
    <row r="58" spans="1:11" x14ac:dyDescent="0.3">
      <c r="A58" s="46"/>
      <c r="B58" s="45" t="s">
        <v>48</v>
      </c>
      <c r="C58" s="4">
        <v>12</v>
      </c>
      <c r="D58" s="4">
        <f t="shared" si="2"/>
        <v>10</v>
      </c>
      <c r="E58" s="4"/>
      <c r="F58" s="4">
        <f>D58-8</f>
        <v>2</v>
      </c>
      <c r="G58" s="1"/>
      <c r="H58" s="1"/>
      <c r="I58" s="1"/>
      <c r="J58" s="77"/>
      <c r="K58" s="7"/>
    </row>
    <row r="59" spans="1:11" x14ac:dyDescent="0.3">
      <c r="A59" s="46"/>
      <c r="B59" s="45" t="s">
        <v>49</v>
      </c>
      <c r="C59" s="4">
        <v>12</v>
      </c>
      <c r="D59" s="4">
        <f t="shared" si="2"/>
        <v>10</v>
      </c>
      <c r="E59" s="4"/>
      <c r="F59" s="4">
        <f>D59-8</f>
        <v>2</v>
      </c>
      <c r="G59" s="1"/>
      <c r="H59" s="1"/>
      <c r="I59" s="1"/>
      <c r="J59" s="77"/>
      <c r="K59" s="7"/>
    </row>
    <row r="60" spans="1:11" x14ac:dyDescent="0.3">
      <c r="A60" s="46"/>
      <c r="B60" s="45" t="s">
        <v>50</v>
      </c>
      <c r="C60" s="4">
        <v>12</v>
      </c>
      <c r="D60" s="4">
        <f t="shared" si="2"/>
        <v>10</v>
      </c>
      <c r="E60" s="4"/>
      <c r="F60" s="4">
        <f>D60-8</f>
        <v>2</v>
      </c>
      <c r="G60" s="1"/>
      <c r="H60" s="1"/>
      <c r="I60" s="1"/>
      <c r="J60" s="77"/>
      <c r="K60" s="7"/>
    </row>
    <row r="61" spans="1:11" x14ac:dyDescent="0.3">
      <c r="A61" s="46"/>
      <c r="B61" s="45" t="s">
        <v>51</v>
      </c>
      <c r="C61" s="4"/>
      <c r="D61" s="4" t="str">
        <f t="shared" si="2"/>
        <v/>
      </c>
      <c r="E61" s="4"/>
      <c r="F61" s="4"/>
      <c r="G61" s="1"/>
      <c r="H61" s="1"/>
      <c r="I61" s="1"/>
      <c r="J61" s="77"/>
      <c r="K61" s="7"/>
    </row>
    <row r="62" spans="1:11" x14ac:dyDescent="0.3">
      <c r="A62" s="46"/>
      <c r="B62" s="45" t="s">
        <v>52</v>
      </c>
      <c r="C62" s="4"/>
      <c r="D62" s="4" t="str">
        <f t="shared" si="2"/>
        <v/>
      </c>
      <c r="E62" s="4"/>
      <c r="F62" s="4"/>
      <c r="G62" s="1"/>
      <c r="H62" s="1"/>
      <c r="I62" s="1"/>
      <c r="J62" s="77"/>
      <c r="K62" s="7"/>
    </row>
    <row r="63" spans="1:11" x14ac:dyDescent="0.3">
      <c r="A63" s="46"/>
      <c r="B63" s="45" t="s">
        <v>53</v>
      </c>
      <c r="C63" s="4">
        <v>12</v>
      </c>
      <c r="D63" s="4">
        <f t="shared" si="2"/>
        <v>10</v>
      </c>
      <c r="E63" s="4"/>
      <c r="F63" s="4">
        <f>D63-8</f>
        <v>2</v>
      </c>
      <c r="G63" s="1"/>
      <c r="H63" s="1"/>
      <c r="I63" s="1"/>
      <c r="J63" s="77"/>
      <c r="K63" s="7"/>
    </row>
    <row r="64" spans="1:11" x14ac:dyDescent="0.3">
      <c r="A64" s="46"/>
      <c r="B64" s="45" t="s">
        <v>54</v>
      </c>
      <c r="C64" s="4">
        <v>12</v>
      </c>
      <c r="D64" s="4">
        <f t="shared" si="2"/>
        <v>10</v>
      </c>
      <c r="E64" s="4"/>
      <c r="F64" s="4">
        <f>D64-8</f>
        <v>2</v>
      </c>
      <c r="G64" s="1"/>
      <c r="H64" s="1"/>
      <c r="I64" s="1"/>
      <c r="J64" s="77"/>
      <c r="K64" s="7"/>
    </row>
    <row r="65" spans="1:11" x14ac:dyDescent="0.3">
      <c r="A65" s="46"/>
      <c r="B65" s="45" t="s">
        <v>55</v>
      </c>
      <c r="C65" s="4">
        <v>12</v>
      </c>
      <c r="D65" s="4">
        <f t="shared" si="2"/>
        <v>10</v>
      </c>
      <c r="E65" s="4"/>
      <c r="F65" s="4">
        <f>D65-8</f>
        <v>2</v>
      </c>
      <c r="G65" s="1"/>
      <c r="H65" s="1"/>
      <c r="I65" s="1"/>
      <c r="J65" s="77"/>
      <c r="K65" s="7"/>
    </row>
    <row r="66" spans="1:11" x14ac:dyDescent="0.3">
      <c r="A66" s="46"/>
      <c r="B66" s="45" t="s">
        <v>56</v>
      </c>
      <c r="C66" s="4">
        <v>12</v>
      </c>
      <c r="D66" s="4">
        <f t="shared" si="2"/>
        <v>10</v>
      </c>
      <c r="E66" s="4"/>
      <c r="F66" s="4">
        <f>D66-8</f>
        <v>2</v>
      </c>
      <c r="G66" s="1"/>
      <c r="H66" s="1"/>
      <c r="I66" s="1"/>
      <c r="J66" s="77"/>
      <c r="K66" s="7"/>
    </row>
    <row r="67" spans="1:11" x14ac:dyDescent="0.3">
      <c r="A67" s="46"/>
      <c r="B67" s="45" t="s">
        <v>57</v>
      </c>
      <c r="C67" s="4">
        <v>12</v>
      </c>
      <c r="D67" s="4">
        <f t="shared" si="2"/>
        <v>10</v>
      </c>
      <c r="E67" s="4"/>
      <c r="F67" s="4">
        <f>D67-8</f>
        <v>2</v>
      </c>
      <c r="G67" s="1"/>
      <c r="H67" s="1"/>
      <c r="I67" s="1"/>
      <c r="J67" s="77"/>
      <c r="K67" s="7"/>
    </row>
    <row r="68" spans="1:11" x14ac:dyDescent="0.3">
      <c r="A68" s="46"/>
      <c r="B68" s="45" t="s">
        <v>58</v>
      </c>
      <c r="C68" s="4"/>
      <c r="D68" s="4" t="str">
        <f t="shared" si="2"/>
        <v/>
      </c>
      <c r="E68" s="4"/>
      <c r="F68" s="4"/>
      <c r="G68" s="1"/>
      <c r="H68" s="1"/>
      <c r="I68" s="1"/>
      <c r="J68" s="43"/>
      <c r="K68" s="4"/>
    </row>
    <row r="69" spans="1:11" x14ac:dyDescent="0.3">
      <c r="A69" s="46"/>
      <c r="B69" s="58" t="s">
        <v>1848</v>
      </c>
      <c r="C69" s="4"/>
      <c r="D69" s="4">
        <v>144</v>
      </c>
      <c r="E69" s="4"/>
      <c r="F69" s="4">
        <v>36</v>
      </c>
      <c r="G69" s="1"/>
      <c r="H69" s="1"/>
      <c r="I69" s="1"/>
      <c r="J69" s="43">
        <v>21600</v>
      </c>
      <c r="K69" s="4"/>
    </row>
    <row r="70" spans="1:11" ht="32.4" x14ac:dyDescent="0.3">
      <c r="A70" s="46"/>
      <c r="B70" s="59" t="s">
        <v>1849</v>
      </c>
      <c r="C70" s="4"/>
      <c r="D70" s="4"/>
      <c r="E70" s="4"/>
      <c r="F70" s="4"/>
      <c r="G70" s="1"/>
      <c r="H70" s="1"/>
      <c r="I70" s="1"/>
      <c r="J70" s="43">
        <v>7200</v>
      </c>
      <c r="K70" s="4">
        <v>2800</v>
      </c>
    </row>
    <row r="71" spans="1:11" x14ac:dyDescent="0.3">
      <c r="A71" s="46"/>
      <c r="B71" s="58" t="s">
        <v>1817</v>
      </c>
      <c r="C71" s="19"/>
      <c r="D71" s="19" t="str">
        <f t="shared" si="2"/>
        <v/>
      </c>
      <c r="E71" s="19"/>
      <c r="F71" s="19"/>
      <c r="G71" s="28"/>
      <c r="H71" s="28"/>
      <c r="I71" s="28"/>
      <c r="J71" s="91">
        <f>SUM(J69:K70)</f>
        <v>31600</v>
      </c>
      <c r="K71" s="19"/>
    </row>
    <row r="72" spans="1:11" x14ac:dyDescent="0.3">
      <c r="A72" s="46"/>
      <c r="B72" s="8" t="s">
        <v>1818</v>
      </c>
      <c r="C72" s="19"/>
      <c r="D72" s="19"/>
      <c r="E72" s="19"/>
      <c r="F72" s="19"/>
      <c r="G72" s="28"/>
      <c r="H72" s="28"/>
      <c r="I72" s="28"/>
      <c r="J72" s="49">
        <v>35625</v>
      </c>
      <c r="K72" s="19"/>
    </row>
    <row r="73" spans="1:11" x14ac:dyDescent="0.3">
      <c r="A73" s="46"/>
      <c r="B73" s="8" t="s">
        <v>1819</v>
      </c>
      <c r="C73" s="9"/>
      <c r="D73" s="9"/>
      <c r="E73" s="9"/>
      <c r="F73" s="9"/>
      <c r="G73" s="10"/>
      <c r="H73" s="10"/>
      <c r="I73" s="10"/>
      <c r="J73" s="44">
        <v>4025</v>
      </c>
      <c r="K73" s="9"/>
    </row>
    <row r="74" spans="1:11" x14ac:dyDescent="0.3">
      <c r="A74" s="46"/>
      <c r="B74" s="86"/>
      <c r="C74" s="19"/>
      <c r="D74" s="19"/>
      <c r="E74" s="19"/>
      <c r="F74" s="19"/>
      <c r="G74" s="28"/>
      <c r="H74" s="28"/>
      <c r="I74" s="28"/>
      <c r="J74" s="49"/>
      <c r="K74" s="19"/>
    </row>
    <row r="75" spans="1:11" x14ac:dyDescent="0.3">
      <c r="A75" s="46"/>
      <c r="D75" s="76" t="str">
        <f t="shared" ref="D75:D140" si="4">IF((OR(C75&gt;12,C75=12)),C75-2,IF(C75=8,C75-1,""))</f>
        <v/>
      </c>
      <c r="E75" s="39"/>
      <c r="K75" s="4"/>
    </row>
    <row r="76" spans="1:11" x14ac:dyDescent="0.3">
      <c r="A76" s="46"/>
      <c r="B76" s="45" t="s">
        <v>60</v>
      </c>
      <c r="C76" s="4"/>
      <c r="D76" s="4" t="str">
        <f t="shared" si="4"/>
        <v/>
      </c>
      <c r="E76" s="4"/>
      <c r="F76" s="4"/>
      <c r="G76" s="1"/>
      <c r="H76" s="1"/>
      <c r="I76" s="1"/>
      <c r="J76" s="43"/>
      <c r="K76" s="4"/>
    </row>
    <row r="77" spans="1:11" x14ac:dyDescent="0.3">
      <c r="A77" s="46"/>
      <c r="B77" s="45" t="s">
        <v>61</v>
      </c>
      <c r="C77" s="4">
        <v>12</v>
      </c>
      <c r="D77" s="4">
        <f t="shared" si="4"/>
        <v>10</v>
      </c>
      <c r="E77" s="4"/>
      <c r="F77" s="4">
        <f>D77-8</f>
        <v>2</v>
      </c>
      <c r="G77" s="1"/>
      <c r="H77" s="1"/>
      <c r="I77" s="1"/>
      <c r="J77" s="77"/>
      <c r="K77" s="7"/>
    </row>
    <row r="78" spans="1:11" x14ac:dyDescent="0.3">
      <c r="A78" s="46"/>
      <c r="B78" s="45" t="s">
        <v>62</v>
      </c>
      <c r="C78" s="4">
        <v>12</v>
      </c>
      <c r="D78" s="4">
        <f t="shared" si="4"/>
        <v>10</v>
      </c>
      <c r="E78" s="4"/>
      <c r="F78" s="4">
        <f>D78-8</f>
        <v>2</v>
      </c>
      <c r="G78" s="1"/>
      <c r="H78" s="1"/>
      <c r="I78" s="1"/>
      <c r="J78" s="77"/>
      <c r="K78" s="7"/>
    </row>
    <row r="79" spans="1:11" x14ac:dyDescent="0.3">
      <c r="A79" s="46"/>
      <c r="B79" s="45" t="s">
        <v>63</v>
      </c>
      <c r="C79" s="4">
        <v>12</v>
      </c>
      <c r="D79" s="4">
        <f t="shared" si="4"/>
        <v>10</v>
      </c>
      <c r="E79" s="4"/>
      <c r="F79" s="4">
        <f>D79-8</f>
        <v>2</v>
      </c>
      <c r="G79" s="1"/>
      <c r="H79" s="1"/>
      <c r="I79" s="1"/>
      <c r="J79" s="77"/>
      <c r="K79" s="7"/>
    </row>
    <row r="80" spans="1:11" x14ac:dyDescent="0.3">
      <c r="A80" s="46"/>
      <c r="B80" s="45" t="s">
        <v>64</v>
      </c>
      <c r="C80" s="4">
        <v>12</v>
      </c>
      <c r="D80" s="4">
        <f t="shared" si="4"/>
        <v>10</v>
      </c>
      <c r="E80" s="4"/>
      <c r="F80" s="4">
        <f>D80-8</f>
        <v>2</v>
      </c>
      <c r="G80" s="1"/>
      <c r="H80" s="1"/>
      <c r="I80" s="1"/>
      <c r="J80" s="77"/>
      <c r="K80" s="7"/>
    </row>
    <row r="81" spans="1:11" x14ac:dyDescent="0.3">
      <c r="A81" s="46"/>
      <c r="B81" s="45" t="s">
        <v>65</v>
      </c>
      <c r="C81" s="4">
        <v>12</v>
      </c>
      <c r="D81" s="4">
        <f t="shared" si="4"/>
        <v>10</v>
      </c>
      <c r="E81" s="4"/>
      <c r="F81" s="4">
        <f>D81-8</f>
        <v>2</v>
      </c>
      <c r="G81" s="1"/>
      <c r="H81" s="1"/>
      <c r="I81" s="1"/>
      <c r="J81" s="77"/>
      <c r="K81" s="7"/>
    </row>
    <row r="82" spans="1:11" x14ac:dyDescent="0.3">
      <c r="A82" s="46"/>
      <c r="B82" s="45" t="s">
        <v>66</v>
      </c>
      <c r="C82" s="4"/>
      <c r="D82" s="4" t="str">
        <f t="shared" si="4"/>
        <v/>
      </c>
      <c r="E82" s="4"/>
      <c r="F82" s="4"/>
      <c r="G82" s="1"/>
      <c r="H82" s="1"/>
      <c r="I82" s="1"/>
      <c r="J82" s="77"/>
      <c r="K82" s="7"/>
    </row>
    <row r="83" spans="1:11" x14ac:dyDescent="0.3">
      <c r="A83" s="46"/>
      <c r="B83" s="45" t="s">
        <v>67</v>
      </c>
      <c r="C83" s="4"/>
      <c r="D83" s="4" t="str">
        <f t="shared" si="4"/>
        <v/>
      </c>
      <c r="E83" s="4"/>
      <c r="F83" s="4"/>
      <c r="G83" s="1"/>
      <c r="H83" s="1"/>
      <c r="I83" s="1"/>
      <c r="J83" s="77"/>
      <c r="K83" s="7"/>
    </row>
    <row r="84" spans="1:11" x14ac:dyDescent="0.3">
      <c r="A84" s="46"/>
      <c r="B84" s="45" t="s">
        <v>68</v>
      </c>
      <c r="C84" s="4">
        <v>12</v>
      </c>
      <c r="D84" s="4">
        <f t="shared" si="4"/>
        <v>10</v>
      </c>
      <c r="E84" s="4"/>
      <c r="F84" s="4">
        <f>D84-8</f>
        <v>2</v>
      </c>
      <c r="G84" s="1"/>
      <c r="H84" s="1"/>
      <c r="I84" s="1"/>
      <c r="J84" s="77"/>
      <c r="K84" s="7"/>
    </row>
    <row r="85" spans="1:11" x14ac:dyDescent="0.3">
      <c r="A85" s="46"/>
      <c r="B85" s="45" t="s">
        <v>69</v>
      </c>
      <c r="C85" s="4">
        <v>12</v>
      </c>
      <c r="D85" s="4">
        <f t="shared" si="4"/>
        <v>10</v>
      </c>
      <c r="E85" s="4"/>
      <c r="F85" s="4">
        <f>D85-8</f>
        <v>2</v>
      </c>
      <c r="G85" s="1"/>
      <c r="H85" s="1"/>
      <c r="I85" s="1"/>
      <c r="J85" s="77"/>
      <c r="K85" s="7"/>
    </row>
    <row r="86" spans="1:11" s="83" customFormat="1" ht="32.4" x14ac:dyDescent="0.3">
      <c r="A86" s="80"/>
      <c r="B86" s="81" t="s">
        <v>1824</v>
      </c>
      <c r="C86" s="10">
        <v>12</v>
      </c>
      <c r="D86" s="10">
        <f t="shared" si="4"/>
        <v>10</v>
      </c>
      <c r="E86" s="10"/>
      <c r="F86" s="10">
        <f>D86-8</f>
        <v>2</v>
      </c>
      <c r="G86" s="10"/>
      <c r="H86" s="10"/>
      <c r="I86" s="10"/>
      <c r="J86" s="82"/>
      <c r="K86" s="38">
        <f>150*8*2+150*4/3*2</f>
        <v>2800</v>
      </c>
    </row>
    <row r="87" spans="1:11" x14ac:dyDescent="0.3">
      <c r="A87" s="46"/>
      <c r="B87" s="45" t="s">
        <v>70</v>
      </c>
      <c r="C87" s="4">
        <v>12</v>
      </c>
      <c r="D87" s="4">
        <f t="shared" si="4"/>
        <v>10</v>
      </c>
      <c r="E87" s="4"/>
      <c r="F87" s="4">
        <f>D87-8</f>
        <v>2</v>
      </c>
      <c r="G87" s="1"/>
      <c r="H87" s="1"/>
      <c r="I87" s="1"/>
      <c r="J87" s="77"/>
      <c r="K87" s="7"/>
    </row>
    <row r="88" spans="1:11" x14ac:dyDescent="0.3">
      <c r="A88" s="46"/>
      <c r="B88" s="45" t="s">
        <v>71</v>
      </c>
      <c r="C88" s="4">
        <v>12</v>
      </c>
      <c r="D88" s="4">
        <f t="shared" si="4"/>
        <v>10</v>
      </c>
      <c r="E88" s="4"/>
      <c r="F88" s="4">
        <f>D88-8</f>
        <v>2</v>
      </c>
      <c r="G88" s="1"/>
      <c r="H88" s="1"/>
      <c r="I88" s="1"/>
      <c r="J88" s="77"/>
      <c r="K88" s="7"/>
    </row>
    <row r="89" spans="1:11" x14ac:dyDescent="0.3">
      <c r="A89" s="46"/>
      <c r="B89" s="45" t="s">
        <v>72</v>
      </c>
      <c r="C89" s="4"/>
      <c r="D89" s="4" t="str">
        <f t="shared" si="4"/>
        <v/>
      </c>
      <c r="E89" s="4"/>
      <c r="F89" s="4"/>
      <c r="G89" s="1"/>
      <c r="H89" s="1"/>
      <c r="I89" s="1"/>
      <c r="J89" s="77"/>
      <c r="K89" s="7"/>
    </row>
    <row r="90" spans="1:11" x14ac:dyDescent="0.3">
      <c r="A90" s="46"/>
      <c r="B90" s="45" t="s">
        <v>73</v>
      </c>
      <c r="C90" s="4"/>
      <c r="D90" s="4" t="str">
        <f t="shared" si="4"/>
        <v/>
      </c>
      <c r="E90" s="4"/>
      <c r="F90" s="4"/>
      <c r="G90" s="1"/>
      <c r="H90" s="1"/>
      <c r="I90" s="1"/>
      <c r="J90" s="77"/>
      <c r="K90" s="7"/>
    </row>
    <row r="91" spans="1:11" x14ac:dyDescent="0.3">
      <c r="A91" s="46"/>
      <c r="B91" s="45" t="s">
        <v>74</v>
      </c>
      <c r="C91" s="4">
        <v>12</v>
      </c>
      <c r="D91" s="4">
        <f t="shared" si="4"/>
        <v>10</v>
      </c>
      <c r="E91" s="4"/>
      <c r="F91" s="4">
        <f>D91-8</f>
        <v>2</v>
      </c>
      <c r="G91" s="1"/>
      <c r="H91" s="1"/>
      <c r="I91" s="1"/>
      <c r="J91" s="77"/>
      <c r="K91" s="7"/>
    </row>
    <row r="92" spans="1:11" x14ac:dyDescent="0.3">
      <c r="A92" s="46"/>
      <c r="B92" s="45" t="s">
        <v>75</v>
      </c>
      <c r="C92" s="4">
        <v>12</v>
      </c>
      <c r="D92" s="4">
        <f t="shared" si="4"/>
        <v>10</v>
      </c>
      <c r="E92" s="4"/>
      <c r="F92" s="4">
        <f>D92-8</f>
        <v>2</v>
      </c>
      <c r="G92" s="1"/>
      <c r="H92" s="1"/>
      <c r="I92" s="1"/>
      <c r="J92" s="77"/>
      <c r="K92" s="7"/>
    </row>
    <row r="93" spans="1:11" x14ac:dyDescent="0.3">
      <c r="A93" s="46"/>
      <c r="B93" s="45" t="s">
        <v>76</v>
      </c>
      <c r="C93" s="4">
        <v>12</v>
      </c>
      <c r="D93" s="4">
        <f t="shared" si="4"/>
        <v>10</v>
      </c>
      <c r="E93" s="4"/>
      <c r="F93" s="4">
        <f>D93-8</f>
        <v>2</v>
      </c>
      <c r="G93" s="1"/>
      <c r="H93" s="1"/>
      <c r="I93" s="1"/>
      <c r="J93" s="77"/>
      <c r="K93" s="7"/>
    </row>
    <row r="94" spans="1:11" x14ac:dyDescent="0.3">
      <c r="A94" s="46"/>
      <c r="B94" s="45" t="s">
        <v>77</v>
      </c>
      <c r="C94" s="4">
        <v>12</v>
      </c>
      <c r="D94" s="4">
        <f t="shared" si="4"/>
        <v>10</v>
      </c>
      <c r="E94" s="4"/>
      <c r="F94" s="4">
        <f>D94-8</f>
        <v>2</v>
      </c>
      <c r="G94" s="1"/>
      <c r="H94" s="1"/>
      <c r="I94" s="1"/>
      <c r="J94" s="77"/>
      <c r="K94" s="7"/>
    </row>
    <row r="95" spans="1:11" x14ac:dyDescent="0.3">
      <c r="A95" s="46"/>
      <c r="B95" s="45" t="s">
        <v>78</v>
      </c>
      <c r="C95" s="4"/>
      <c r="D95" s="4" t="str">
        <f t="shared" si="4"/>
        <v/>
      </c>
      <c r="E95" s="4"/>
      <c r="F95" s="4"/>
      <c r="G95" s="1"/>
      <c r="H95" s="1"/>
      <c r="I95" s="1"/>
      <c r="J95" s="77"/>
      <c r="K95" s="7"/>
    </row>
    <row r="96" spans="1:11" x14ac:dyDescent="0.3">
      <c r="A96" s="46"/>
      <c r="B96" s="45" t="s">
        <v>79</v>
      </c>
      <c r="C96" s="4">
        <v>8</v>
      </c>
      <c r="D96" s="4">
        <f t="shared" si="4"/>
        <v>7</v>
      </c>
      <c r="E96" s="4"/>
      <c r="F96" s="4"/>
      <c r="G96" s="1"/>
      <c r="H96" s="1"/>
      <c r="I96" s="1"/>
      <c r="J96" s="77"/>
      <c r="K96" s="7"/>
    </row>
    <row r="97" spans="1:11" x14ac:dyDescent="0.3">
      <c r="A97" s="46"/>
      <c r="B97" s="45" t="s">
        <v>80</v>
      </c>
      <c r="C97" s="4"/>
      <c r="D97" s="4" t="str">
        <f t="shared" si="4"/>
        <v/>
      </c>
      <c r="E97" s="4"/>
      <c r="F97" s="4"/>
      <c r="G97" s="1"/>
      <c r="H97" s="1"/>
      <c r="I97" s="1"/>
      <c r="J97" s="77"/>
      <c r="K97" s="7"/>
    </row>
    <row r="98" spans="1:11" x14ac:dyDescent="0.3">
      <c r="A98" s="46"/>
      <c r="B98" s="45" t="s">
        <v>81</v>
      </c>
      <c r="C98" s="4">
        <v>12</v>
      </c>
      <c r="D98" s="4">
        <f t="shared" si="4"/>
        <v>10</v>
      </c>
      <c r="E98" s="4"/>
      <c r="F98" s="4">
        <f>D98-8</f>
        <v>2</v>
      </c>
      <c r="G98" s="1"/>
      <c r="H98" s="1"/>
      <c r="I98" s="1"/>
      <c r="J98" s="77"/>
      <c r="K98" s="7"/>
    </row>
    <row r="99" spans="1:11" x14ac:dyDescent="0.3">
      <c r="A99" s="46"/>
      <c r="B99" s="45" t="s">
        <v>82</v>
      </c>
      <c r="C99" s="4">
        <v>12</v>
      </c>
      <c r="D99" s="4">
        <f t="shared" si="4"/>
        <v>10</v>
      </c>
      <c r="E99" s="4"/>
      <c r="F99" s="4">
        <f>D99-8</f>
        <v>2</v>
      </c>
      <c r="G99" s="1"/>
      <c r="H99" s="1"/>
      <c r="I99" s="1"/>
      <c r="J99" s="77"/>
      <c r="K99" s="7"/>
    </row>
    <row r="100" spans="1:11" x14ac:dyDescent="0.3">
      <c r="A100" s="46"/>
      <c r="B100" s="45" t="s">
        <v>83</v>
      </c>
      <c r="C100" s="4">
        <v>12</v>
      </c>
      <c r="D100" s="4">
        <f t="shared" si="4"/>
        <v>10</v>
      </c>
      <c r="E100" s="4"/>
      <c r="F100" s="4">
        <f>D100-8</f>
        <v>2</v>
      </c>
      <c r="G100" s="1"/>
      <c r="H100" s="1"/>
      <c r="I100" s="1"/>
      <c r="J100" s="77"/>
      <c r="K100" s="7"/>
    </row>
    <row r="101" spans="1:11" x14ac:dyDescent="0.3">
      <c r="A101" s="46"/>
      <c r="B101" s="45" t="s">
        <v>84</v>
      </c>
      <c r="C101" s="4">
        <v>12</v>
      </c>
      <c r="D101" s="4">
        <f t="shared" si="4"/>
        <v>10</v>
      </c>
      <c r="E101" s="4"/>
      <c r="F101" s="4">
        <f>D101-8</f>
        <v>2</v>
      </c>
      <c r="G101" s="1"/>
      <c r="H101" s="1"/>
      <c r="I101" s="1"/>
      <c r="J101" s="77"/>
      <c r="K101" s="7"/>
    </row>
    <row r="102" spans="1:11" x14ac:dyDescent="0.3">
      <c r="A102" s="46"/>
      <c r="B102" s="45" t="s">
        <v>85</v>
      </c>
      <c r="C102" s="4">
        <v>12</v>
      </c>
      <c r="D102" s="4">
        <f>IF((OR(C102&gt;12,C102=12)),C102-2,IF(C102=8,C102-1,""))</f>
        <v>10</v>
      </c>
      <c r="E102" s="4"/>
      <c r="F102" s="4">
        <f>D102-8</f>
        <v>2</v>
      </c>
      <c r="G102" s="1"/>
      <c r="H102" s="1"/>
      <c r="I102" s="1"/>
      <c r="J102" s="77"/>
      <c r="K102" s="7"/>
    </row>
    <row r="103" spans="1:11" x14ac:dyDescent="0.3">
      <c r="A103" s="46"/>
      <c r="B103" s="45" t="s">
        <v>86</v>
      </c>
      <c r="C103" s="4"/>
      <c r="D103" s="4" t="str">
        <f t="shared" si="4"/>
        <v/>
      </c>
      <c r="E103" s="4"/>
      <c r="F103" s="4"/>
      <c r="G103" s="1"/>
      <c r="H103" s="1"/>
      <c r="I103" s="1"/>
      <c r="J103" s="77"/>
      <c r="K103" s="7"/>
    </row>
    <row r="104" spans="1:11" x14ac:dyDescent="0.3">
      <c r="A104" s="46"/>
      <c r="B104" s="45" t="s">
        <v>87</v>
      </c>
      <c r="C104" s="4"/>
      <c r="D104" s="4" t="str">
        <f t="shared" si="4"/>
        <v/>
      </c>
      <c r="E104" s="4"/>
      <c r="F104" s="4"/>
      <c r="G104" s="1"/>
      <c r="H104" s="1"/>
      <c r="I104" s="1"/>
      <c r="J104" s="77"/>
      <c r="K104" s="7"/>
    </row>
    <row r="105" spans="1:11" x14ac:dyDescent="0.3">
      <c r="A105" s="46"/>
      <c r="B105" s="87" t="s">
        <v>88</v>
      </c>
      <c r="C105" s="12">
        <v>12</v>
      </c>
      <c r="D105" s="12">
        <f t="shared" si="4"/>
        <v>10</v>
      </c>
      <c r="E105" s="12"/>
      <c r="F105" s="12">
        <f>D105-8</f>
        <v>2</v>
      </c>
      <c r="G105" s="13"/>
      <c r="H105" s="13"/>
      <c r="I105" s="13"/>
      <c r="J105" s="88"/>
      <c r="K105" s="7"/>
    </row>
    <row r="106" spans="1:11" x14ac:dyDescent="0.3">
      <c r="A106" s="46"/>
      <c r="B106" s="8" t="s">
        <v>1848</v>
      </c>
      <c r="C106" s="4"/>
      <c r="D106" s="4">
        <v>159</v>
      </c>
      <c r="E106" s="4"/>
      <c r="F106" s="4">
        <v>38</v>
      </c>
      <c r="G106" s="1"/>
      <c r="H106" s="1"/>
      <c r="I106" s="1"/>
      <c r="J106" s="43">
        <v>23850</v>
      </c>
      <c r="K106" s="4"/>
    </row>
    <row r="107" spans="1:11" ht="32.4" x14ac:dyDescent="0.3">
      <c r="A107" s="46"/>
      <c r="B107" s="90" t="s">
        <v>1849</v>
      </c>
      <c r="C107" s="4"/>
      <c r="D107" s="4"/>
      <c r="E107" s="4"/>
      <c r="F107" s="4"/>
      <c r="G107" s="1"/>
      <c r="H107" s="1"/>
      <c r="I107" s="1"/>
      <c r="J107" s="43">
        <v>7600</v>
      </c>
      <c r="K107" s="4">
        <v>2800</v>
      </c>
    </row>
    <row r="108" spans="1:11" x14ac:dyDescent="0.3">
      <c r="A108" s="46"/>
      <c r="B108" s="8" t="s">
        <v>1817</v>
      </c>
      <c r="C108" s="19"/>
      <c r="D108" s="19" t="str">
        <f t="shared" si="4"/>
        <v/>
      </c>
      <c r="E108" s="19"/>
      <c r="F108" s="19"/>
      <c r="G108" s="28"/>
      <c r="H108" s="28"/>
      <c r="I108" s="28"/>
      <c r="J108" s="91">
        <f>SUM(J106:K107)</f>
        <v>34250</v>
      </c>
      <c r="K108" s="19"/>
    </row>
    <row r="109" spans="1:11" x14ac:dyDescent="0.3">
      <c r="A109" s="46"/>
      <c r="B109" s="8" t="s">
        <v>1818</v>
      </c>
      <c r="C109" s="19"/>
      <c r="D109" s="19"/>
      <c r="E109" s="19"/>
      <c r="F109" s="19"/>
      <c r="G109" s="28"/>
      <c r="H109" s="28"/>
      <c r="I109" s="28"/>
      <c r="J109" s="49">
        <v>40000</v>
      </c>
      <c r="K109" s="19"/>
    </row>
    <row r="110" spans="1:11" x14ac:dyDescent="0.3">
      <c r="A110" s="46"/>
      <c r="B110" s="8" t="s">
        <v>1819</v>
      </c>
      <c r="C110" s="9"/>
      <c r="D110" s="9"/>
      <c r="E110" s="9"/>
      <c r="F110" s="9"/>
      <c r="G110" s="10"/>
      <c r="H110" s="10"/>
      <c r="I110" s="10"/>
      <c r="J110" s="44">
        <v>5750</v>
      </c>
      <c r="K110" s="9"/>
    </row>
    <row r="111" spans="1:11" x14ac:dyDescent="0.3">
      <c r="A111" s="46"/>
      <c r="D111" s="76" t="str">
        <f t="shared" si="4"/>
        <v/>
      </c>
      <c r="E111" s="39"/>
      <c r="K111" s="4"/>
    </row>
    <row r="112" spans="1:11" x14ac:dyDescent="0.3">
      <c r="A112" s="46"/>
      <c r="B112" s="45" t="s">
        <v>89</v>
      </c>
      <c r="C112" s="4">
        <v>12</v>
      </c>
      <c r="D112" s="4">
        <f t="shared" si="4"/>
        <v>10</v>
      </c>
      <c r="E112" s="4">
        <f t="shared" ref="E112:E142" si="5">IF(D112&lt;8,D112,8)</f>
        <v>8</v>
      </c>
      <c r="F112" s="4">
        <f>D112-8</f>
        <v>2</v>
      </c>
      <c r="G112" s="1"/>
      <c r="H112" s="1"/>
      <c r="I112" s="1"/>
      <c r="J112" s="77"/>
      <c r="K112" s="7"/>
    </row>
    <row r="113" spans="1:11" x14ac:dyDescent="0.3">
      <c r="A113" s="46"/>
      <c r="B113" s="45" t="s">
        <v>90</v>
      </c>
      <c r="C113" s="4">
        <v>12</v>
      </c>
      <c r="D113" s="4">
        <f t="shared" si="4"/>
        <v>10</v>
      </c>
      <c r="E113" s="4">
        <f t="shared" si="5"/>
        <v>8</v>
      </c>
      <c r="F113" s="4">
        <f>D113-8</f>
        <v>2</v>
      </c>
      <c r="G113" s="1"/>
      <c r="H113" s="1"/>
      <c r="I113" s="1"/>
      <c r="J113" s="77"/>
      <c r="K113" s="7"/>
    </row>
    <row r="114" spans="1:11" x14ac:dyDescent="0.3">
      <c r="A114" s="46"/>
      <c r="B114" s="45" t="s">
        <v>91</v>
      </c>
      <c r="C114" s="4">
        <v>12</v>
      </c>
      <c r="D114" s="4">
        <f t="shared" si="4"/>
        <v>10</v>
      </c>
      <c r="E114" s="4">
        <f t="shared" si="5"/>
        <v>8</v>
      </c>
      <c r="F114" s="4">
        <f>D114-8</f>
        <v>2</v>
      </c>
      <c r="G114" s="1"/>
      <c r="H114" s="1"/>
      <c r="I114" s="1"/>
      <c r="J114" s="77"/>
      <c r="K114" s="7"/>
    </row>
    <row r="115" spans="1:11" x14ac:dyDescent="0.3">
      <c r="A115" s="46"/>
      <c r="B115" s="45" t="s">
        <v>92</v>
      </c>
      <c r="C115" s="4">
        <v>12</v>
      </c>
      <c r="D115" s="4">
        <f t="shared" si="4"/>
        <v>10</v>
      </c>
      <c r="E115" s="4">
        <f t="shared" si="5"/>
        <v>8</v>
      </c>
      <c r="F115" s="4">
        <f>D115-8</f>
        <v>2</v>
      </c>
      <c r="G115" s="1"/>
      <c r="H115" s="1"/>
      <c r="I115" s="1"/>
      <c r="J115" s="77"/>
      <c r="K115" s="7"/>
    </row>
    <row r="116" spans="1:11" x14ac:dyDescent="0.3">
      <c r="A116" s="46"/>
      <c r="B116" s="45" t="s">
        <v>93</v>
      </c>
      <c r="C116" s="4">
        <v>9</v>
      </c>
      <c r="D116" s="4">
        <v>8</v>
      </c>
      <c r="E116" s="4">
        <f t="shared" si="5"/>
        <v>8</v>
      </c>
      <c r="F116" s="4"/>
      <c r="G116" s="1"/>
      <c r="H116" s="1"/>
      <c r="I116" s="1"/>
      <c r="J116" s="77"/>
      <c r="K116" s="7"/>
    </row>
    <row r="117" spans="1:11" x14ac:dyDescent="0.3">
      <c r="A117" s="46"/>
      <c r="B117" s="45" t="s">
        <v>94</v>
      </c>
      <c r="C117" s="4"/>
      <c r="D117" s="4" t="str">
        <f t="shared" si="4"/>
        <v/>
      </c>
      <c r="E117" s="4"/>
      <c r="F117" s="4"/>
      <c r="G117" s="1"/>
      <c r="H117" s="1"/>
      <c r="I117" s="1"/>
      <c r="J117" s="77"/>
      <c r="K117" s="7"/>
    </row>
    <row r="118" spans="1:11" x14ac:dyDescent="0.3">
      <c r="A118" s="46"/>
      <c r="B118" s="45" t="s">
        <v>95</v>
      </c>
      <c r="C118" s="4">
        <v>8</v>
      </c>
      <c r="D118" s="4">
        <f t="shared" si="4"/>
        <v>7</v>
      </c>
      <c r="E118" s="4">
        <f t="shared" si="5"/>
        <v>7</v>
      </c>
      <c r="F118" s="4"/>
      <c r="G118" s="1"/>
      <c r="H118" s="1"/>
      <c r="I118" s="1"/>
      <c r="J118" s="77"/>
      <c r="K118" s="7"/>
    </row>
    <row r="119" spans="1:11" x14ac:dyDescent="0.3">
      <c r="A119" s="46"/>
      <c r="B119" s="45" t="s">
        <v>96</v>
      </c>
      <c r="C119" s="4">
        <v>8</v>
      </c>
      <c r="D119" s="4">
        <f t="shared" si="4"/>
        <v>7</v>
      </c>
      <c r="E119" s="4">
        <f t="shared" si="5"/>
        <v>7</v>
      </c>
      <c r="F119" s="4"/>
      <c r="G119" s="1"/>
      <c r="H119" s="1"/>
      <c r="I119" s="1"/>
      <c r="J119" s="77"/>
      <c r="K119" s="7"/>
    </row>
    <row r="120" spans="1:11" x14ac:dyDescent="0.3">
      <c r="A120" s="46"/>
      <c r="B120" s="45" t="s">
        <v>97</v>
      </c>
      <c r="C120" s="4">
        <v>12</v>
      </c>
      <c r="D120" s="4">
        <f t="shared" si="4"/>
        <v>10</v>
      </c>
      <c r="E120" s="4">
        <f t="shared" si="5"/>
        <v>8</v>
      </c>
      <c r="F120" s="4">
        <f>D120-8</f>
        <v>2</v>
      </c>
      <c r="G120" s="1"/>
      <c r="H120" s="1"/>
      <c r="I120" s="1"/>
      <c r="J120" s="77"/>
      <c r="K120" s="7"/>
    </row>
    <row r="121" spans="1:11" x14ac:dyDescent="0.3">
      <c r="A121" s="46"/>
      <c r="B121" s="45" t="s">
        <v>98</v>
      </c>
      <c r="C121" s="4">
        <v>12</v>
      </c>
      <c r="D121" s="4">
        <f t="shared" si="4"/>
        <v>10</v>
      </c>
      <c r="E121" s="4">
        <f t="shared" si="5"/>
        <v>8</v>
      </c>
      <c r="F121" s="4">
        <f>D121-8</f>
        <v>2</v>
      </c>
      <c r="G121" s="1"/>
      <c r="H121" s="1"/>
      <c r="I121" s="1"/>
      <c r="J121" s="77"/>
      <c r="K121" s="7"/>
    </row>
    <row r="122" spans="1:11" x14ac:dyDescent="0.3">
      <c r="A122" s="46"/>
      <c r="B122" s="45" t="s">
        <v>99</v>
      </c>
      <c r="C122" s="4">
        <v>8</v>
      </c>
      <c r="D122" s="4">
        <f t="shared" si="4"/>
        <v>7</v>
      </c>
      <c r="E122" s="4">
        <f t="shared" si="5"/>
        <v>7</v>
      </c>
      <c r="F122" s="4"/>
      <c r="G122" s="1"/>
      <c r="H122" s="1"/>
      <c r="I122" s="1"/>
      <c r="J122" s="77"/>
      <c r="K122" s="7"/>
    </row>
    <row r="123" spans="1:11" x14ac:dyDescent="0.3">
      <c r="A123" s="46"/>
      <c r="B123" s="45" t="s">
        <v>100</v>
      </c>
      <c r="C123" s="4"/>
      <c r="D123" s="4" t="str">
        <f t="shared" si="4"/>
        <v/>
      </c>
      <c r="E123" s="4"/>
      <c r="F123" s="4"/>
      <c r="G123" s="1"/>
      <c r="H123" s="1"/>
      <c r="I123" s="1"/>
      <c r="J123" s="77"/>
      <c r="K123" s="7"/>
    </row>
    <row r="124" spans="1:11" x14ac:dyDescent="0.3">
      <c r="A124" s="46"/>
      <c r="B124" s="45" t="s">
        <v>101</v>
      </c>
      <c r="C124" s="4"/>
      <c r="D124" s="4" t="str">
        <f t="shared" si="4"/>
        <v/>
      </c>
      <c r="E124" s="4"/>
      <c r="F124" s="4"/>
      <c r="G124" s="1"/>
      <c r="H124" s="1"/>
      <c r="I124" s="1"/>
      <c r="J124" s="77"/>
      <c r="K124" s="7"/>
    </row>
    <row r="125" spans="1:11" x14ac:dyDescent="0.3">
      <c r="A125" s="46"/>
      <c r="B125" s="45" t="s">
        <v>102</v>
      </c>
      <c r="C125" s="4">
        <v>12</v>
      </c>
      <c r="D125" s="4">
        <f t="shared" si="4"/>
        <v>10</v>
      </c>
      <c r="E125" s="4">
        <f t="shared" si="5"/>
        <v>8</v>
      </c>
      <c r="F125" s="4">
        <f>D125-8</f>
        <v>2</v>
      </c>
      <c r="G125" s="1"/>
      <c r="H125" s="1"/>
      <c r="I125" s="1"/>
      <c r="J125" s="77"/>
      <c r="K125" s="7"/>
    </row>
    <row r="126" spans="1:11" x14ac:dyDescent="0.3">
      <c r="A126" s="46"/>
      <c r="B126" s="45" t="s">
        <v>103</v>
      </c>
      <c r="C126" s="4">
        <v>12</v>
      </c>
      <c r="D126" s="4">
        <f t="shared" si="4"/>
        <v>10</v>
      </c>
      <c r="E126" s="4">
        <f t="shared" si="5"/>
        <v>8</v>
      </c>
      <c r="F126" s="4">
        <f>D126-8</f>
        <v>2</v>
      </c>
      <c r="G126" s="1"/>
      <c r="H126" s="1"/>
      <c r="I126" s="1"/>
      <c r="J126" s="77"/>
      <c r="K126" s="7"/>
    </row>
    <row r="127" spans="1:11" x14ac:dyDescent="0.3">
      <c r="A127" s="46"/>
      <c r="B127" s="45" t="s">
        <v>104</v>
      </c>
      <c r="C127" s="4">
        <v>12</v>
      </c>
      <c r="D127" s="4">
        <f t="shared" si="4"/>
        <v>10</v>
      </c>
      <c r="E127" s="4">
        <f t="shared" si="5"/>
        <v>8</v>
      </c>
      <c r="F127" s="4">
        <f>D127-8</f>
        <v>2</v>
      </c>
      <c r="G127" s="1"/>
      <c r="H127" s="1"/>
      <c r="I127" s="1"/>
      <c r="J127" s="77"/>
      <c r="K127" s="7"/>
    </row>
    <row r="128" spans="1:11" x14ac:dyDescent="0.3">
      <c r="A128" s="46"/>
      <c r="B128" s="45" t="s">
        <v>105</v>
      </c>
      <c r="C128" s="4">
        <v>12</v>
      </c>
      <c r="D128" s="4">
        <f t="shared" si="4"/>
        <v>10</v>
      </c>
      <c r="E128" s="4">
        <f t="shared" si="5"/>
        <v>8</v>
      </c>
      <c r="F128" s="4">
        <f>D128-8</f>
        <v>2</v>
      </c>
      <c r="G128" s="1"/>
      <c r="H128" s="1"/>
      <c r="I128" s="1"/>
      <c r="J128" s="77"/>
      <c r="K128" s="7"/>
    </row>
    <row r="129" spans="1:11" s="3" customFormat="1" ht="32.4" x14ac:dyDescent="0.3">
      <c r="A129" s="16"/>
      <c r="B129" s="118" t="s">
        <v>1825</v>
      </c>
      <c r="C129" s="10">
        <v>8</v>
      </c>
      <c r="D129" s="10">
        <f t="shared" si="4"/>
        <v>7</v>
      </c>
      <c r="E129" s="10">
        <f t="shared" si="5"/>
        <v>7</v>
      </c>
      <c r="F129" s="10"/>
      <c r="G129" s="10"/>
      <c r="H129" s="10"/>
      <c r="I129" s="10"/>
      <c r="J129" s="82"/>
      <c r="K129" s="38">
        <f>150*8*2</f>
        <v>2400</v>
      </c>
    </row>
    <row r="130" spans="1:11" x14ac:dyDescent="0.3">
      <c r="A130" s="46"/>
      <c r="B130" s="45" t="s">
        <v>106</v>
      </c>
      <c r="C130" s="4"/>
      <c r="D130" s="4" t="str">
        <f t="shared" si="4"/>
        <v/>
      </c>
      <c r="E130" s="4"/>
      <c r="F130" s="4"/>
      <c r="G130" s="1"/>
      <c r="H130" s="1"/>
      <c r="I130" s="1"/>
      <c r="J130" s="77"/>
      <c r="K130" s="7"/>
    </row>
    <row r="131" spans="1:11" x14ac:dyDescent="0.3">
      <c r="A131" s="46"/>
      <c r="B131" s="45" t="s">
        <v>107</v>
      </c>
      <c r="C131" s="4"/>
      <c r="D131" s="4" t="str">
        <f t="shared" si="4"/>
        <v/>
      </c>
      <c r="E131" s="4"/>
      <c r="F131" s="4"/>
      <c r="G131" s="1"/>
      <c r="H131" s="1"/>
      <c r="I131" s="1"/>
      <c r="J131" s="77"/>
      <c r="K131" s="7"/>
    </row>
    <row r="132" spans="1:11" x14ac:dyDescent="0.3">
      <c r="A132" s="46"/>
      <c r="B132" s="45" t="s">
        <v>108</v>
      </c>
      <c r="C132" s="4">
        <v>12</v>
      </c>
      <c r="D132" s="4">
        <f t="shared" si="4"/>
        <v>10</v>
      </c>
      <c r="E132" s="4">
        <f t="shared" si="5"/>
        <v>8</v>
      </c>
      <c r="F132" s="4">
        <f>D132-8</f>
        <v>2</v>
      </c>
      <c r="G132" s="1"/>
      <c r="H132" s="1"/>
      <c r="I132" s="1"/>
      <c r="J132" s="77"/>
      <c r="K132" s="7"/>
    </row>
    <row r="133" spans="1:11" x14ac:dyDescent="0.3">
      <c r="A133" s="46"/>
      <c r="B133" s="45" t="s">
        <v>109</v>
      </c>
      <c r="C133" s="4">
        <v>12</v>
      </c>
      <c r="D133" s="4">
        <f t="shared" si="4"/>
        <v>10</v>
      </c>
      <c r="E133" s="4">
        <f t="shared" si="5"/>
        <v>8</v>
      </c>
      <c r="F133" s="4">
        <f>D133-8</f>
        <v>2</v>
      </c>
      <c r="G133" s="1"/>
      <c r="H133" s="1"/>
      <c r="I133" s="1"/>
      <c r="J133" s="77"/>
      <c r="K133" s="7"/>
    </row>
    <row r="134" spans="1:11" x14ac:dyDescent="0.3">
      <c r="A134" s="46"/>
      <c r="B134" s="45" t="s">
        <v>110</v>
      </c>
      <c r="C134" s="4">
        <v>12</v>
      </c>
      <c r="D134" s="4">
        <f t="shared" si="4"/>
        <v>10</v>
      </c>
      <c r="E134" s="4">
        <f t="shared" si="5"/>
        <v>8</v>
      </c>
      <c r="F134" s="4">
        <f>D134-8</f>
        <v>2</v>
      </c>
      <c r="G134" s="1"/>
      <c r="H134" s="1"/>
      <c r="I134" s="1"/>
      <c r="J134" s="77"/>
      <c r="K134" s="7"/>
    </row>
    <row r="135" spans="1:11" x14ac:dyDescent="0.3">
      <c r="A135" s="46"/>
      <c r="B135" s="45" t="s">
        <v>111</v>
      </c>
      <c r="C135" s="4">
        <v>12</v>
      </c>
      <c r="D135" s="4">
        <f t="shared" si="4"/>
        <v>10</v>
      </c>
      <c r="E135" s="4">
        <f t="shared" si="5"/>
        <v>8</v>
      </c>
      <c r="F135" s="4">
        <f>D135-8</f>
        <v>2</v>
      </c>
      <c r="G135" s="1"/>
      <c r="H135" s="1"/>
      <c r="I135" s="1"/>
      <c r="J135" s="77"/>
      <c r="K135" s="7"/>
    </row>
    <row r="136" spans="1:11" x14ac:dyDescent="0.3">
      <c r="A136" s="46"/>
      <c r="B136" s="45" t="s">
        <v>112</v>
      </c>
      <c r="C136" s="4">
        <v>8</v>
      </c>
      <c r="D136" s="4">
        <f t="shared" si="4"/>
        <v>7</v>
      </c>
      <c r="E136" s="4">
        <f t="shared" si="5"/>
        <v>7</v>
      </c>
      <c r="F136" s="4"/>
      <c r="G136" s="1"/>
      <c r="H136" s="1"/>
      <c r="I136" s="1"/>
      <c r="J136" s="77"/>
      <c r="K136" s="7"/>
    </row>
    <row r="137" spans="1:11" x14ac:dyDescent="0.3">
      <c r="A137" s="46"/>
      <c r="B137" s="45" t="s">
        <v>113</v>
      </c>
      <c r="C137" s="4"/>
      <c r="D137" s="4" t="str">
        <f t="shared" si="4"/>
        <v/>
      </c>
      <c r="E137" s="4"/>
      <c r="F137" s="4"/>
      <c r="G137" s="1"/>
      <c r="H137" s="1"/>
      <c r="I137" s="1"/>
      <c r="J137" s="77"/>
      <c r="K137" s="7"/>
    </row>
    <row r="138" spans="1:11" x14ac:dyDescent="0.3">
      <c r="A138" s="46"/>
      <c r="B138" s="45" t="s">
        <v>114</v>
      </c>
      <c r="C138" s="4"/>
      <c r="D138" s="4" t="str">
        <f t="shared" si="4"/>
        <v/>
      </c>
      <c r="E138" s="4"/>
      <c r="F138" s="4"/>
      <c r="G138" s="1"/>
      <c r="H138" s="1"/>
      <c r="I138" s="1"/>
      <c r="J138" s="77"/>
      <c r="K138" s="7"/>
    </row>
    <row r="139" spans="1:11" x14ac:dyDescent="0.3">
      <c r="A139" s="46"/>
      <c r="B139" s="45" t="s">
        <v>115</v>
      </c>
      <c r="C139" s="4">
        <v>12</v>
      </c>
      <c r="D139" s="4">
        <f t="shared" si="4"/>
        <v>10</v>
      </c>
      <c r="E139" s="4">
        <f t="shared" si="5"/>
        <v>8</v>
      </c>
      <c r="F139" s="4">
        <f>D139-8</f>
        <v>2</v>
      </c>
      <c r="G139" s="1"/>
      <c r="H139" s="1"/>
      <c r="I139" s="1"/>
      <c r="J139" s="77"/>
      <c r="K139" s="7"/>
    </row>
    <row r="140" spans="1:11" x14ac:dyDescent="0.3">
      <c r="A140" s="46"/>
      <c r="B140" s="45" t="s">
        <v>116</v>
      </c>
      <c r="C140" s="4">
        <v>12</v>
      </c>
      <c r="D140" s="4">
        <f t="shared" si="4"/>
        <v>10</v>
      </c>
      <c r="E140" s="4">
        <f t="shared" si="5"/>
        <v>8</v>
      </c>
      <c r="F140" s="4">
        <f>D140-8</f>
        <v>2</v>
      </c>
      <c r="G140" s="1"/>
      <c r="H140" s="1"/>
      <c r="I140" s="1"/>
      <c r="J140" s="77"/>
      <c r="K140" s="7"/>
    </row>
    <row r="141" spans="1:11" x14ac:dyDescent="0.3">
      <c r="A141" s="46"/>
      <c r="B141" s="45" t="s">
        <v>117</v>
      </c>
      <c r="C141" s="4">
        <v>12</v>
      </c>
      <c r="D141" s="4">
        <f t="shared" ref="D141:D142" si="6">IF((OR(C141&gt;12,C141=12)),C141-2,IF(C141=8,C141-1,""))</f>
        <v>10</v>
      </c>
      <c r="E141" s="4">
        <f t="shared" si="5"/>
        <v>8</v>
      </c>
      <c r="F141" s="4">
        <f>D141-8</f>
        <v>2</v>
      </c>
      <c r="G141" s="1"/>
      <c r="H141" s="1"/>
      <c r="I141" s="1"/>
      <c r="J141" s="77"/>
      <c r="K141" s="7"/>
    </row>
    <row r="142" spans="1:11" x14ac:dyDescent="0.3">
      <c r="A142" s="46"/>
      <c r="B142" s="45" t="s">
        <v>118</v>
      </c>
      <c r="C142" s="4">
        <v>12</v>
      </c>
      <c r="D142" s="4">
        <f t="shared" si="6"/>
        <v>10</v>
      </c>
      <c r="E142" s="4">
        <f t="shared" si="5"/>
        <v>8</v>
      </c>
      <c r="F142" s="4">
        <f>D142-8</f>
        <v>2</v>
      </c>
      <c r="G142" s="1"/>
      <c r="H142" s="1"/>
      <c r="I142" s="1"/>
      <c r="J142" s="77"/>
      <c r="K142" s="7"/>
    </row>
    <row r="143" spans="1:11" x14ac:dyDescent="0.3">
      <c r="A143" s="46"/>
      <c r="B143" s="8" t="s">
        <v>1848</v>
      </c>
      <c r="C143" s="4"/>
      <c r="D143" s="4">
        <v>233</v>
      </c>
      <c r="E143" s="4"/>
      <c r="F143" s="4">
        <v>36</v>
      </c>
      <c r="G143" s="1"/>
      <c r="H143" s="1"/>
      <c r="I143" s="1"/>
      <c r="J143" s="43">
        <v>34950</v>
      </c>
      <c r="K143" s="4"/>
    </row>
    <row r="144" spans="1:11" ht="32.4" x14ac:dyDescent="0.3">
      <c r="A144" s="46"/>
      <c r="B144" s="90" t="s">
        <v>1849</v>
      </c>
      <c r="C144" s="4"/>
      <c r="D144" s="4"/>
      <c r="E144" s="4"/>
      <c r="F144" s="4"/>
      <c r="G144" s="1"/>
      <c r="H144" s="1"/>
      <c r="I144" s="1"/>
      <c r="J144" s="43">
        <v>7200</v>
      </c>
      <c r="K144" s="4">
        <v>2400</v>
      </c>
    </row>
    <row r="145" spans="1:11" x14ac:dyDescent="0.3">
      <c r="A145" s="93"/>
      <c r="B145" s="8" t="s">
        <v>1817</v>
      </c>
      <c r="C145" s="19"/>
      <c r="D145" s="19" t="str">
        <f t="shared" ref="D145:D209" si="7">IF((OR(C145&gt;12,C145=12)),C145-2,IF(C145=8,C145-1,""))</f>
        <v/>
      </c>
      <c r="E145" s="19"/>
      <c r="F145" s="19"/>
      <c r="G145" s="28"/>
      <c r="H145" s="28"/>
      <c r="I145" s="28"/>
      <c r="J145" s="49">
        <v>44550</v>
      </c>
      <c r="K145" s="19"/>
    </row>
    <row r="146" spans="1:11" x14ac:dyDescent="0.3">
      <c r="A146" s="93"/>
      <c r="B146" s="8" t="s">
        <v>1818</v>
      </c>
      <c r="C146" s="19"/>
      <c r="D146" s="19"/>
      <c r="E146" s="19"/>
      <c r="F146" s="19"/>
      <c r="G146" s="28"/>
      <c r="H146" s="28"/>
      <c r="I146" s="28"/>
      <c r="J146" s="49">
        <v>45469</v>
      </c>
      <c r="K146" s="19"/>
    </row>
    <row r="147" spans="1:11" x14ac:dyDescent="0.3">
      <c r="A147" s="93"/>
      <c r="B147" s="8" t="s">
        <v>1819</v>
      </c>
      <c r="C147" s="9"/>
      <c r="D147" s="9"/>
      <c r="E147" s="9"/>
      <c r="F147" s="9"/>
      <c r="G147" s="10"/>
      <c r="H147" s="10"/>
      <c r="I147" s="10"/>
      <c r="J147" s="44">
        <v>919</v>
      </c>
      <c r="K147" s="9"/>
    </row>
    <row r="148" spans="1:11" x14ac:dyDescent="0.3">
      <c r="A148" s="93"/>
      <c r="B148" s="86"/>
      <c r="C148" s="19"/>
      <c r="D148" s="19"/>
      <c r="E148" s="19"/>
      <c r="F148" s="19"/>
      <c r="G148" s="28"/>
      <c r="H148" s="28"/>
      <c r="I148" s="28"/>
      <c r="J148" s="49"/>
      <c r="K148" s="19"/>
    </row>
    <row r="149" spans="1:11" x14ac:dyDescent="0.3">
      <c r="A149" s="46"/>
      <c r="D149" s="76" t="str">
        <f t="shared" si="7"/>
        <v/>
      </c>
      <c r="E149" s="14"/>
      <c r="F149" s="14"/>
      <c r="G149" s="96"/>
      <c r="H149" s="42"/>
      <c r="K149" s="4"/>
    </row>
    <row r="150" spans="1:11" x14ac:dyDescent="0.3">
      <c r="A150" s="46"/>
      <c r="B150" s="45" t="s">
        <v>119</v>
      </c>
      <c r="C150" s="4">
        <v>12</v>
      </c>
      <c r="D150" s="4">
        <f t="shared" si="7"/>
        <v>10</v>
      </c>
      <c r="E150" s="4"/>
      <c r="F150" s="4">
        <f>D150-8</f>
        <v>2</v>
      </c>
      <c r="G150" s="1"/>
      <c r="H150" s="1"/>
      <c r="I150" s="1"/>
      <c r="J150" s="77"/>
      <c r="K150" s="7"/>
    </row>
    <row r="151" spans="1:11" x14ac:dyDescent="0.3">
      <c r="A151" s="46"/>
      <c r="B151" s="45" t="s">
        <v>120</v>
      </c>
      <c r="C151" s="4"/>
      <c r="D151" s="4" t="str">
        <f t="shared" si="7"/>
        <v/>
      </c>
      <c r="E151" s="4"/>
      <c r="F151" s="4"/>
      <c r="G151" s="1"/>
      <c r="H151" s="1"/>
      <c r="I151" s="1"/>
      <c r="J151" s="77"/>
      <c r="K151" s="7"/>
    </row>
    <row r="152" spans="1:11" x14ac:dyDescent="0.3">
      <c r="A152" s="46"/>
      <c r="B152" s="45" t="s">
        <v>121</v>
      </c>
      <c r="C152" s="4"/>
      <c r="D152" s="4" t="str">
        <f t="shared" si="7"/>
        <v/>
      </c>
      <c r="E152" s="4"/>
      <c r="F152" s="4"/>
      <c r="G152" s="1"/>
      <c r="H152" s="1"/>
      <c r="I152" s="1"/>
      <c r="J152" s="77"/>
      <c r="K152" s="7"/>
    </row>
    <row r="153" spans="1:11" x14ac:dyDescent="0.3">
      <c r="A153" s="46"/>
      <c r="B153" s="45" t="s">
        <v>122</v>
      </c>
      <c r="C153" s="4">
        <v>12</v>
      </c>
      <c r="D153" s="4">
        <f t="shared" si="7"/>
        <v>10</v>
      </c>
      <c r="E153" s="4"/>
      <c r="F153" s="4">
        <f>D153-8</f>
        <v>2</v>
      </c>
      <c r="G153" s="1"/>
      <c r="H153" s="1"/>
      <c r="I153" s="1"/>
      <c r="J153" s="77"/>
      <c r="K153" s="7"/>
    </row>
    <row r="154" spans="1:11" x14ac:dyDescent="0.3">
      <c r="A154" s="46"/>
      <c r="B154" s="45" t="s">
        <v>123</v>
      </c>
      <c r="C154" s="4">
        <v>12</v>
      </c>
      <c r="D154" s="4">
        <f t="shared" si="7"/>
        <v>10</v>
      </c>
      <c r="E154" s="4"/>
      <c r="F154" s="4">
        <f>D154-8</f>
        <v>2</v>
      </c>
      <c r="G154" s="1"/>
      <c r="H154" s="1"/>
      <c r="I154" s="1"/>
      <c r="J154" s="77"/>
      <c r="K154" s="7"/>
    </row>
    <row r="155" spans="1:11" x14ac:dyDescent="0.3">
      <c r="A155" s="46"/>
      <c r="B155" s="45" t="s">
        <v>124</v>
      </c>
      <c r="C155" s="4">
        <v>12</v>
      </c>
      <c r="D155" s="4">
        <f t="shared" si="7"/>
        <v>10</v>
      </c>
      <c r="E155" s="4"/>
      <c r="F155" s="4">
        <f>D155-8</f>
        <v>2</v>
      </c>
      <c r="G155" s="1"/>
      <c r="H155" s="1"/>
      <c r="I155" s="1"/>
      <c r="J155" s="77"/>
      <c r="K155" s="7"/>
    </row>
    <row r="156" spans="1:11" x14ac:dyDescent="0.3">
      <c r="A156" s="46"/>
      <c r="B156" s="45" t="s">
        <v>125</v>
      </c>
      <c r="C156" s="4">
        <v>12</v>
      </c>
      <c r="D156" s="4">
        <f t="shared" si="7"/>
        <v>10</v>
      </c>
      <c r="E156" s="4"/>
      <c r="F156" s="4">
        <f>D156-8</f>
        <v>2</v>
      </c>
      <c r="G156" s="1"/>
      <c r="H156" s="1"/>
      <c r="I156" s="1"/>
      <c r="J156" s="77"/>
      <c r="K156" s="7"/>
    </row>
    <row r="157" spans="1:11" x14ac:dyDescent="0.3">
      <c r="A157" s="46"/>
      <c r="B157" s="45" t="s">
        <v>126</v>
      </c>
      <c r="C157" s="4">
        <v>8</v>
      </c>
      <c r="D157" s="4">
        <f t="shared" si="7"/>
        <v>7</v>
      </c>
      <c r="E157" s="4"/>
      <c r="F157" s="4"/>
      <c r="G157" s="1"/>
      <c r="H157" s="1"/>
      <c r="I157" s="1"/>
      <c r="J157" s="77"/>
      <c r="K157" s="7"/>
    </row>
    <row r="158" spans="1:11" x14ac:dyDescent="0.3">
      <c r="A158" s="46"/>
      <c r="B158" s="45" t="s">
        <v>127</v>
      </c>
      <c r="C158" s="4"/>
      <c r="D158" s="4" t="str">
        <f t="shared" si="7"/>
        <v/>
      </c>
      <c r="E158" s="4"/>
      <c r="F158" s="4"/>
      <c r="G158" s="1"/>
      <c r="H158" s="1"/>
      <c r="I158" s="1"/>
      <c r="J158" s="77"/>
      <c r="K158" s="7"/>
    </row>
    <row r="159" spans="1:11" x14ac:dyDescent="0.3">
      <c r="A159" s="46"/>
      <c r="B159" s="45" t="s">
        <v>128</v>
      </c>
      <c r="C159" s="4"/>
      <c r="D159" s="4" t="str">
        <f t="shared" si="7"/>
        <v/>
      </c>
      <c r="E159" s="4"/>
      <c r="F159" s="4"/>
      <c r="G159" s="1"/>
      <c r="H159" s="1"/>
      <c r="I159" s="1"/>
      <c r="J159" s="77"/>
      <c r="K159" s="7"/>
    </row>
    <row r="160" spans="1:11" x14ac:dyDescent="0.3">
      <c r="A160" s="46"/>
      <c r="B160" s="45" t="s">
        <v>129</v>
      </c>
      <c r="C160" s="4">
        <v>12</v>
      </c>
      <c r="D160" s="4">
        <f t="shared" si="7"/>
        <v>10</v>
      </c>
      <c r="E160" s="4"/>
      <c r="F160" s="4">
        <f>D160-8</f>
        <v>2</v>
      </c>
      <c r="G160" s="1"/>
      <c r="H160" s="1"/>
      <c r="I160" s="1"/>
      <c r="J160" s="77"/>
      <c r="K160" s="7"/>
    </row>
    <row r="161" spans="1:11" x14ac:dyDescent="0.3">
      <c r="A161" s="46"/>
      <c r="B161" s="45" t="s">
        <v>130</v>
      </c>
      <c r="C161" s="4">
        <v>12</v>
      </c>
      <c r="D161" s="4">
        <f t="shared" si="7"/>
        <v>10</v>
      </c>
      <c r="E161" s="4"/>
      <c r="F161" s="4">
        <f>D161-8</f>
        <v>2</v>
      </c>
      <c r="G161" s="1"/>
      <c r="H161" s="1"/>
      <c r="I161" s="1"/>
      <c r="J161" s="77"/>
      <c r="K161" s="7"/>
    </row>
    <row r="162" spans="1:11" x14ac:dyDescent="0.3">
      <c r="A162" s="46"/>
      <c r="B162" s="45" t="s">
        <v>131</v>
      </c>
      <c r="C162" s="4">
        <v>12</v>
      </c>
      <c r="D162" s="4">
        <f t="shared" si="7"/>
        <v>10</v>
      </c>
      <c r="E162" s="4"/>
      <c r="F162" s="4">
        <f>D162-8</f>
        <v>2</v>
      </c>
      <c r="G162" s="1"/>
      <c r="H162" s="1"/>
      <c r="I162" s="1"/>
      <c r="J162" s="77"/>
      <c r="K162" s="7"/>
    </row>
    <row r="163" spans="1:11" x14ac:dyDescent="0.3">
      <c r="A163" s="46"/>
      <c r="B163" s="45" t="s">
        <v>132</v>
      </c>
      <c r="C163" s="4">
        <v>12</v>
      </c>
      <c r="D163" s="4">
        <f t="shared" si="7"/>
        <v>10</v>
      </c>
      <c r="E163" s="4"/>
      <c r="F163" s="4">
        <f>D163-8</f>
        <v>2</v>
      </c>
      <c r="G163" s="1"/>
      <c r="H163" s="1"/>
      <c r="I163" s="1"/>
      <c r="J163" s="77"/>
      <c r="K163" s="7"/>
    </row>
    <row r="164" spans="1:11" x14ac:dyDescent="0.3">
      <c r="A164" s="46"/>
      <c r="B164" s="45" t="s">
        <v>133</v>
      </c>
      <c r="C164" s="4">
        <v>12</v>
      </c>
      <c r="D164" s="4">
        <f t="shared" si="7"/>
        <v>10</v>
      </c>
      <c r="E164" s="4"/>
      <c r="F164" s="4">
        <f>D164-8</f>
        <v>2</v>
      </c>
      <c r="G164" s="1"/>
      <c r="H164" s="1"/>
      <c r="I164" s="1"/>
      <c r="J164" s="77"/>
      <c r="K164" s="7"/>
    </row>
    <row r="165" spans="1:11" x14ac:dyDescent="0.3">
      <c r="A165" s="46"/>
      <c r="B165" s="45" t="s">
        <v>134</v>
      </c>
      <c r="C165" s="4"/>
      <c r="D165" s="4" t="str">
        <f t="shared" si="7"/>
        <v/>
      </c>
      <c r="E165" s="4"/>
      <c r="F165" s="4"/>
      <c r="G165" s="1"/>
      <c r="H165" s="1"/>
      <c r="I165" s="1"/>
      <c r="J165" s="77"/>
      <c r="K165" s="7"/>
    </row>
    <row r="166" spans="1:11" x14ac:dyDescent="0.3">
      <c r="A166" s="46"/>
      <c r="B166" s="45" t="s">
        <v>135</v>
      </c>
      <c r="C166" s="4"/>
      <c r="D166" s="4" t="str">
        <f t="shared" si="7"/>
        <v/>
      </c>
      <c r="E166" s="4"/>
      <c r="F166" s="4"/>
      <c r="G166" s="1"/>
      <c r="H166" s="1"/>
      <c r="I166" s="1"/>
      <c r="J166" s="77"/>
      <c r="K166" s="7"/>
    </row>
    <row r="167" spans="1:11" x14ac:dyDescent="0.3">
      <c r="A167" s="46"/>
      <c r="B167" s="45" t="s">
        <v>136</v>
      </c>
      <c r="C167" s="4">
        <v>12.5</v>
      </c>
      <c r="D167" s="4">
        <f t="shared" si="7"/>
        <v>10.5</v>
      </c>
      <c r="E167" s="4"/>
      <c r="F167" s="4">
        <v>2</v>
      </c>
      <c r="G167" s="1"/>
      <c r="H167" s="1">
        <v>0.5</v>
      </c>
      <c r="I167" s="1"/>
      <c r="J167" s="77"/>
      <c r="K167" s="7"/>
    </row>
    <row r="168" spans="1:11" x14ac:dyDescent="0.3">
      <c r="A168" s="46"/>
      <c r="B168" s="45" t="s">
        <v>137</v>
      </c>
      <c r="C168" s="4">
        <v>12</v>
      </c>
      <c r="D168" s="4">
        <f t="shared" si="7"/>
        <v>10</v>
      </c>
      <c r="E168" s="4"/>
      <c r="F168" s="4">
        <f>D168-8</f>
        <v>2</v>
      </c>
      <c r="G168" s="1"/>
      <c r="H168" s="1"/>
      <c r="I168" s="1"/>
      <c r="J168" s="77"/>
      <c r="K168" s="7"/>
    </row>
    <row r="169" spans="1:11" x14ac:dyDescent="0.3">
      <c r="A169" s="46"/>
      <c r="B169" s="45" t="s">
        <v>138</v>
      </c>
      <c r="C169" s="4">
        <v>12</v>
      </c>
      <c r="D169" s="4">
        <f t="shared" si="7"/>
        <v>10</v>
      </c>
      <c r="E169" s="4"/>
      <c r="F169" s="4">
        <f>D169-8</f>
        <v>2</v>
      </c>
      <c r="G169" s="1"/>
      <c r="H169" s="1"/>
      <c r="I169" s="1"/>
      <c r="J169" s="77"/>
      <c r="K169" s="7"/>
    </row>
    <row r="170" spans="1:11" x14ac:dyDescent="0.3">
      <c r="A170" s="46"/>
      <c r="B170" s="45" t="s">
        <v>139</v>
      </c>
      <c r="C170" s="4">
        <v>12</v>
      </c>
      <c r="D170" s="4">
        <f t="shared" si="7"/>
        <v>10</v>
      </c>
      <c r="E170" s="4"/>
      <c r="F170" s="4">
        <f>D170-8</f>
        <v>2</v>
      </c>
      <c r="G170" s="1"/>
      <c r="H170" s="1"/>
      <c r="I170" s="1"/>
      <c r="J170" s="77"/>
      <c r="K170" s="7"/>
    </row>
    <row r="171" spans="1:11" x14ac:dyDescent="0.3">
      <c r="A171" s="46"/>
      <c r="B171" s="45" t="s">
        <v>140</v>
      </c>
      <c r="C171" s="4">
        <v>8</v>
      </c>
      <c r="D171" s="4">
        <f t="shared" si="7"/>
        <v>7</v>
      </c>
      <c r="E171" s="4"/>
      <c r="F171" s="4"/>
      <c r="G171" s="1"/>
      <c r="H171" s="1"/>
      <c r="I171" s="1"/>
      <c r="J171" s="77"/>
      <c r="K171" s="7"/>
    </row>
    <row r="172" spans="1:11" x14ac:dyDescent="0.3">
      <c r="A172" s="46"/>
      <c r="B172" s="45" t="s">
        <v>141</v>
      </c>
      <c r="C172" s="4"/>
      <c r="D172" s="4" t="str">
        <f t="shared" si="7"/>
        <v/>
      </c>
      <c r="E172" s="4"/>
      <c r="F172" s="4"/>
      <c r="G172" s="1"/>
      <c r="H172" s="1"/>
      <c r="I172" s="1"/>
      <c r="J172" s="77"/>
      <c r="K172" s="7"/>
    </row>
    <row r="173" spans="1:11" x14ac:dyDescent="0.3">
      <c r="A173" s="46"/>
      <c r="B173" s="45" t="s">
        <v>142</v>
      </c>
      <c r="C173" s="4"/>
      <c r="D173" s="4" t="str">
        <f t="shared" si="7"/>
        <v/>
      </c>
      <c r="E173" s="4"/>
      <c r="F173" s="4"/>
      <c r="G173" s="1"/>
      <c r="H173" s="1"/>
      <c r="I173" s="1"/>
      <c r="J173" s="77"/>
      <c r="K173" s="7"/>
    </row>
    <row r="174" spans="1:11" x14ac:dyDescent="0.3">
      <c r="A174" s="46"/>
      <c r="B174" s="45" t="s">
        <v>143</v>
      </c>
      <c r="C174" s="4">
        <v>12</v>
      </c>
      <c r="D174" s="4">
        <f t="shared" si="7"/>
        <v>10</v>
      </c>
      <c r="E174" s="4"/>
      <c r="F174" s="4">
        <f>D174-8</f>
        <v>2</v>
      </c>
      <c r="G174" s="1"/>
      <c r="H174" s="1"/>
      <c r="I174" s="1"/>
      <c r="J174" s="77"/>
      <c r="K174" s="7"/>
    </row>
    <row r="175" spans="1:11" x14ac:dyDescent="0.3">
      <c r="A175" s="46"/>
      <c r="B175" s="45" t="s">
        <v>144</v>
      </c>
      <c r="C175" s="4">
        <v>12</v>
      </c>
      <c r="D175" s="4">
        <f t="shared" si="7"/>
        <v>10</v>
      </c>
      <c r="E175" s="4"/>
      <c r="F175" s="4">
        <f>D175-8</f>
        <v>2</v>
      </c>
      <c r="G175" s="1"/>
      <c r="H175" s="1"/>
      <c r="I175" s="1"/>
      <c r="J175" s="77"/>
      <c r="K175" s="7"/>
    </row>
    <row r="176" spans="1:11" x14ac:dyDescent="0.3">
      <c r="A176" s="46"/>
      <c r="B176" s="45" t="s">
        <v>145</v>
      </c>
      <c r="C176" s="4">
        <v>12</v>
      </c>
      <c r="D176" s="4">
        <f t="shared" si="7"/>
        <v>10</v>
      </c>
      <c r="E176" s="4"/>
      <c r="F176" s="4">
        <f>D176-8</f>
        <v>2</v>
      </c>
      <c r="G176" s="1"/>
      <c r="H176" s="1"/>
      <c r="I176" s="1"/>
      <c r="J176" s="77"/>
      <c r="K176" s="7"/>
    </row>
    <row r="177" spans="1:11" x14ac:dyDescent="0.3">
      <c r="A177" s="46"/>
      <c r="B177" s="45" t="s">
        <v>146</v>
      </c>
      <c r="C177" s="4">
        <v>12</v>
      </c>
      <c r="D177" s="4">
        <f t="shared" si="7"/>
        <v>10</v>
      </c>
      <c r="E177" s="4"/>
      <c r="F177" s="4">
        <f>D177-8</f>
        <v>2</v>
      </c>
      <c r="G177" s="1"/>
      <c r="H177" s="1"/>
      <c r="I177" s="1"/>
      <c r="J177" s="77"/>
      <c r="K177" s="7"/>
    </row>
    <row r="178" spans="1:11" x14ac:dyDescent="0.3">
      <c r="A178" s="46"/>
      <c r="B178" s="45" t="s">
        <v>147</v>
      </c>
      <c r="C178" s="4">
        <v>12</v>
      </c>
      <c r="D178" s="4">
        <f t="shared" si="7"/>
        <v>10</v>
      </c>
      <c r="E178" s="4"/>
      <c r="F178" s="4">
        <f>D178-8</f>
        <v>2</v>
      </c>
      <c r="G178" s="1"/>
      <c r="H178" s="1"/>
      <c r="I178" s="1"/>
      <c r="J178" s="77"/>
      <c r="K178" s="7"/>
    </row>
    <row r="179" spans="1:11" x14ac:dyDescent="0.3">
      <c r="A179" s="46"/>
      <c r="B179" s="45" t="s">
        <v>148</v>
      </c>
      <c r="C179" s="4"/>
      <c r="D179" s="4" t="str">
        <f t="shared" si="7"/>
        <v/>
      </c>
      <c r="E179" s="4"/>
      <c r="F179" s="4"/>
      <c r="G179" s="1"/>
      <c r="H179" s="1"/>
      <c r="I179" s="1"/>
      <c r="J179" s="43"/>
      <c r="K179" s="4"/>
    </row>
    <row r="180" spans="1:11" x14ac:dyDescent="0.3">
      <c r="A180" s="46"/>
      <c r="B180" s="8" t="s">
        <v>1848</v>
      </c>
      <c r="C180" s="4"/>
      <c r="D180" s="4">
        <v>166</v>
      </c>
      <c r="E180" s="4"/>
      <c r="F180" s="4">
        <v>36</v>
      </c>
      <c r="G180" s="1"/>
      <c r="H180" s="1"/>
      <c r="I180" s="1"/>
      <c r="J180" s="43">
        <v>24900</v>
      </c>
      <c r="K180" s="4"/>
    </row>
    <row r="181" spans="1:11" ht="32.4" x14ac:dyDescent="0.3">
      <c r="A181" s="46"/>
      <c r="B181" s="90" t="s">
        <v>1849</v>
      </c>
      <c r="C181" s="4"/>
      <c r="D181" s="4"/>
      <c r="E181" s="4"/>
      <c r="F181" s="4"/>
      <c r="G181" s="1"/>
      <c r="H181" s="1"/>
      <c r="I181" s="1"/>
      <c r="J181" s="43">
        <v>7725</v>
      </c>
      <c r="K181" s="4"/>
    </row>
    <row r="182" spans="1:11" x14ac:dyDescent="0.3">
      <c r="A182" s="46"/>
      <c r="B182" s="8" t="s">
        <v>1817</v>
      </c>
      <c r="C182" s="4"/>
      <c r="D182" s="4"/>
      <c r="E182" s="4"/>
      <c r="F182" s="4"/>
      <c r="G182" s="1"/>
      <c r="H182" s="1"/>
      <c r="I182" s="1"/>
      <c r="J182" s="43">
        <v>32625</v>
      </c>
      <c r="K182" s="4"/>
    </row>
    <row r="183" spans="1:11" x14ac:dyDescent="0.3">
      <c r="A183" s="46"/>
      <c r="B183" s="8" t="s">
        <v>1818</v>
      </c>
      <c r="C183" s="4"/>
      <c r="D183" s="4"/>
      <c r="E183" s="4"/>
      <c r="F183" s="4"/>
      <c r="G183" s="1"/>
      <c r="H183" s="1"/>
      <c r="I183" s="1"/>
      <c r="J183" s="43">
        <v>41484</v>
      </c>
      <c r="K183" s="4"/>
    </row>
    <row r="184" spans="1:11" x14ac:dyDescent="0.3">
      <c r="A184" s="46"/>
      <c r="B184" s="8" t="s">
        <v>1819</v>
      </c>
      <c r="C184" s="9"/>
      <c r="D184" s="9"/>
      <c r="E184" s="9"/>
      <c r="F184" s="9"/>
      <c r="G184" s="10"/>
      <c r="H184" s="10"/>
      <c r="I184" s="10"/>
      <c r="J184" s="44">
        <v>8859</v>
      </c>
      <c r="K184" s="9"/>
    </row>
    <row r="185" spans="1:11" x14ac:dyDescent="0.3">
      <c r="A185" s="46"/>
      <c r="D185" s="4" t="str">
        <f t="shared" si="7"/>
        <v/>
      </c>
      <c r="E185" s="12"/>
      <c r="F185" s="12"/>
      <c r="G185" s="13"/>
      <c r="H185" s="13"/>
      <c r="I185" s="13"/>
      <c r="J185" s="129"/>
      <c r="K185" s="4"/>
    </row>
    <row r="186" spans="1:11" x14ac:dyDescent="0.3">
      <c r="A186" s="46"/>
      <c r="B186" s="45" t="s">
        <v>151</v>
      </c>
      <c r="C186" s="4"/>
      <c r="D186" s="4" t="str">
        <f t="shared" si="7"/>
        <v/>
      </c>
      <c r="E186" s="4"/>
      <c r="F186" s="4"/>
      <c r="G186" s="1"/>
      <c r="H186" s="1"/>
      <c r="I186" s="1"/>
      <c r="J186" s="43"/>
      <c r="K186" s="4"/>
    </row>
    <row r="187" spans="1:11" x14ac:dyDescent="0.3">
      <c r="A187" s="46"/>
      <c r="B187" s="45" t="s">
        <v>149</v>
      </c>
      <c r="C187" s="4">
        <v>12</v>
      </c>
      <c r="D187" s="4">
        <f t="shared" si="7"/>
        <v>10</v>
      </c>
      <c r="E187" s="4"/>
      <c r="F187" s="4">
        <f>D187-8</f>
        <v>2</v>
      </c>
      <c r="G187" s="1"/>
      <c r="H187" s="1"/>
      <c r="I187" s="1"/>
      <c r="J187" s="77"/>
      <c r="K187" s="7"/>
    </row>
    <row r="188" spans="1:11" x14ac:dyDescent="0.3">
      <c r="A188" s="46"/>
      <c r="B188" s="45" t="s">
        <v>150</v>
      </c>
      <c r="C188" s="4">
        <v>12</v>
      </c>
      <c r="D188" s="4">
        <f t="shared" si="7"/>
        <v>10</v>
      </c>
      <c r="E188" s="4"/>
      <c r="F188" s="4">
        <f>D188-8</f>
        <v>2</v>
      </c>
      <c r="G188" s="1"/>
      <c r="H188" s="1"/>
      <c r="I188" s="1"/>
      <c r="J188" s="77"/>
      <c r="K188" s="7"/>
    </row>
    <row r="189" spans="1:11" x14ac:dyDescent="0.3">
      <c r="A189" s="46"/>
      <c r="B189" s="45" t="s">
        <v>152</v>
      </c>
      <c r="C189" s="4">
        <v>12</v>
      </c>
      <c r="D189" s="4">
        <f t="shared" si="7"/>
        <v>10</v>
      </c>
      <c r="E189" s="4"/>
      <c r="F189" s="4">
        <f>D189-8</f>
        <v>2</v>
      </c>
      <c r="G189" s="1"/>
      <c r="H189" s="1"/>
      <c r="I189" s="1"/>
      <c r="J189" s="77"/>
      <c r="K189" s="7"/>
    </row>
    <row r="190" spans="1:11" x14ac:dyDescent="0.3">
      <c r="A190" s="46"/>
      <c r="B190" s="45" t="s">
        <v>153</v>
      </c>
      <c r="C190" s="4">
        <v>12</v>
      </c>
      <c r="D190" s="4">
        <f t="shared" si="7"/>
        <v>10</v>
      </c>
      <c r="E190" s="4"/>
      <c r="F190" s="4">
        <f>D190-8</f>
        <v>2</v>
      </c>
      <c r="G190" s="1"/>
      <c r="H190" s="1"/>
      <c r="I190" s="1"/>
      <c r="J190" s="77"/>
      <c r="K190" s="7"/>
    </row>
    <row r="191" spans="1:11" x14ac:dyDescent="0.3">
      <c r="A191" s="46"/>
      <c r="B191" s="45" t="s">
        <v>154</v>
      </c>
      <c r="C191" s="4">
        <v>12</v>
      </c>
      <c r="D191" s="4">
        <f t="shared" si="7"/>
        <v>10</v>
      </c>
      <c r="E191" s="4"/>
      <c r="F191" s="4">
        <f>D191-8</f>
        <v>2</v>
      </c>
      <c r="G191" s="1"/>
      <c r="H191" s="1"/>
      <c r="I191" s="1"/>
      <c r="J191" s="77"/>
      <c r="K191" s="7"/>
    </row>
    <row r="192" spans="1:11" x14ac:dyDescent="0.3">
      <c r="A192" s="46"/>
      <c r="B192" s="45" t="s">
        <v>155</v>
      </c>
      <c r="C192" s="4"/>
      <c r="D192" s="4" t="str">
        <f t="shared" si="7"/>
        <v/>
      </c>
      <c r="E192" s="4"/>
      <c r="F192" s="4"/>
      <c r="G192" s="1"/>
      <c r="H192" s="1"/>
      <c r="I192" s="1"/>
      <c r="J192" s="77"/>
      <c r="K192" s="7"/>
    </row>
    <row r="193" spans="1:11" x14ac:dyDescent="0.3">
      <c r="A193" s="46"/>
      <c r="B193" s="45" t="s">
        <v>156</v>
      </c>
      <c r="C193" s="4"/>
      <c r="D193" s="4" t="str">
        <f t="shared" si="7"/>
        <v/>
      </c>
      <c r="E193" s="4"/>
      <c r="F193" s="4"/>
      <c r="G193" s="1"/>
      <c r="H193" s="1"/>
      <c r="I193" s="1"/>
      <c r="J193" s="77"/>
      <c r="K193" s="7"/>
    </row>
    <row r="194" spans="1:11" x14ac:dyDescent="0.3">
      <c r="A194" s="46"/>
      <c r="B194" s="45" t="s">
        <v>157</v>
      </c>
      <c r="C194" s="4">
        <v>12</v>
      </c>
      <c r="D194" s="4">
        <f t="shared" si="7"/>
        <v>10</v>
      </c>
      <c r="E194" s="4"/>
      <c r="F194" s="4">
        <f>D194-8</f>
        <v>2</v>
      </c>
      <c r="G194" s="1"/>
      <c r="H194" s="1"/>
      <c r="I194" s="1"/>
      <c r="J194" s="77"/>
      <c r="K194" s="7"/>
    </row>
    <row r="195" spans="1:11" x14ac:dyDescent="0.3">
      <c r="A195" s="46"/>
      <c r="B195" s="45" t="s">
        <v>158</v>
      </c>
      <c r="C195" s="4">
        <v>12</v>
      </c>
      <c r="D195" s="4">
        <f t="shared" si="7"/>
        <v>10</v>
      </c>
      <c r="E195" s="4"/>
      <c r="F195" s="4">
        <f>D195-8</f>
        <v>2</v>
      </c>
      <c r="G195" s="1"/>
      <c r="H195" s="1"/>
      <c r="I195" s="1"/>
      <c r="J195" s="77"/>
      <c r="K195" s="7"/>
    </row>
    <row r="196" spans="1:11" x14ac:dyDescent="0.3">
      <c r="A196" s="46"/>
      <c r="B196" s="45" t="s">
        <v>159</v>
      </c>
      <c r="C196" s="4">
        <v>14</v>
      </c>
      <c r="D196" s="4">
        <f t="shared" si="7"/>
        <v>12</v>
      </c>
      <c r="E196" s="4"/>
      <c r="F196" s="4">
        <f>D196-8</f>
        <v>4</v>
      </c>
      <c r="G196" s="1"/>
      <c r="H196" s="1"/>
      <c r="I196" s="1"/>
      <c r="J196" s="77"/>
      <c r="K196" s="7"/>
    </row>
    <row r="197" spans="1:11" x14ac:dyDescent="0.3">
      <c r="A197" s="46"/>
      <c r="B197" s="45" t="s">
        <v>160</v>
      </c>
      <c r="C197" s="4">
        <v>12</v>
      </c>
      <c r="D197" s="4">
        <f t="shared" si="7"/>
        <v>10</v>
      </c>
      <c r="E197" s="4"/>
      <c r="F197" s="4">
        <f>D197-8</f>
        <v>2</v>
      </c>
      <c r="G197" s="1"/>
      <c r="H197" s="1"/>
      <c r="I197" s="1"/>
      <c r="J197" s="77"/>
      <c r="K197" s="7"/>
    </row>
    <row r="198" spans="1:11" x14ac:dyDescent="0.3">
      <c r="A198" s="46"/>
      <c r="B198" s="45" t="s">
        <v>161</v>
      </c>
      <c r="C198" s="4">
        <v>12</v>
      </c>
      <c r="D198" s="4">
        <f t="shared" si="7"/>
        <v>10</v>
      </c>
      <c r="E198" s="4"/>
      <c r="F198" s="4">
        <f>D198-8</f>
        <v>2</v>
      </c>
      <c r="G198" s="1"/>
      <c r="H198" s="1"/>
      <c r="I198" s="1"/>
      <c r="J198" s="77"/>
      <c r="K198" s="7"/>
    </row>
    <row r="199" spans="1:11" x14ac:dyDescent="0.3">
      <c r="A199" s="46"/>
      <c r="B199" s="45" t="s">
        <v>162</v>
      </c>
      <c r="C199" s="4"/>
      <c r="D199" s="4" t="str">
        <f t="shared" si="7"/>
        <v/>
      </c>
      <c r="E199" s="4"/>
      <c r="F199" s="4"/>
      <c r="G199" s="1"/>
      <c r="H199" s="1"/>
      <c r="I199" s="1"/>
      <c r="J199" s="77"/>
      <c r="K199" s="7"/>
    </row>
    <row r="200" spans="1:11" x14ac:dyDescent="0.3">
      <c r="A200" s="46"/>
      <c r="B200" s="45" t="s">
        <v>163</v>
      </c>
      <c r="C200" s="4"/>
      <c r="D200" s="4" t="str">
        <f t="shared" si="7"/>
        <v/>
      </c>
      <c r="E200" s="4"/>
      <c r="F200" s="4"/>
      <c r="G200" s="1"/>
      <c r="H200" s="1"/>
      <c r="I200" s="1"/>
      <c r="J200" s="77"/>
      <c r="K200" s="7"/>
    </row>
    <row r="201" spans="1:11" x14ac:dyDescent="0.3">
      <c r="A201" s="46"/>
      <c r="B201" s="45" t="s">
        <v>164</v>
      </c>
      <c r="C201" s="4">
        <v>12</v>
      </c>
      <c r="D201" s="4">
        <f t="shared" si="7"/>
        <v>10</v>
      </c>
      <c r="E201" s="4"/>
      <c r="F201" s="4">
        <f>D201-8</f>
        <v>2</v>
      </c>
      <c r="G201" s="1"/>
      <c r="H201" s="1"/>
      <c r="I201" s="1"/>
      <c r="J201" s="77"/>
      <c r="K201" s="7"/>
    </row>
    <row r="202" spans="1:11" x14ac:dyDescent="0.3">
      <c r="A202" s="46"/>
      <c r="B202" s="45" t="s">
        <v>165</v>
      </c>
      <c r="C202" s="4">
        <v>12</v>
      </c>
      <c r="D202" s="4">
        <f t="shared" si="7"/>
        <v>10</v>
      </c>
      <c r="E202" s="4"/>
      <c r="F202" s="4">
        <f>D202-8</f>
        <v>2</v>
      </c>
      <c r="G202" s="1"/>
      <c r="H202" s="1"/>
      <c r="I202" s="1"/>
      <c r="J202" s="77"/>
      <c r="K202" s="7"/>
    </row>
    <row r="203" spans="1:11" x14ac:dyDescent="0.3">
      <c r="A203" s="46"/>
      <c r="B203" s="45" t="s">
        <v>166</v>
      </c>
      <c r="C203" s="4">
        <v>12</v>
      </c>
      <c r="D203" s="4">
        <f t="shared" si="7"/>
        <v>10</v>
      </c>
      <c r="E203" s="4"/>
      <c r="F203" s="4">
        <f>D203-8</f>
        <v>2</v>
      </c>
      <c r="G203" s="1"/>
      <c r="H203" s="1"/>
      <c r="I203" s="1"/>
      <c r="J203" s="77"/>
      <c r="K203" s="7"/>
    </row>
    <row r="204" spans="1:11" x14ac:dyDescent="0.3">
      <c r="A204" s="46"/>
      <c r="B204" s="45" t="s">
        <v>167</v>
      </c>
      <c r="C204" s="4">
        <v>12</v>
      </c>
      <c r="D204" s="4">
        <f t="shared" si="7"/>
        <v>10</v>
      </c>
      <c r="E204" s="4"/>
      <c r="F204" s="4">
        <f>D204-8</f>
        <v>2</v>
      </c>
      <c r="G204" s="1"/>
      <c r="H204" s="1"/>
      <c r="I204" s="1"/>
      <c r="J204" s="77"/>
      <c r="K204" s="7"/>
    </row>
    <row r="205" spans="1:11" x14ac:dyDescent="0.3">
      <c r="A205" s="46"/>
      <c r="B205" s="45" t="s">
        <v>168</v>
      </c>
      <c r="C205" s="4">
        <v>12</v>
      </c>
      <c r="D205" s="4">
        <f t="shared" si="7"/>
        <v>10</v>
      </c>
      <c r="E205" s="4"/>
      <c r="F205" s="4">
        <f>D205-8</f>
        <v>2</v>
      </c>
      <c r="G205" s="1"/>
      <c r="H205" s="1"/>
      <c r="I205" s="1"/>
      <c r="J205" s="77"/>
      <c r="K205" s="7"/>
    </row>
    <row r="206" spans="1:11" x14ac:dyDescent="0.3">
      <c r="A206" s="46"/>
      <c r="B206" s="45" t="s">
        <v>169</v>
      </c>
      <c r="C206" s="4"/>
      <c r="D206" s="4" t="str">
        <f t="shared" si="7"/>
        <v/>
      </c>
      <c r="E206" s="4"/>
      <c r="F206" s="4"/>
      <c r="G206" s="1"/>
      <c r="H206" s="1"/>
      <c r="I206" s="1"/>
      <c r="J206" s="77"/>
      <c r="K206" s="7"/>
    </row>
    <row r="207" spans="1:11" x14ac:dyDescent="0.3">
      <c r="A207" s="46"/>
      <c r="B207" s="45" t="s">
        <v>170</v>
      </c>
      <c r="C207" s="4"/>
      <c r="D207" s="4" t="str">
        <f t="shared" si="7"/>
        <v/>
      </c>
      <c r="E207" s="4"/>
      <c r="F207" s="4"/>
      <c r="G207" s="1"/>
      <c r="H207" s="1"/>
      <c r="I207" s="1"/>
      <c r="J207" s="77"/>
      <c r="K207" s="7"/>
    </row>
    <row r="208" spans="1:11" x14ac:dyDescent="0.3">
      <c r="A208" s="46"/>
      <c r="B208" s="45" t="s">
        <v>171</v>
      </c>
      <c r="C208" s="4">
        <v>12</v>
      </c>
      <c r="D208" s="4">
        <f t="shared" si="7"/>
        <v>10</v>
      </c>
      <c r="E208" s="4"/>
      <c r="F208" s="4">
        <f>D208-8</f>
        <v>2</v>
      </c>
      <c r="G208" s="1"/>
      <c r="H208" s="1"/>
      <c r="I208" s="1"/>
      <c r="J208" s="77"/>
      <c r="K208" s="7"/>
    </row>
    <row r="209" spans="1:11" x14ac:dyDescent="0.3">
      <c r="A209" s="46"/>
      <c r="B209" s="45" t="s">
        <v>172</v>
      </c>
      <c r="C209" s="4">
        <v>12</v>
      </c>
      <c r="D209" s="4">
        <f t="shared" si="7"/>
        <v>10</v>
      </c>
      <c r="E209" s="4"/>
      <c r="F209" s="4">
        <f>D209-8</f>
        <v>2</v>
      </c>
      <c r="G209" s="1"/>
      <c r="H209" s="1"/>
      <c r="I209" s="1"/>
      <c r="J209" s="77"/>
      <c r="K209" s="7"/>
    </row>
    <row r="210" spans="1:11" x14ac:dyDescent="0.3">
      <c r="A210" s="46"/>
      <c r="B210" s="45" t="s">
        <v>173</v>
      </c>
      <c r="C210" s="4">
        <v>12</v>
      </c>
      <c r="D210" s="4">
        <f t="shared" ref="D210:D216" si="8">IF((OR(C210&gt;12,C210=12)),C210-2,IF(C210=8,C210-1,""))</f>
        <v>10</v>
      </c>
      <c r="E210" s="4"/>
      <c r="F210" s="4">
        <f>D210-8</f>
        <v>2</v>
      </c>
      <c r="G210" s="1"/>
      <c r="H210" s="1"/>
      <c r="I210" s="1"/>
      <c r="J210" s="77"/>
      <c r="K210" s="7"/>
    </row>
    <row r="211" spans="1:11" x14ac:dyDescent="0.3">
      <c r="A211" s="46"/>
      <c r="B211" s="45" t="s">
        <v>174</v>
      </c>
      <c r="C211" s="4">
        <v>12</v>
      </c>
      <c r="D211" s="4">
        <f t="shared" si="8"/>
        <v>10</v>
      </c>
      <c r="E211" s="4"/>
      <c r="F211" s="4">
        <f>D211-8</f>
        <v>2</v>
      </c>
      <c r="G211" s="1"/>
      <c r="H211" s="1"/>
      <c r="I211" s="1"/>
      <c r="J211" s="77"/>
      <c r="K211" s="7"/>
    </row>
    <row r="212" spans="1:11" x14ac:dyDescent="0.3">
      <c r="A212" s="46"/>
      <c r="B212" s="45" t="s">
        <v>175</v>
      </c>
      <c r="C212" s="4">
        <v>12</v>
      </c>
      <c r="D212" s="4">
        <f t="shared" si="8"/>
        <v>10</v>
      </c>
      <c r="E212" s="4"/>
      <c r="F212" s="4">
        <f>D212-8</f>
        <v>2</v>
      </c>
      <c r="G212" s="1"/>
      <c r="H212" s="1"/>
      <c r="I212" s="1"/>
      <c r="J212" s="77"/>
      <c r="K212" s="7"/>
    </row>
    <row r="213" spans="1:11" x14ac:dyDescent="0.3">
      <c r="A213" s="46"/>
      <c r="B213" s="45" t="s">
        <v>176</v>
      </c>
      <c r="C213" s="4"/>
      <c r="D213" s="4" t="str">
        <f t="shared" si="8"/>
        <v/>
      </c>
      <c r="E213" s="4"/>
      <c r="F213" s="4"/>
      <c r="G213" s="1"/>
      <c r="H213" s="1"/>
      <c r="I213" s="1"/>
      <c r="J213" s="77"/>
      <c r="K213" s="7"/>
    </row>
    <row r="214" spans="1:11" x14ac:dyDescent="0.3">
      <c r="A214" s="46"/>
      <c r="B214" s="45" t="s">
        <v>177</v>
      </c>
      <c r="C214" s="4"/>
      <c r="D214" s="4" t="str">
        <f t="shared" si="8"/>
        <v/>
      </c>
      <c r="E214" s="4"/>
      <c r="F214" s="4"/>
      <c r="G214" s="1"/>
      <c r="H214" s="1"/>
      <c r="I214" s="1"/>
      <c r="J214" s="77"/>
      <c r="K214" s="7"/>
    </row>
    <row r="215" spans="1:11" x14ac:dyDescent="0.3">
      <c r="A215" s="46"/>
      <c r="B215" s="45" t="s">
        <v>178</v>
      </c>
      <c r="C215" s="4">
        <v>12</v>
      </c>
      <c r="D215" s="4">
        <f t="shared" si="8"/>
        <v>10</v>
      </c>
      <c r="E215" s="4"/>
      <c r="F215" s="4">
        <f>D215-8</f>
        <v>2</v>
      </c>
      <c r="G215" s="1"/>
      <c r="H215" s="1"/>
      <c r="I215" s="1"/>
      <c r="J215" s="77"/>
      <c r="K215" s="7"/>
    </row>
    <row r="216" spans="1:11" x14ac:dyDescent="0.3">
      <c r="A216" s="46"/>
      <c r="B216" s="45" t="s">
        <v>179</v>
      </c>
      <c r="C216" s="4">
        <v>12</v>
      </c>
      <c r="D216" s="4">
        <f t="shared" si="8"/>
        <v>10</v>
      </c>
      <c r="E216" s="4"/>
      <c r="F216" s="4">
        <f>D216-8</f>
        <v>2</v>
      </c>
      <c r="G216" s="1"/>
      <c r="H216" s="1"/>
      <c r="I216" s="1"/>
      <c r="J216" s="77"/>
      <c r="K216" s="7"/>
    </row>
    <row r="217" spans="1:11" x14ac:dyDescent="0.3">
      <c r="A217" s="46"/>
      <c r="B217" s="8" t="s">
        <v>1848</v>
      </c>
      <c r="C217" s="4"/>
      <c r="D217" s="4">
        <v>176</v>
      </c>
      <c r="E217" s="4"/>
      <c r="F217" s="4">
        <v>46</v>
      </c>
      <c r="G217" s="1"/>
      <c r="H217" s="1"/>
      <c r="I217" s="1"/>
      <c r="J217" s="43">
        <v>26400</v>
      </c>
      <c r="K217" s="4"/>
    </row>
    <row r="218" spans="1:11" ht="32.4" x14ac:dyDescent="0.3">
      <c r="A218" s="46"/>
      <c r="B218" s="90" t="s">
        <v>1849</v>
      </c>
      <c r="C218" s="4"/>
      <c r="D218" s="4"/>
      <c r="E218" s="4"/>
      <c r="F218" s="4"/>
      <c r="G218" s="1"/>
      <c r="H218" s="1"/>
      <c r="I218" s="1"/>
      <c r="J218" s="43">
        <v>9300</v>
      </c>
      <c r="K218" s="4"/>
    </row>
    <row r="219" spans="1:11" x14ac:dyDescent="0.3">
      <c r="A219" s="46"/>
      <c r="B219" s="8" t="s">
        <v>1817</v>
      </c>
      <c r="C219" s="4"/>
      <c r="D219" s="4"/>
      <c r="E219" s="4"/>
      <c r="F219" s="4"/>
      <c r="G219" s="1"/>
      <c r="H219" s="1"/>
      <c r="I219" s="1"/>
      <c r="J219" s="43">
        <v>35700</v>
      </c>
      <c r="K219" s="4"/>
    </row>
    <row r="220" spans="1:11" x14ac:dyDescent="0.3">
      <c r="A220" s="46"/>
      <c r="B220" s="8" t="s">
        <v>1818</v>
      </c>
      <c r="C220" s="4"/>
      <c r="D220" s="4"/>
      <c r="E220" s="4"/>
      <c r="F220" s="4"/>
      <c r="G220" s="1"/>
      <c r="H220" s="1"/>
      <c r="I220" s="1"/>
      <c r="J220" s="43">
        <v>41563</v>
      </c>
      <c r="K220" s="4"/>
    </row>
    <row r="221" spans="1:11" x14ac:dyDescent="0.3">
      <c r="A221" s="46"/>
      <c r="B221" s="8" t="s">
        <v>1819</v>
      </c>
      <c r="C221" s="92"/>
      <c r="D221" s="92"/>
      <c r="E221" s="92"/>
      <c r="F221" s="92"/>
      <c r="G221" s="95"/>
      <c r="H221" s="95"/>
      <c r="I221" s="95"/>
      <c r="J221" s="113">
        <v>5863</v>
      </c>
      <c r="K221" s="9"/>
    </row>
    <row r="222" spans="1:11" x14ac:dyDescent="0.3">
      <c r="A222" s="46"/>
      <c r="C222" s="43"/>
      <c r="D222" s="111" t="str">
        <f t="shared" ref="D222:D277" si="9">IF((OR(C222&gt;12,C222=12)),C222-2,IF(C222=8,C222-1,""))</f>
        <v/>
      </c>
      <c r="E222" s="111"/>
      <c r="F222" s="111"/>
      <c r="G222" s="112"/>
      <c r="H222" s="112"/>
      <c r="I222" s="112"/>
      <c r="J222" s="111"/>
      <c r="K222" s="4"/>
    </row>
    <row r="223" spans="1:11" x14ac:dyDescent="0.3">
      <c r="A223" s="46"/>
      <c r="B223" s="45" t="s">
        <v>180</v>
      </c>
      <c r="C223" s="76">
        <v>12</v>
      </c>
      <c r="D223" s="76">
        <f t="shared" si="9"/>
        <v>10</v>
      </c>
      <c r="E223" s="76"/>
      <c r="F223" s="76">
        <f t="shared" ref="F223:F245" si="10">D223-8</f>
        <v>2</v>
      </c>
      <c r="G223" s="96">
        <f t="shared" ref="G223" si="11">IF(2&lt;F223,2,F223)*150*4/3</f>
        <v>400</v>
      </c>
      <c r="H223" s="96"/>
      <c r="I223" s="96">
        <f t="shared" ref="I223:I253" si="12">IF(F223&gt;2,F223-2,0)*150*5/3</f>
        <v>0</v>
      </c>
      <c r="J223" s="105"/>
      <c r="K223" s="7"/>
    </row>
    <row r="224" spans="1:11" x14ac:dyDescent="0.3">
      <c r="A224" s="46"/>
      <c r="B224" s="45" t="s">
        <v>181</v>
      </c>
      <c r="C224" s="4">
        <v>12</v>
      </c>
      <c r="D224" s="4">
        <f t="shared" si="9"/>
        <v>10</v>
      </c>
      <c r="E224" s="4"/>
      <c r="F224" s="4">
        <f t="shared" si="10"/>
        <v>2</v>
      </c>
      <c r="G224" s="1">
        <f t="shared" ref="G224" si="13">IF(2&lt;F224,2,F224)*150*4/3</f>
        <v>400</v>
      </c>
      <c r="H224" s="1"/>
      <c r="I224" s="1">
        <f t="shared" si="12"/>
        <v>0</v>
      </c>
      <c r="J224" s="77"/>
      <c r="K224" s="7"/>
    </row>
    <row r="225" spans="1:11" x14ac:dyDescent="0.3">
      <c r="A225" s="46"/>
      <c r="B225" s="45" t="s">
        <v>182</v>
      </c>
      <c r="C225" s="4">
        <v>12</v>
      </c>
      <c r="D225" s="4">
        <f t="shared" si="9"/>
        <v>10</v>
      </c>
      <c r="E225" s="4"/>
      <c r="F225" s="4">
        <f t="shared" si="10"/>
        <v>2</v>
      </c>
      <c r="G225" s="1">
        <f t="shared" ref="G225" si="14">IF(2&lt;F225,2,F225)*150*4/3</f>
        <v>400</v>
      </c>
      <c r="H225" s="1"/>
      <c r="I225" s="1">
        <f t="shared" si="12"/>
        <v>0</v>
      </c>
      <c r="J225" s="77"/>
      <c r="K225" s="7"/>
    </row>
    <row r="226" spans="1:11" x14ac:dyDescent="0.3">
      <c r="A226" s="46"/>
      <c r="B226" s="45" t="s">
        <v>183</v>
      </c>
      <c r="C226" s="4"/>
      <c r="D226" s="4" t="str">
        <f t="shared" si="9"/>
        <v/>
      </c>
      <c r="E226" s="4"/>
      <c r="F226" s="4"/>
      <c r="G226" s="1"/>
      <c r="H226" s="1"/>
      <c r="I226" s="1"/>
      <c r="J226" s="77"/>
      <c r="K226" s="7"/>
    </row>
    <row r="227" spans="1:11" x14ac:dyDescent="0.3">
      <c r="A227" s="46"/>
      <c r="B227" s="45" t="s">
        <v>184</v>
      </c>
      <c r="C227" s="4"/>
      <c r="D227" s="4" t="str">
        <f t="shared" si="9"/>
        <v/>
      </c>
      <c r="E227" s="4"/>
      <c r="F227" s="4"/>
      <c r="G227" s="1"/>
      <c r="H227" s="1"/>
      <c r="I227" s="1"/>
      <c r="J227" s="77"/>
      <c r="K227" s="7"/>
    </row>
    <row r="228" spans="1:11" x14ac:dyDescent="0.3">
      <c r="A228" s="46"/>
      <c r="B228" s="45" t="s">
        <v>185</v>
      </c>
      <c r="C228" s="4">
        <v>12</v>
      </c>
      <c r="D228" s="4">
        <f t="shared" si="9"/>
        <v>10</v>
      </c>
      <c r="E228" s="4"/>
      <c r="F228" s="4">
        <f t="shared" si="10"/>
        <v>2</v>
      </c>
      <c r="G228" s="1">
        <f t="shared" ref="G228" si="15">IF(2&lt;F228,2,F228)*150*4/3</f>
        <v>400</v>
      </c>
      <c r="H228" s="1"/>
      <c r="I228" s="1">
        <f t="shared" si="12"/>
        <v>0</v>
      </c>
      <c r="J228" s="77"/>
      <c r="K228" s="7"/>
    </row>
    <row r="229" spans="1:11" x14ac:dyDescent="0.3">
      <c r="A229" s="46"/>
      <c r="B229" s="45" t="s">
        <v>186</v>
      </c>
      <c r="C229" s="4">
        <v>12</v>
      </c>
      <c r="D229" s="4">
        <f t="shared" si="9"/>
        <v>10</v>
      </c>
      <c r="E229" s="4"/>
      <c r="F229" s="4">
        <f t="shared" si="10"/>
        <v>2</v>
      </c>
      <c r="G229" s="1">
        <f t="shared" ref="G229" si="16">IF(2&lt;F229,2,F229)*150*4/3</f>
        <v>400</v>
      </c>
      <c r="H229" s="1"/>
      <c r="I229" s="1">
        <f t="shared" si="12"/>
        <v>0</v>
      </c>
      <c r="J229" s="77"/>
      <c r="K229" s="7"/>
    </row>
    <row r="230" spans="1:11" x14ac:dyDescent="0.3">
      <c r="A230" s="46"/>
      <c r="B230" s="45" t="s">
        <v>187</v>
      </c>
      <c r="C230" s="4">
        <v>12</v>
      </c>
      <c r="D230" s="4">
        <f t="shared" si="9"/>
        <v>10</v>
      </c>
      <c r="E230" s="4"/>
      <c r="F230" s="4">
        <f t="shared" si="10"/>
        <v>2</v>
      </c>
      <c r="G230" s="1">
        <f t="shared" ref="G230" si="17">IF(2&lt;F230,2,F230)*150*4/3</f>
        <v>400</v>
      </c>
      <c r="H230" s="1"/>
      <c r="I230" s="1">
        <f t="shared" si="12"/>
        <v>0</v>
      </c>
      <c r="J230" s="77"/>
      <c r="K230" s="7"/>
    </row>
    <row r="231" spans="1:11" x14ac:dyDescent="0.3">
      <c r="A231" s="46"/>
      <c r="B231" s="45" t="s">
        <v>188</v>
      </c>
      <c r="C231" s="4">
        <v>12</v>
      </c>
      <c r="D231" s="4">
        <f t="shared" si="9"/>
        <v>10</v>
      </c>
      <c r="E231" s="4"/>
      <c r="F231" s="4">
        <f t="shared" si="10"/>
        <v>2</v>
      </c>
      <c r="G231" s="1">
        <f t="shared" ref="G231" si="18">IF(2&lt;F231,2,F231)*150*4/3</f>
        <v>400</v>
      </c>
      <c r="H231" s="1"/>
      <c r="I231" s="1">
        <f t="shared" si="12"/>
        <v>0</v>
      </c>
      <c r="J231" s="77"/>
      <c r="K231" s="7"/>
    </row>
    <row r="232" spans="1:11" x14ac:dyDescent="0.3">
      <c r="A232" s="46"/>
      <c r="B232" s="45" t="s">
        <v>189</v>
      </c>
      <c r="C232" s="4">
        <v>12</v>
      </c>
      <c r="D232" s="4">
        <f t="shared" si="9"/>
        <v>10</v>
      </c>
      <c r="E232" s="4"/>
      <c r="F232" s="4">
        <f t="shared" si="10"/>
        <v>2</v>
      </c>
      <c r="G232" s="1">
        <f t="shared" ref="G232" si="19">IF(2&lt;F232,2,F232)*150*4/3</f>
        <v>400</v>
      </c>
      <c r="H232" s="1"/>
      <c r="I232" s="1">
        <f t="shared" si="12"/>
        <v>0</v>
      </c>
      <c r="J232" s="77"/>
      <c r="K232" s="7"/>
    </row>
    <row r="233" spans="1:11" x14ac:dyDescent="0.3">
      <c r="A233" s="46"/>
      <c r="B233" s="45" t="s">
        <v>190</v>
      </c>
      <c r="C233" s="4"/>
      <c r="D233" s="4" t="str">
        <f t="shared" si="9"/>
        <v/>
      </c>
      <c r="E233" s="4"/>
      <c r="F233" s="4"/>
      <c r="G233" s="1"/>
      <c r="H233" s="1"/>
      <c r="I233" s="1"/>
      <c r="J233" s="77"/>
      <c r="K233" s="7"/>
    </row>
    <row r="234" spans="1:11" x14ac:dyDescent="0.3">
      <c r="A234" s="46"/>
      <c r="B234" s="45" t="s">
        <v>191</v>
      </c>
      <c r="C234" s="4"/>
      <c r="D234" s="4" t="str">
        <f t="shared" si="9"/>
        <v/>
      </c>
      <c r="E234" s="4"/>
      <c r="F234" s="4"/>
      <c r="G234" s="1"/>
      <c r="H234" s="1"/>
      <c r="I234" s="1"/>
      <c r="J234" s="77"/>
      <c r="K234" s="7"/>
    </row>
    <row r="235" spans="1:11" x14ac:dyDescent="0.3">
      <c r="A235" s="46"/>
      <c r="B235" s="45" t="s">
        <v>192</v>
      </c>
      <c r="C235" s="4">
        <v>12</v>
      </c>
      <c r="D235" s="4">
        <f t="shared" si="9"/>
        <v>10</v>
      </c>
      <c r="E235" s="4"/>
      <c r="F235" s="4">
        <f t="shared" si="10"/>
        <v>2</v>
      </c>
      <c r="G235" s="1">
        <f t="shared" ref="G235" si="20">IF(2&lt;F235,2,F235)*150*4/3</f>
        <v>400</v>
      </c>
      <c r="H235" s="1"/>
      <c r="I235" s="1">
        <f t="shared" si="12"/>
        <v>0</v>
      </c>
      <c r="J235" s="77"/>
      <c r="K235" s="7"/>
    </row>
    <row r="236" spans="1:11" x14ac:dyDescent="0.3">
      <c r="A236" s="46"/>
      <c r="B236" s="45" t="s">
        <v>193</v>
      </c>
      <c r="C236" s="4">
        <v>12</v>
      </c>
      <c r="D236" s="4">
        <f t="shared" si="9"/>
        <v>10</v>
      </c>
      <c r="E236" s="4"/>
      <c r="F236" s="4">
        <f t="shared" si="10"/>
        <v>2</v>
      </c>
      <c r="G236" s="1">
        <f t="shared" ref="G236" si="21">IF(2&lt;F236,2,F236)*150*4/3</f>
        <v>400</v>
      </c>
      <c r="H236" s="1"/>
      <c r="I236" s="1">
        <f t="shared" si="12"/>
        <v>0</v>
      </c>
      <c r="J236" s="77"/>
      <c r="K236" s="7"/>
    </row>
    <row r="237" spans="1:11" x14ac:dyDescent="0.3">
      <c r="A237" s="46"/>
      <c r="B237" s="45" t="s">
        <v>194</v>
      </c>
      <c r="C237" s="4">
        <v>12</v>
      </c>
      <c r="D237" s="4">
        <f t="shared" si="9"/>
        <v>10</v>
      </c>
      <c r="E237" s="4"/>
      <c r="F237" s="4">
        <f t="shared" si="10"/>
        <v>2</v>
      </c>
      <c r="G237" s="1">
        <f t="shared" ref="G237" si="22">IF(2&lt;F237,2,F237)*150*4/3</f>
        <v>400</v>
      </c>
      <c r="H237" s="1"/>
      <c r="I237" s="1">
        <f t="shared" si="12"/>
        <v>0</v>
      </c>
      <c r="J237" s="77"/>
      <c r="K237" s="7"/>
    </row>
    <row r="238" spans="1:11" x14ac:dyDescent="0.3">
      <c r="A238" s="46"/>
      <c r="B238" s="45" t="s">
        <v>195</v>
      </c>
      <c r="C238" s="4">
        <v>12</v>
      </c>
      <c r="D238" s="4">
        <f t="shared" si="9"/>
        <v>10</v>
      </c>
      <c r="E238" s="4"/>
      <c r="F238" s="4">
        <f t="shared" si="10"/>
        <v>2</v>
      </c>
      <c r="G238" s="1">
        <f t="shared" ref="G238" si="23">IF(2&lt;F238,2,F238)*150*4/3</f>
        <v>400</v>
      </c>
      <c r="H238" s="1"/>
      <c r="I238" s="1">
        <f t="shared" si="12"/>
        <v>0</v>
      </c>
      <c r="J238" s="77"/>
      <c r="K238" s="7"/>
    </row>
    <row r="239" spans="1:11" x14ac:dyDescent="0.3">
      <c r="A239" s="46"/>
      <c r="B239" s="45" t="s">
        <v>196</v>
      </c>
      <c r="C239" s="4">
        <v>12</v>
      </c>
      <c r="D239" s="4">
        <f t="shared" si="9"/>
        <v>10</v>
      </c>
      <c r="E239" s="4"/>
      <c r="F239" s="4">
        <f t="shared" si="10"/>
        <v>2</v>
      </c>
      <c r="G239" s="1">
        <f t="shared" ref="G239" si="24">IF(2&lt;F239,2,F239)*150*4/3</f>
        <v>400</v>
      </c>
      <c r="H239" s="1"/>
      <c r="I239" s="1">
        <f t="shared" si="12"/>
        <v>0</v>
      </c>
      <c r="J239" s="77"/>
      <c r="K239" s="7"/>
    </row>
    <row r="240" spans="1:11" x14ac:dyDescent="0.3">
      <c r="A240" s="46"/>
      <c r="B240" s="45" t="s">
        <v>197</v>
      </c>
      <c r="C240" s="4"/>
      <c r="D240" s="4" t="str">
        <f t="shared" si="9"/>
        <v/>
      </c>
      <c r="E240" s="4"/>
      <c r="F240" s="4"/>
      <c r="G240" s="1"/>
      <c r="H240" s="1"/>
      <c r="I240" s="1"/>
      <c r="J240" s="77"/>
      <c r="K240" s="7"/>
    </row>
    <row r="241" spans="1:12" x14ac:dyDescent="0.3">
      <c r="A241" s="46"/>
      <c r="B241" s="45" t="s">
        <v>198</v>
      </c>
      <c r="C241" s="4"/>
      <c r="D241" s="4" t="str">
        <f t="shared" si="9"/>
        <v/>
      </c>
      <c r="E241" s="4"/>
      <c r="F241" s="4"/>
      <c r="G241" s="1"/>
      <c r="H241" s="1"/>
      <c r="I241" s="1"/>
      <c r="J241" s="77"/>
      <c r="K241" s="7"/>
    </row>
    <row r="242" spans="1:12" x14ac:dyDescent="0.3">
      <c r="A242" s="46"/>
      <c r="B242" s="45" t="s">
        <v>199</v>
      </c>
      <c r="C242" s="4">
        <v>12</v>
      </c>
      <c r="D242" s="4">
        <f t="shared" si="9"/>
        <v>10</v>
      </c>
      <c r="E242" s="4"/>
      <c r="F242" s="4">
        <f t="shared" si="10"/>
        <v>2</v>
      </c>
      <c r="G242" s="1">
        <f t="shared" ref="G242:G253" si="25">IF(2&lt;F242,2,F242)*150*4/3</f>
        <v>400</v>
      </c>
      <c r="H242" s="1"/>
      <c r="I242" s="1">
        <f t="shared" si="12"/>
        <v>0</v>
      </c>
      <c r="J242" s="77"/>
      <c r="K242" s="7"/>
    </row>
    <row r="243" spans="1:12" x14ac:dyDescent="0.3">
      <c r="A243" s="46"/>
      <c r="B243" s="45" t="s">
        <v>200</v>
      </c>
      <c r="C243" s="4">
        <v>12</v>
      </c>
      <c r="D243" s="4">
        <f t="shared" si="9"/>
        <v>10</v>
      </c>
      <c r="E243" s="4"/>
      <c r="F243" s="4">
        <f t="shared" si="10"/>
        <v>2</v>
      </c>
      <c r="G243" s="1">
        <f t="shared" si="25"/>
        <v>400</v>
      </c>
      <c r="H243" s="1"/>
      <c r="I243" s="1">
        <f t="shared" si="12"/>
        <v>0</v>
      </c>
      <c r="J243" s="77"/>
      <c r="K243" s="7"/>
    </row>
    <row r="244" spans="1:12" x14ac:dyDescent="0.3">
      <c r="A244" s="46"/>
      <c r="B244" s="45" t="s">
        <v>201</v>
      </c>
      <c r="C244" s="4">
        <v>12</v>
      </c>
      <c r="D244" s="4">
        <f t="shared" si="9"/>
        <v>10</v>
      </c>
      <c r="E244" s="4"/>
      <c r="F244" s="4">
        <f t="shared" si="10"/>
        <v>2</v>
      </c>
      <c r="G244" s="1">
        <f t="shared" si="25"/>
        <v>400</v>
      </c>
      <c r="H244" s="1"/>
      <c r="I244" s="1">
        <f t="shared" si="12"/>
        <v>0</v>
      </c>
      <c r="J244" s="77"/>
      <c r="K244" s="7"/>
    </row>
    <row r="245" spans="1:12" x14ac:dyDescent="0.3">
      <c r="A245" s="46"/>
      <c r="B245" s="45" t="s">
        <v>202</v>
      </c>
      <c r="C245" s="4">
        <v>16</v>
      </c>
      <c r="D245" s="4">
        <f t="shared" si="9"/>
        <v>14</v>
      </c>
      <c r="E245" s="4"/>
      <c r="F245" s="4">
        <f t="shared" si="10"/>
        <v>6</v>
      </c>
      <c r="G245" s="1">
        <f t="shared" si="25"/>
        <v>400</v>
      </c>
      <c r="H245" s="1"/>
      <c r="I245" s="1">
        <f t="shared" si="12"/>
        <v>1000</v>
      </c>
      <c r="J245" s="77"/>
      <c r="K245" s="7"/>
    </row>
    <row r="246" spans="1:12" x14ac:dyDescent="0.3">
      <c r="A246" s="46"/>
      <c r="B246" s="166" t="s">
        <v>2077</v>
      </c>
      <c r="C246" s="19"/>
      <c r="D246" s="19" t="str">
        <f t="shared" si="9"/>
        <v/>
      </c>
      <c r="E246" s="19"/>
      <c r="F246" s="19"/>
      <c r="G246" s="28"/>
      <c r="H246" s="28"/>
      <c r="I246" s="28"/>
      <c r="J246" s="91"/>
      <c r="K246" s="21"/>
    </row>
    <row r="247" spans="1:12" x14ac:dyDescent="0.3">
      <c r="A247" s="46"/>
      <c r="B247" s="45" t="s">
        <v>203</v>
      </c>
      <c r="C247" s="4"/>
      <c r="D247" s="4" t="str">
        <f t="shared" si="9"/>
        <v/>
      </c>
      <c r="E247" s="4"/>
      <c r="F247" s="4"/>
      <c r="G247" s="1"/>
      <c r="H247" s="1"/>
      <c r="I247" s="1"/>
      <c r="J247" s="77"/>
      <c r="K247" s="7"/>
    </row>
    <row r="248" spans="1:12" x14ac:dyDescent="0.3">
      <c r="A248" s="46"/>
      <c r="B248" s="45" t="s">
        <v>204</v>
      </c>
      <c r="C248" s="4"/>
      <c r="D248" s="4" t="str">
        <f t="shared" si="9"/>
        <v/>
      </c>
      <c r="E248" s="4"/>
      <c r="F248" s="4"/>
      <c r="G248" s="1"/>
      <c r="H248" s="1"/>
      <c r="I248" s="1"/>
      <c r="J248" s="77"/>
      <c r="K248" s="7"/>
    </row>
    <row r="249" spans="1:12" x14ac:dyDescent="0.3">
      <c r="A249" s="46"/>
      <c r="B249" s="45" t="s">
        <v>205</v>
      </c>
      <c r="C249" s="4">
        <v>12</v>
      </c>
      <c r="D249" s="4">
        <f t="shared" si="9"/>
        <v>10</v>
      </c>
      <c r="E249" s="4"/>
      <c r="F249" s="4">
        <f t="shared" ref="F249:F314" si="26">D249-8</f>
        <v>2</v>
      </c>
      <c r="G249" s="1">
        <f t="shared" si="25"/>
        <v>400</v>
      </c>
      <c r="H249" s="1"/>
      <c r="I249" s="1">
        <f t="shared" si="12"/>
        <v>0</v>
      </c>
      <c r="J249" s="77"/>
      <c r="K249" s="7"/>
    </row>
    <row r="250" spans="1:12" x14ac:dyDescent="0.3">
      <c r="A250" s="46"/>
      <c r="B250" s="45" t="s">
        <v>206</v>
      </c>
      <c r="C250" s="4">
        <v>12</v>
      </c>
      <c r="D250" s="4">
        <f t="shared" si="9"/>
        <v>10</v>
      </c>
      <c r="E250" s="4"/>
      <c r="F250" s="4">
        <f t="shared" si="26"/>
        <v>2</v>
      </c>
      <c r="G250" s="1">
        <f t="shared" si="25"/>
        <v>400</v>
      </c>
      <c r="H250" s="1"/>
      <c r="I250" s="1">
        <f t="shared" si="12"/>
        <v>0</v>
      </c>
      <c r="J250" s="77"/>
      <c r="K250" s="7"/>
    </row>
    <row r="251" spans="1:12" x14ac:dyDescent="0.3">
      <c r="A251" s="46"/>
      <c r="B251" s="45" t="s">
        <v>207</v>
      </c>
      <c r="C251" s="4">
        <v>12</v>
      </c>
      <c r="D251" s="4">
        <f t="shared" si="9"/>
        <v>10</v>
      </c>
      <c r="E251" s="4"/>
      <c r="F251" s="4">
        <f t="shared" si="26"/>
        <v>2</v>
      </c>
      <c r="G251" s="1">
        <f t="shared" si="25"/>
        <v>400</v>
      </c>
      <c r="H251" s="1"/>
      <c r="I251" s="1">
        <f t="shared" si="12"/>
        <v>0</v>
      </c>
      <c r="J251" s="77"/>
      <c r="K251" s="7"/>
    </row>
    <row r="252" spans="1:12" x14ac:dyDescent="0.3">
      <c r="A252" s="46"/>
      <c r="B252" s="45" t="s">
        <v>208</v>
      </c>
      <c r="C252" s="4">
        <v>12</v>
      </c>
      <c r="D252" s="4">
        <f t="shared" si="9"/>
        <v>10</v>
      </c>
      <c r="E252" s="4"/>
      <c r="F252" s="4">
        <f t="shared" si="26"/>
        <v>2</v>
      </c>
      <c r="G252" s="1">
        <f t="shared" si="25"/>
        <v>400</v>
      </c>
      <c r="H252" s="1"/>
      <c r="I252" s="1">
        <f t="shared" si="12"/>
        <v>0</v>
      </c>
      <c r="J252" s="77"/>
      <c r="K252" s="7"/>
    </row>
    <row r="253" spans="1:12" x14ac:dyDescent="0.3">
      <c r="A253" s="46"/>
      <c r="B253" s="45" t="s">
        <v>209</v>
      </c>
      <c r="C253" s="4">
        <v>12</v>
      </c>
      <c r="D253" s="4">
        <f t="shared" si="9"/>
        <v>10</v>
      </c>
      <c r="E253" s="4"/>
      <c r="F253" s="4">
        <f t="shared" si="26"/>
        <v>2</v>
      </c>
      <c r="G253" s="1">
        <f t="shared" si="25"/>
        <v>400</v>
      </c>
      <c r="H253" s="1"/>
      <c r="I253" s="1">
        <f t="shared" si="12"/>
        <v>0</v>
      </c>
      <c r="J253" s="77"/>
      <c r="K253" s="7"/>
    </row>
    <row r="254" spans="1:12" x14ac:dyDescent="0.3">
      <c r="A254" s="46"/>
      <c r="B254" s="8" t="s">
        <v>1848</v>
      </c>
      <c r="C254" s="19"/>
      <c r="D254" s="19">
        <v>176</v>
      </c>
      <c r="E254" s="19"/>
      <c r="F254" s="19">
        <v>48</v>
      </c>
      <c r="G254" s="28"/>
      <c r="H254" s="28"/>
      <c r="I254" s="28"/>
      <c r="J254" s="49">
        <v>26400</v>
      </c>
      <c r="K254" s="19"/>
      <c r="L254" s="11"/>
    </row>
    <row r="255" spans="1:12" ht="32.4" x14ac:dyDescent="0.3">
      <c r="A255" s="46"/>
      <c r="B255" s="90" t="s">
        <v>1849</v>
      </c>
      <c r="C255" s="19"/>
      <c r="D255" s="19"/>
      <c r="E255" s="19"/>
      <c r="F255" s="19"/>
      <c r="G255" s="28"/>
      <c r="H255" s="28"/>
      <c r="I255" s="28"/>
      <c r="J255" s="49">
        <v>9800</v>
      </c>
      <c r="K255" s="19"/>
      <c r="L255" s="11"/>
    </row>
    <row r="256" spans="1:12" x14ac:dyDescent="0.3">
      <c r="A256" s="46"/>
      <c r="B256" s="8" t="s">
        <v>1817</v>
      </c>
      <c r="C256" s="19"/>
      <c r="D256" s="19"/>
      <c r="E256" s="19"/>
      <c r="F256" s="19"/>
      <c r="G256" s="28"/>
      <c r="H256" s="28"/>
      <c r="I256" s="28"/>
      <c r="J256" s="49">
        <v>36200</v>
      </c>
      <c r="K256" s="19"/>
      <c r="L256" s="11"/>
    </row>
    <row r="257" spans="1:12" ht="32.4" x14ac:dyDescent="0.3">
      <c r="A257" s="46"/>
      <c r="B257" s="90" t="s">
        <v>1853</v>
      </c>
      <c r="C257" s="19"/>
      <c r="D257" s="19"/>
      <c r="E257" s="19"/>
      <c r="F257" s="19"/>
      <c r="G257" s="28"/>
      <c r="H257" s="28"/>
      <c r="I257" s="28"/>
      <c r="J257" s="49">
        <v>41874</v>
      </c>
      <c r="K257" s="19"/>
      <c r="L257" s="11"/>
    </row>
    <row r="258" spans="1:12" x14ac:dyDescent="0.3">
      <c r="A258" s="46"/>
      <c r="B258" s="8" t="s">
        <v>1819</v>
      </c>
      <c r="C258" s="9"/>
      <c r="D258" s="9"/>
      <c r="E258" s="9"/>
      <c r="F258" s="9"/>
      <c r="G258" s="10"/>
      <c r="H258" s="10"/>
      <c r="I258" s="10"/>
      <c r="J258" s="44">
        <v>5674</v>
      </c>
      <c r="K258" s="9"/>
      <c r="L258" s="11"/>
    </row>
    <row r="259" spans="1:12" x14ac:dyDescent="0.3">
      <c r="A259" s="46"/>
      <c r="D259" s="76" t="str">
        <f t="shared" si="9"/>
        <v/>
      </c>
      <c r="E259" s="76"/>
      <c r="F259" s="76"/>
      <c r="G259" s="96"/>
      <c r="H259" s="96"/>
      <c r="I259" s="96"/>
      <c r="K259" s="4"/>
    </row>
    <row r="260" spans="1:12" x14ac:dyDescent="0.3">
      <c r="A260" s="46"/>
      <c r="B260" s="45" t="s">
        <v>210</v>
      </c>
      <c r="C260" s="4"/>
      <c r="D260" s="4" t="str">
        <f t="shared" si="9"/>
        <v/>
      </c>
      <c r="E260" s="4"/>
      <c r="F260" s="4"/>
      <c r="G260" s="1"/>
      <c r="H260" s="1"/>
      <c r="I260" s="1"/>
      <c r="J260" s="43"/>
      <c r="K260" s="4"/>
    </row>
    <row r="261" spans="1:12" x14ac:dyDescent="0.3">
      <c r="A261" s="46"/>
      <c r="B261" s="45" t="s">
        <v>211</v>
      </c>
      <c r="C261" s="4"/>
      <c r="D261" s="4" t="str">
        <f t="shared" si="9"/>
        <v/>
      </c>
      <c r="E261" s="4"/>
      <c r="F261" s="4"/>
      <c r="G261" s="1"/>
      <c r="H261" s="1"/>
      <c r="I261" s="1"/>
      <c r="J261" s="43"/>
      <c r="K261" s="4"/>
    </row>
    <row r="262" spans="1:12" x14ac:dyDescent="0.3">
      <c r="A262" s="46"/>
      <c r="B262" s="45" t="s">
        <v>212</v>
      </c>
      <c r="C262" s="4">
        <v>12</v>
      </c>
      <c r="D262" s="4">
        <f t="shared" si="9"/>
        <v>10</v>
      </c>
      <c r="E262" s="4"/>
      <c r="F262" s="4">
        <f t="shared" si="26"/>
        <v>2</v>
      </c>
      <c r="G262" s="1">
        <f t="shared" ref="G262:G287" si="27">IF(2&lt;F262,2,F262)*150*4/3</f>
        <v>400</v>
      </c>
      <c r="H262" s="1"/>
      <c r="I262" s="1">
        <f t="shared" ref="I262:I287" si="28">IF(F262&gt;2,F262-2,0)*150*5/3</f>
        <v>0</v>
      </c>
      <c r="J262" s="77"/>
      <c r="K262" s="7"/>
    </row>
    <row r="263" spans="1:12" x14ac:dyDescent="0.3">
      <c r="A263" s="46"/>
      <c r="B263" s="45" t="s">
        <v>213</v>
      </c>
      <c r="C263" s="4">
        <v>12</v>
      </c>
      <c r="D263" s="4">
        <f t="shared" si="9"/>
        <v>10</v>
      </c>
      <c r="E263" s="4"/>
      <c r="F263" s="4">
        <f t="shared" si="26"/>
        <v>2</v>
      </c>
      <c r="G263" s="1">
        <f t="shared" si="27"/>
        <v>400</v>
      </c>
      <c r="H263" s="1"/>
      <c r="I263" s="1">
        <f t="shared" si="28"/>
        <v>0</v>
      </c>
      <c r="J263" s="77"/>
      <c r="K263" s="7"/>
    </row>
    <row r="264" spans="1:12" x14ac:dyDescent="0.3">
      <c r="A264" s="46"/>
      <c r="B264" s="45" t="s">
        <v>214</v>
      </c>
      <c r="C264" s="4">
        <v>16</v>
      </c>
      <c r="D264" s="4">
        <f t="shared" si="9"/>
        <v>14</v>
      </c>
      <c r="E264" s="4"/>
      <c r="F264" s="4">
        <f t="shared" si="26"/>
        <v>6</v>
      </c>
      <c r="G264" s="1">
        <f t="shared" si="27"/>
        <v>400</v>
      </c>
      <c r="H264" s="1"/>
      <c r="I264" s="1">
        <f t="shared" si="28"/>
        <v>1000</v>
      </c>
      <c r="J264" s="77"/>
      <c r="K264" s="7"/>
    </row>
    <row r="265" spans="1:12" x14ac:dyDescent="0.3">
      <c r="A265" s="46"/>
      <c r="B265" s="45" t="s">
        <v>215</v>
      </c>
      <c r="C265" s="4">
        <v>12</v>
      </c>
      <c r="D265" s="4">
        <f t="shared" si="9"/>
        <v>10</v>
      </c>
      <c r="E265" s="4"/>
      <c r="F265" s="4">
        <f t="shared" si="26"/>
        <v>2</v>
      </c>
      <c r="G265" s="1">
        <f t="shared" si="27"/>
        <v>400</v>
      </c>
      <c r="H265" s="1"/>
      <c r="I265" s="1">
        <f t="shared" si="28"/>
        <v>0</v>
      </c>
      <c r="J265" s="77"/>
      <c r="K265" s="7"/>
    </row>
    <row r="266" spans="1:12" x14ac:dyDescent="0.3">
      <c r="A266" s="46"/>
      <c r="B266" s="45" t="s">
        <v>216</v>
      </c>
      <c r="C266" s="4">
        <v>12</v>
      </c>
      <c r="D266" s="4">
        <f t="shared" si="9"/>
        <v>10</v>
      </c>
      <c r="E266" s="4"/>
      <c r="F266" s="4">
        <f t="shared" si="26"/>
        <v>2</v>
      </c>
      <c r="G266" s="1">
        <f t="shared" si="27"/>
        <v>400</v>
      </c>
      <c r="H266" s="1"/>
      <c r="I266" s="1">
        <f t="shared" si="28"/>
        <v>0</v>
      </c>
      <c r="J266" s="77"/>
      <c r="K266" s="7"/>
    </row>
    <row r="267" spans="1:12" x14ac:dyDescent="0.3">
      <c r="A267" s="46"/>
      <c r="B267" s="45" t="s">
        <v>217</v>
      </c>
      <c r="C267" s="4">
        <v>8</v>
      </c>
      <c r="D267" s="4">
        <f t="shared" si="9"/>
        <v>7</v>
      </c>
      <c r="E267" s="4"/>
      <c r="F267" s="4"/>
      <c r="G267" s="1"/>
      <c r="H267" s="1"/>
      <c r="I267" s="1"/>
      <c r="J267" s="77"/>
      <c r="K267" s="7"/>
    </row>
    <row r="268" spans="1:12" x14ac:dyDescent="0.3">
      <c r="A268" s="46"/>
      <c r="B268" s="45" t="s">
        <v>218</v>
      </c>
      <c r="C268" s="4"/>
      <c r="D268" s="4" t="str">
        <f t="shared" si="9"/>
        <v/>
      </c>
      <c r="E268" s="4"/>
      <c r="F268" s="4"/>
      <c r="G268" s="1"/>
      <c r="H268" s="1"/>
      <c r="I268" s="1"/>
      <c r="J268" s="77"/>
      <c r="K268" s="7"/>
    </row>
    <row r="269" spans="1:12" x14ac:dyDescent="0.3">
      <c r="A269" s="46"/>
      <c r="B269" s="45" t="s">
        <v>219</v>
      </c>
      <c r="C269" s="4">
        <v>12</v>
      </c>
      <c r="D269" s="4">
        <f t="shared" si="9"/>
        <v>10</v>
      </c>
      <c r="E269" s="4"/>
      <c r="F269" s="4">
        <f t="shared" si="26"/>
        <v>2</v>
      </c>
      <c r="G269" s="1">
        <f t="shared" si="27"/>
        <v>400</v>
      </c>
      <c r="H269" s="1"/>
      <c r="I269" s="1">
        <f t="shared" si="28"/>
        <v>0</v>
      </c>
      <c r="J269" s="77"/>
      <c r="K269" s="7"/>
    </row>
    <row r="270" spans="1:12" x14ac:dyDescent="0.3">
      <c r="A270" s="46"/>
      <c r="B270" s="45" t="s">
        <v>220</v>
      </c>
      <c r="C270" s="4">
        <v>12</v>
      </c>
      <c r="D270" s="4">
        <f t="shared" si="9"/>
        <v>10</v>
      </c>
      <c r="E270" s="4"/>
      <c r="F270" s="4">
        <f t="shared" si="26"/>
        <v>2</v>
      </c>
      <c r="G270" s="1">
        <f t="shared" si="27"/>
        <v>400</v>
      </c>
      <c r="H270" s="1"/>
      <c r="I270" s="1">
        <f t="shared" si="28"/>
        <v>0</v>
      </c>
      <c r="J270" s="77"/>
      <c r="K270" s="7"/>
    </row>
    <row r="271" spans="1:12" x14ac:dyDescent="0.3">
      <c r="A271" s="46"/>
      <c r="B271" s="45" t="s">
        <v>221</v>
      </c>
      <c r="C271" s="4">
        <v>12</v>
      </c>
      <c r="D271" s="4">
        <f t="shared" si="9"/>
        <v>10</v>
      </c>
      <c r="E271" s="4"/>
      <c r="F271" s="4">
        <f t="shared" si="26"/>
        <v>2</v>
      </c>
      <c r="G271" s="1">
        <f t="shared" si="27"/>
        <v>400</v>
      </c>
      <c r="H271" s="1"/>
      <c r="I271" s="1">
        <f t="shared" si="28"/>
        <v>0</v>
      </c>
      <c r="J271" s="77"/>
      <c r="K271" s="7"/>
    </row>
    <row r="272" spans="1:12" x14ac:dyDescent="0.3">
      <c r="A272" s="46"/>
      <c r="B272" s="45" t="s">
        <v>222</v>
      </c>
      <c r="C272" s="4">
        <v>12</v>
      </c>
      <c r="D272" s="4">
        <f t="shared" si="9"/>
        <v>10</v>
      </c>
      <c r="E272" s="4"/>
      <c r="F272" s="4">
        <f t="shared" si="26"/>
        <v>2</v>
      </c>
      <c r="G272" s="1">
        <f t="shared" si="27"/>
        <v>400</v>
      </c>
      <c r="H272" s="1"/>
      <c r="I272" s="1">
        <f t="shared" si="28"/>
        <v>0</v>
      </c>
      <c r="J272" s="77"/>
      <c r="K272" s="7"/>
    </row>
    <row r="273" spans="1:11" x14ac:dyDescent="0.3">
      <c r="A273" s="46"/>
      <c r="B273" s="45" t="s">
        <v>223</v>
      </c>
      <c r="C273" s="4">
        <v>12</v>
      </c>
      <c r="D273" s="4">
        <f t="shared" si="9"/>
        <v>10</v>
      </c>
      <c r="E273" s="4"/>
      <c r="F273" s="4">
        <f t="shared" si="26"/>
        <v>2</v>
      </c>
      <c r="G273" s="1">
        <f t="shared" si="27"/>
        <v>400</v>
      </c>
      <c r="H273" s="1"/>
      <c r="I273" s="1">
        <f t="shared" si="28"/>
        <v>0</v>
      </c>
      <c r="J273" s="77"/>
      <c r="K273" s="7"/>
    </row>
    <row r="274" spans="1:11" x14ac:dyDescent="0.3">
      <c r="A274" s="46"/>
      <c r="B274" s="45" t="s">
        <v>224</v>
      </c>
      <c r="C274" s="4"/>
      <c r="D274" s="4" t="str">
        <f t="shared" si="9"/>
        <v/>
      </c>
      <c r="E274" s="4"/>
      <c r="F274" s="4"/>
      <c r="G274" s="1"/>
      <c r="H274" s="1"/>
      <c r="I274" s="1"/>
      <c r="J274" s="77"/>
      <c r="K274" s="7"/>
    </row>
    <row r="275" spans="1:11" x14ac:dyDescent="0.3">
      <c r="A275" s="46"/>
      <c r="B275" s="45" t="s">
        <v>225</v>
      </c>
      <c r="C275" s="4"/>
      <c r="D275" s="4" t="str">
        <f t="shared" si="9"/>
        <v/>
      </c>
      <c r="E275" s="4"/>
      <c r="F275" s="4"/>
      <c r="G275" s="1"/>
      <c r="H275" s="1"/>
      <c r="I275" s="1"/>
      <c r="J275" s="77"/>
      <c r="K275" s="7"/>
    </row>
    <row r="276" spans="1:11" x14ac:dyDescent="0.3">
      <c r="A276" s="46"/>
      <c r="B276" s="45" t="s">
        <v>226</v>
      </c>
      <c r="C276" s="4">
        <v>12</v>
      </c>
      <c r="D276" s="4">
        <f t="shared" si="9"/>
        <v>10</v>
      </c>
      <c r="E276" s="4"/>
      <c r="F276" s="4">
        <f t="shared" si="26"/>
        <v>2</v>
      </c>
      <c r="G276" s="1">
        <f t="shared" si="27"/>
        <v>400</v>
      </c>
      <c r="H276" s="1"/>
      <c r="I276" s="1">
        <f t="shared" si="28"/>
        <v>0</v>
      </c>
      <c r="J276" s="77"/>
      <c r="K276" s="7"/>
    </row>
    <row r="277" spans="1:11" x14ac:dyDescent="0.3">
      <c r="A277" s="46"/>
      <c r="B277" s="45" t="s">
        <v>227</v>
      </c>
      <c r="C277" s="4">
        <v>12</v>
      </c>
      <c r="D277" s="4">
        <f t="shared" si="9"/>
        <v>10</v>
      </c>
      <c r="E277" s="4"/>
      <c r="F277" s="4">
        <f t="shared" si="26"/>
        <v>2</v>
      </c>
      <c r="G277" s="1">
        <f t="shared" si="27"/>
        <v>400</v>
      </c>
      <c r="H277" s="1"/>
      <c r="I277" s="1">
        <f t="shared" si="28"/>
        <v>0</v>
      </c>
      <c r="J277" s="77"/>
      <c r="K277" s="7"/>
    </row>
    <row r="278" spans="1:11" x14ac:dyDescent="0.3">
      <c r="A278" s="46"/>
      <c r="B278" s="45" t="s">
        <v>228</v>
      </c>
      <c r="C278" s="4">
        <v>12</v>
      </c>
      <c r="D278" s="4">
        <f t="shared" ref="D278:D345" si="29">IF((OR(C278&gt;12,C278=12)),C278-2,IF(C278=8,C278-1,""))</f>
        <v>10</v>
      </c>
      <c r="E278" s="4"/>
      <c r="F278" s="4">
        <f t="shared" si="26"/>
        <v>2</v>
      </c>
      <c r="G278" s="1">
        <f t="shared" si="27"/>
        <v>400</v>
      </c>
      <c r="H278" s="1"/>
      <c r="I278" s="1">
        <f t="shared" si="28"/>
        <v>0</v>
      </c>
      <c r="J278" s="77"/>
      <c r="K278" s="7"/>
    </row>
    <row r="279" spans="1:11" x14ac:dyDescent="0.3">
      <c r="A279" s="46"/>
      <c r="B279" s="166" t="s">
        <v>2084</v>
      </c>
      <c r="C279" s="19"/>
      <c r="D279" s="19" t="str">
        <f t="shared" si="29"/>
        <v/>
      </c>
      <c r="E279" s="19"/>
      <c r="F279" s="19"/>
      <c r="G279" s="28">
        <f t="shared" si="27"/>
        <v>0</v>
      </c>
      <c r="H279" s="28"/>
      <c r="I279" s="28">
        <f t="shared" si="28"/>
        <v>0</v>
      </c>
      <c r="J279" s="91"/>
      <c r="K279" s="21"/>
    </row>
    <row r="280" spans="1:11" x14ac:dyDescent="0.3">
      <c r="A280" s="46"/>
      <c r="B280" s="45" t="s">
        <v>229</v>
      </c>
      <c r="C280" s="4">
        <v>12</v>
      </c>
      <c r="D280" s="4">
        <f t="shared" si="29"/>
        <v>10</v>
      </c>
      <c r="E280" s="4"/>
      <c r="F280" s="4">
        <f t="shared" si="26"/>
        <v>2</v>
      </c>
      <c r="G280" s="1">
        <f t="shared" si="27"/>
        <v>400</v>
      </c>
      <c r="H280" s="1"/>
      <c r="I280" s="1">
        <f t="shared" si="28"/>
        <v>0</v>
      </c>
      <c r="J280" s="77"/>
      <c r="K280" s="7"/>
    </row>
    <row r="281" spans="1:11" x14ac:dyDescent="0.3">
      <c r="A281" s="46"/>
      <c r="B281" s="45" t="s">
        <v>230</v>
      </c>
      <c r="C281" s="4">
        <v>8</v>
      </c>
      <c r="D281" s="4">
        <f t="shared" si="29"/>
        <v>7</v>
      </c>
      <c r="E281" s="4"/>
      <c r="F281" s="4"/>
      <c r="G281" s="1"/>
      <c r="H281" s="1"/>
      <c r="I281" s="1"/>
      <c r="J281" s="77"/>
      <c r="K281" s="7"/>
    </row>
    <row r="282" spans="1:11" x14ac:dyDescent="0.3">
      <c r="A282" s="46"/>
      <c r="B282" s="45" t="s">
        <v>231</v>
      </c>
      <c r="C282" s="4"/>
      <c r="D282" s="4" t="str">
        <f t="shared" si="29"/>
        <v/>
      </c>
      <c r="E282" s="4"/>
      <c r="F282" s="4"/>
      <c r="G282" s="1"/>
      <c r="H282" s="1"/>
      <c r="I282" s="1"/>
      <c r="J282" s="77"/>
      <c r="K282" s="7"/>
    </row>
    <row r="283" spans="1:11" x14ac:dyDescent="0.3">
      <c r="A283" s="46"/>
      <c r="B283" s="45" t="s">
        <v>232</v>
      </c>
      <c r="C283" s="4">
        <v>12</v>
      </c>
      <c r="D283" s="4">
        <f t="shared" si="29"/>
        <v>10</v>
      </c>
      <c r="E283" s="4"/>
      <c r="F283" s="4">
        <f t="shared" si="26"/>
        <v>2</v>
      </c>
      <c r="G283" s="1">
        <f t="shared" si="27"/>
        <v>400</v>
      </c>
      <c r="H283" s="1"/>
      <c r="I283" s="1">
        <f t="shared" si="28"/>
        <v>0</v>
      </c>
      <c r="J283" s="77"/>
      <c r="K283" s="7"/>
    </row>
    <row r="284" spans="1:11" x14ac:dyDescent="0.3">
      <c r="A284" s="46"/>
      <c r="B284" s="45" t="s">
        <v>233</v>
      </c>
      <c r="C284" s="4">
        <v>12</v>
      </c>
      <c r="D284" s="4">
        <f t="shared" si="29"/>
        <v>10</v>
      </c>
      <c r="E284" s="4"/>
      <c r="F284" s="4">
        <f t="shared" si="26"/>
        <v>2</v>
      </c>
      <c r="G284" s="1">
        <f t="shared" si="27"/>
        <v>400</v>
      </c>
      <c r="H284" s="1"/>
      <c r="I284" s="1">
        <f t="shared" si="28"/>
        <v>0</v>
      </c>
      <c r="J284" s="77"/>
      <c r="K284" s="7"/>
    </row>
    <row r="285" spans="1:11" x14ac:dyDescent="0.3">
      <c r="A285" s="46"/>
      <c r="B285" s="45" t="s">
        <v>234</v>
      </c>
      <c r="C285" s="4">
        <v>12</v>
      </c>
      <c r="D285" s="4">
        <f t="shared" si="29"/>
        <v>10</v>
      </c>
      <c r="E285" s="4"/>
      <c r="F285" s="4">
        <f t="shared" si="26"/>
        <v>2</v>
      </c>
      <c r="G285" s="1">
        <f t="shared" si="27"/>
        <v>400</v>
      </c>
      <c r="H285" s="1"/>
      <c r="I285" s="1">
        <f t="shared" si="28"/>
        <v>0</v>
      </c>
      <c r="J285" s="77"/>
      <c r="K285" s="7"/>
    </row>
    <row r="286" spans="1:11" x14ac:dyDescent="0.3">
      <c r="A286" s="46"/>
      <c r="B286" s="45" t="s">
        <v>235</v>
      </c>
      <c r="C286" s="4">
        <v>12</v>
      </c>
      <c r="D286" s="4">
        <f t="shared" si="29"/>
        <v>10</v>
      </c>
      <c r="E286" s="4"/>
      <c r="F286" s="4">
        <f t="shared" si="26"/>
        <v>2</v>
      </c>
      <c r="G286" s="1">
        <f t="shared" si="27"/>
        <v>400</v>
      </c>
      <c r="H286" s="1"/>
      <c r="I286" s="1">
        <f t="shared" si="28"/>
        <v>0</v>
      </c>
      <c r="J286" s="77"/>
      <c r="K286" s="7"/>
    </row>
    <row r="287" spans="1:11" x14ac:dyDescent="0.3">
      <c r="A287" s="46"/>
      <c r="B287" s="45" t="s">
        <v>236</v>
      </c>
      <c r="C287" s="4">
        <v>12</v>
      </c>
      <c r="D287" s="4">
        <f t="shared" si="29"/>
        <v>10</v>
      </c>
      <c r="E287" s="4"/>
      <c r="F287" s="4">
        <f t="shared" si="26"/>
        <v>2</v>
      </c>
      <c r="G287" s="1">
        <f t="shared" si="27"/>
        <v>400</v>
      </c>
      <c r="H287" s="1"/>
      <c r="I287" s="1">
        <f t="shared" si="28"/>
        <v>0</v>
      </c>
      <c r="J287" s="77"/>
      <c r="K287" s="7"/>
    </row>
    <row r="288" spans="1:11" x14ac:dyDescent="0.3">
      <c r="A288" s="46"/>
      <c r="B288" s="45" t="s">
        <v>237</v>
      </c>
      <c r="C288" s="4"/>
      <c r="D288" s="4" t="str">
        <f t="shared" si="29"/>
        <v/>
      </c>
      <c r="E288" s="4"/>
      <c r="F288" s="4"/>
      <c r="G288" s="1"/>
      <c r="H288" s="1"/>
      <c r="I288" s="1"/>
      <c r="J288" s="43"/>
      <c r="K288" s="4"/>
    </row>
    <row r="289" spans="1:11" x14ac:dyDescent="0.3">
      <c r="A289" s="46"/>
      <c r="B289" s="45" t="s">
        <v>238</v>
      </c>
      <c r="C289" s="4"/>
      <c r="D289" s="4" t="str">
        <f t="shared" si="29"/>
        <v/>
      </c>
      <c r="E289" s="4"/>
      <c r="F289" s="4"/>
      <c r="G289" s="1"/>
      <c r="H289" s="1"/>
      <c r="I289" s="1"/>
      <c r="J289" s="43"/>
      <c r="K289" s="4"/>
    </row>
    <row r="290" spans="1:11" x14ac:dyDescent="0.3">
      <c r="A290" s="46"/>
      <c r="B290" s="8" t="s">
        <v>1848</v>
      </c>
      <c r="C290" s="4"/>
      <c r="D290" s="4">
        <v>166</v>
      </c>
      <c r="E290" s="4"/>
      <c r="F290" s="4">
        <f>SUM(F262:F287)</f>
        <v>42</v>
      </c>
      <c r="G290" s="1"/>
      <c r="H290" s="1"/>
      <c r="I290" s="1"/>
      <c r="J290" s="43">
        <v>24900</v>
      </c>
      <c r="K290" s="4"/>
    </row>
    <row r="291" spans="1:11" ht="32.4" x14ac:dyDescent="0.3">
      <c r="A291" s="46"/>
      <c r="B291" s="90" t="s">
        <v>1849</v>
      </c>
      <c r="C291" s="4"/>
      <c r="D291" s="4"/>
      <c r="E291" s="4"/>
      <c r="F291" s="4"/>
      <c r="G291" s="1"/>
      <c r="H291" s="1"/>
      <c r="I291" s="1"/>
      <c r="J291" s="43">
        <v>8600</v>
      </c>
      <c r="K291" s="4"/>
    </row>
    <row r="292" spans="1:11" x14ac:dyDescent="0.3">
      <c r="A292" s="46"/>
      <c r="B292" s="8" t="s">
        <v>1817</v>
      </c>
      <c r="C292" s="4"/>
      <c r="D292" s="4"/>
      <c r="E292" s="4"/>
      <c r="F292" s="4"/>
      <c r="G292" s="1"/>
      <c r="H292" s="1"/>
      <c r="I292" s="1"/>
      <c r="J292" s="43">
        <v>33500</v>
      </c>
      <c r="K292" s="4"/>
    </row>
    <row r="293" spans="1:11" x14ac:dyDescent="0.3">
      <c r="A293" s="46"/>
      <c r="B293" s="8" t="s">
        <v>1818</v>
      </c>
      <c r="C293" s="4"/>
      <c r="D293" s="4"/>
      <c r="E293" s="4"/>
      <c r="F293" s="4"/>
      <c r="G293" s="1"/>
      <c r="H293" s="1"/>
      <c r="I293" s="1"/>
      <c r="J293" s="43">
        <v>38750</v>
      </c>
      <c r="K293" s="4"/>
    </row>
    <row r="294" spans="1:11" x14ac:dyDescent="0.3">
      <c r="A294" s="46"/>
      <c r="B294" s="8" t="s">
        <v>1819</v>
      </c>
      <c r="C294" s="9"/>
      <c r="D294" s="9"/>
      <c r="E294" s="9"/>
      <c r="F294" s="9"/>
      <c r="G294" s="10"/>
      <c r="H294" s="10"/>
      <c r="I294" s="10"/>
      <c r="J294" s="44">
        <v>5250</v>
      </c>
      <c r="K294" s="9"/>
    </row>
    <row r="295" spans="1:11" x14ac:dyDescent="0.3">
      <c r="A295" s="46"/>
      <c r="D295" s="4" t="str">
        <f t="shared" si="29"/>
        <v/>
      </c>
      <c r="E295" s="12"/>
      <c r="F295" s="12"/>
      <c r="G295" s="13"/>
      <c r="H295" s="13"/>
      <c r="I295" s="13"/>
      <c r="J295" s="129"/>
      <c r="K295" s="4"/>
    </row>
    <row r="296" spans="1:11" x14ac:dyDescent="0.3">
      <c r="A296" s="46"/>
      <c r="B296" s="45" t="s">
        <v>241</v>
      </c>
      <c r="C296" s="4">
        <v>12</v>
      </c>
      <c r="D296" s="4">
        <f t="shared" si="29"/>
        <v>10</v>
      </c>
      <c r="E296" s="4"/>
      <c r="F296" s="4">
        <f t="shared" si="26"/>
        <v>2</v>
      </c>
      <c r="G296" s="1">
        <f t="shared" ref="G296:G326" si="30">IF(2&lt;F296,2,F296)*150*4/3</f>
        <v>400</v>
      </c>
      <c r="H296" s="1"/>
      <c r="I296" s="1">
        <f t="shared" ref="I296:I326" si="31">IF(F296&gt;2,F296-2,0)*150*5/3</f>
        <v>0</v>
      </c>
      <c r="J296" s="77"/>
      <c r="K296" s="7"/>
    </row>
    <row r="297" spans="1:11" x14ac:dyDescent="0.3">
      <c r="A297" s="46"/>
      <c r="B297" s="45" t="s">
        <v>239</v>
      </c>
      <c r="C297" s="4">
        <v>12</v>
      </c>
      <c r="D297" s="4">
        <f t="shared" si="29"/>
        <v>10</v>
      </c>
      <c r="E297" s="4"/>
      <c r="F297" s="4">
        <f t="shared" si="26"/>
        <v>2</v>
      </c>
      <c r="G297" s="1">
        <f t="shared" si="30"/>
        <v>400</v>
      </c>
      <c r="H297" s="1"/>
      <c r="I297" s="1">
        <f t="shared" si="31"/>
        <v>0</v>
      </c>
      <c r="J297" s="77"/>
      <c r="K297" s="7"/>
    </row>
    <row r="298" spans="1:11" x14ac:dyDescent="0.3">
      <c r="A298" s="46"/>
      <c r="B298" s="45" t="s">
        <v>240</v>
      </c>
      <c r="C298" s="4">
        <v>12</v>
      </c>
      <c r="D298" s="4">
        <f t="shared" si="29"/>
        <v>10</v>
      </c>
      <c r="E298" s="4"/>
      <c r="F298" s="4">
        <f t="shared" si="26"/>
        <v>2</v>
      </c>
      <c r="G298" s="1">
        <f t="shared" si="30"/>
        <v>400</v>
      </c>
      <c r="H298" s="1"/>
      <c r="I298" s="1">
        <f t="shared" si="31"/>
        <v>0</v>
      </c>
      <c r="J298" s="77"/>
      <c r="K298" s="7"/>
    </row>
    <row r="299" spans="1:11" x14ac:dyDescent="0.3">
      <c r="A299" s="46"/>
      <c r="B299" s="45" t="s">
        <v>242</v>
      </c>
      <c r="C299" s="4">
        <v>12</v>
      </c>
      <c r="D299" s="4">
        <f t="shared" si="29"/>
        <v>10</v>
      </c>
      <c r="E299" s="4"/>
      <c r="F299" s="4">
        <f t="shared" si="26"/>
        <v>2</v>
      </c>
      <c r="G299" s="1">
        <f t="shared" si="30"/>
        <v>400</v>
      </c>
      <c r="H299" s="1"/>
      <c r="I299" s="1">
        <f t="shared" si="31"/>
        <v>0</v>
      </c>
      <c r="J299" s="77"/>
      <c r="K299" s="7"/>
    </row>
    <row r="300" spans="1:11" x14ac:dyDescent="0.3">
      <c r="A300" s="46"/>
      <c r="B300" s="45" t="s">
        <v>243</v>
      </c>
      <c r="C300" s="4">
        <v>12</v>
      </c>
      <c r="D300" s="4">
        <f t="shared" si="29"/>
        <v>10</v>
      </c>
      <c r="E300" s="4"/>
      <c r="F300" s="4">
        <f t="shared" si="26"/>
        <v>2</v>
      </c>
      <c r="G300" s="1">
        <f t="shared" si="30"/>
        <v>400</v>
      </c>
      <c r="H300" s="1"/>
      <c r="I300" s="1">
        <f t="shared" si="31"/>
        <v>0</v>
      </c>
      <c r="J300" s="77"/>
      <c r="K300" s="7"/>
    </row>
    <row r="301" spans="1:11" x14ac:dyDescent="0.3">
      <c r="A301" s="46"/>
      <c r="B301" s="45" t="s">
        <v>244</v>
      </c>
      <c r="C301" s="4">
        <v>8</v>
      </c>
      <c r="D301" s="4">
        <f t="shared" si="29"/>
        <v>7</v>
      </c>
      <c r="E301" s="4"/>
      <c r="F301" s="4"/>
      <c r="G301" s="1"/>
      <c r="H301" s="1"/>
      <c r="I301" s="1"/>
      <c r="J301" s="77"/>
      <c r="K301" s="7"/>
    </row>
    <row r="302" spans="1:11" x14ac:dyDescent="0.3">
      <c r="A302" s="46"/>
      <c r="B302" s="45" t="s">
        <v>245</v>
      </c>
      <c r="C302" s="4"/>
      <c r="D302" s="4" t="str">
        <f t="shared" si="29"/>
        <v/>
      </c>
      <c r="E302" s="4"/>
      <c r="F302" s="4"/>
      <c r="G302" s="1"/>
      <c r="H302" s="1"/>
      <c r="I302" s="1"/>
      <c r="J302" s="77"/>
      <c r="K302" s="7"/>
    </row>
    <row r="303" spans="1:11" x14ac:dyDescent="0.3">
      <c r="A303" s="46"/>
      <c r="B303" s="45" t="s">
        <v>246</v>
      </c>
      <c r="C303" s="4">
        <v>12</v>
      </c>
      <c r="D303" s="4">
        <f t="shared" si="29"/>
        <v>10</v>
      </c>
      <c r="E303" s="4"/>
      <c r="F303" s="4">
        <f t="shared" si="26"/>
        <v>2</v>
      </c>
      <c r="G303" s="1">
        <f t="shared" si="30"/>
        <v>400</v>
      </c>
      <c r="H303" s="1"/>
      <c r="I303" s="1">
        <f t="shared" si="31"/>
        <v>0</v>
      </c>
      <c r="J303" s="77"/>
      <c r="K303" s="7"/>
    </row>
    <row r="304" spans="1:11" x14ac:dyDescent="0.3">
      <c r="A304" s="46"/>
      <c r="B304" s="45" t="s">
        <v>247</v>
      </c>
      <c r="C304" s="4">
        <v>12</v>
      </c>
      <c r="D304" s="4">
        <f t="shared" si="29"/>
        <v>10</v>
      </c>
      <c r="E304" s="4"/>
      <c r="F304" s="4">
        <f t="shared" si="26"/>
        <v>2</v>
      </c>
      <c r="G304" s="1">
        <f t="shared" si="30"/>
        <v>400</v>
      </c>
      <c r="H304" s="1"/>
      <c r="I304" s="1">
        <f t="shared" si="31"/>
        <v>0</v>
      </c>
      <c r="J304" s="77"/>
      <c r="K304" s="7"/>
    </row>
    <row r="305" spans="1:11" x14ac:dyDescent="0.3">
      <c r="A305" s="46"/>
      <c r="B305" s="45" t="s">
        <v>248</v>
      </c>
      <c r="C305" s="4">
        <v>12</v>
      </c>
      <c r="D305" s="4">
        <f t="shared" si="29"/>
        <v>10</v>
      </c>
      <c r="E305" s="4"/>
      <c r="F305" s="4">
        <f t="shared" si="26"/>
        <v>2</v>
      </c>
      <c r="G305" s="1">
        <f t="shared" si="30"/>
        <v>400</v>
      </c>
      <c r="H305" s="1"/>
      <c r="I305" s="1">
        <f t="shared" si="31"/>
        <v>0</v>
      </c>
      <c r="J305" s="77"/>
      <c r="K305" s="7"/>
    </row>
    <row r="306" spans="1:11" x14ac:dyDescent="0.3">
      <c r="A306" s="46"/>
      <c r="B306" s="45" t="s">
        <v>249</v>
      </c>
      <c r="C306" s="4">
        <v>12</v>
      </c>
      <c r="D306" s="4">
        <f t="shared" si="29"/>
        <v>10</v>
      </c>
      <c r="E306" s="4"/>
      <c r="F306" s="4">
        <f t="shared" si="26"/>
        <v>2</v>
      </c>
      <c r="G306" s="1">
        <f t="shared" si="30"/>
        <v>400</v>
      </c>
      <c r="H306" s="1"/>
      <c r="I306" s="1">
        <f t="shared" si="31"/>
        <v>0</v>
      </c>
      <c r="J306" s="77"/>
      <c r="K306" s="7"/>
    </row>
    <row r="307" spans="1:11" x14ac:dyDescent="0.3">
      <c r="A307" s="46"/>
      <c r="B307" s="45" t="s">
        <v>250</v>
      </c>
      <c r="C307" s="4">
        <v>12</v>
      </c>
      <c r="D307" s="4">
        <f t="shared" si="29"/>
        <v>10</v>
      </c>
      <c r="E307" s="4"/>
      <c r="F307" s="4">
        <f t="shared" si="26"/>
        <v>2</v>
      </c>
      <c r="G307" s="1">
        <f t="shared" si="30"/>
        <v>400</v>
      </c>
      <c r="H307" s="1"/>
      <c r="I307" s="1">
        <f t="shared" si="31"/>
        <v>0</v>
      </c>
      <c r="J307" s="77"/>
      <c r="K307" s="7"/>
    </row>
    <row r="308" spans="1:11" x14ac:dyDescent="0.3">
      <c r="A308" s="46"/>
      <c r="B308" s="45" t="s">
        <v>251</v>
      </c>
      <c r="C308" s="4"/>
      <c r="D308" s="4" t="str">
        <f t="shared" si="29"/>
        <v/>
      </c>
      <c r="E308" s="4"/>
      <c r="F308" s="4"/>
      <c r="G308" s="1"/>
      <c r="H308" s="1"/>
      <c r="I308" s="1"/>
      <c r="J308" s="77"/>
      <c r="K308" s="7"/>
    </row>
    <row r="309" spans="1:11" x14ac:dyDescent="0.3">
      <c r="A309" s="46"/>
      <c r="B309" s="45" t="s">
        <v>252</v>
      </c>
      <c r="C309" s="4"/>
      <c r="D309" s="4" t="str">
        <f t="shared" si="29"/>
        <v/>
      </c>
      <c r="E309" s="4"/>
      <c r="F309" s="4"/>
      <c r="G309" s="1"/>
      <c r="H309" s="1"/>
      <c r="I309" s="1"/>
      <c r="J309" s="77"/>
      <c r="K309" s="7"/>
    </row>
    <row r="310" spans="1:11" x14ac:dyDescent="0.3">
      <c r="A310" s="46"/>
      <c r="B310" s="45" t="s">
        <v>253</v>
      </c>
      <c r="C310" s="4">
        <v>12</v>
      </c>
      <c r="D310" s="4">
        <f t="shared" si="29"/>
        <v>10</v>
      </c>
      <c r="E310" s="4"/>
      <c r="F310" s="4">
        <f t="shared" si="26"/>
        <v>2</v>
      </c>
      <c r="G310" s="1">
        <f t="shared" si="30"/>
        <v>400</v>
      </c>
      <c r="H310" s="1"/>
      <c r="I310" s="1">
        <f t="shared" si="31"/>
        <v>0</v>
      </c>
      <c r="J310" s="77"/>
      <c r="K310" s="7"/>
    </row>
    <row r="311" spans="1:11" x14ac:dyDescent="0.3">
      <c r="A311" s="46"/>
      <c r="B311" s="45" t="s">
        <v>254</v>
      </c>
      <c r="C311" s="4">
        <v>12</v>
      </c>
      <c r="D311" s="4">
        <f t="shared" si="29"/>
        <v>10</v>
      </c>
      <c r="E311" s="4"/>
      <c r="F311" s="4">
        <f t="shared" si="26"/>
        <v>2</v>
      </c>
      <c r="G311" s="1">
        <f t="shared" si="30"/>
        <v>400</v>
      </c>
      <c r="H311" s="1"/>
      <c r="I311" s="1">
        <f t="shared" si="31"/>
        <v>0</v>
      </c>
      <c r="J311" s="77"/>
      <c r="K311" s="7"/>
    </row>
    <row r="312" spans="1:11" x14ac:dyDescent="0.3">
      <c r="A312" s="46"/>
      <c r="B312" s="45" t="s">
        <v>255</v>
      </c>
      <c r="C312" s="4">
        <v>12</v>
      </c>
      <c r="D312" s="4">
        <f t="shared" si="29"/>
        <v>10</v>
      </c>
      <c r="E312" s="4"/>
      <c r="F312" s="4">
        <f t="shared" si="26"/>
        <v>2</v>
      </c>
      <c r="G312" s="1">
        <f t="shared" si="30"/>
        <v>400</v>
      </c>
      <c r="H312" s="1"/>
      <c r="I312" s="1">
        <f t="shared" si="31"/>
        <v>0</v>
      </c>
      <c r="J312" s="77"/>
      <c r="K312" s="7"/>
    </row>
    <row r="313" spans="1:11" x14ac:dyDescent="0.3">
      <c r="A313" s="46"/>
      <c r="B313" s="45" t="s">
        <v>256</v>
      </c>
      <c r="C313" s="4">
        <v>12</v>
      </c>
      <c r="D313" s="4">
        <f t="shared" si="29"/>
        <v>10</v>
      </c>
      <c r="E313" s="4"/>
      <c r="F313" s="4">
        <f t="shared" si="26"/>
        <v>2</v>
      </c>
      <c r="G313" s="1">
        <f t="shared" si="30"/>
        <v>400</v>
      </c>
      <c r="H313" s="1"/>
      <c r="I313" s="1">
        <f t="shared" si="31"/>
        <v>0</v>
      </c>
      <c r="J313" s="77"/>
      <c r="K313" s="7"/>
    </row>
    <row r="314" spans="1:11" x14ac:dyDescent="0.3">
      <c r="A314" s="46"/>
      <c r="B314" s="45" t="s">
        <v>257</v>
      </c>
      <c r="C314" s="4">
        <v>12</v>
      </c>
      <c r="D314" s="4">
        <f t="shared" si="29"/>
        <v>10</v>
      </c>
      <c r="E314" s="4"/>
      <c r="F314" s="4">
        <f t="shared" si="26"/>
        <v>2</v>
      </c>
      <c r="G314" s="1">
        <f t="shared" si="30"/>
        <v>400</v>
      </c>
      <c r="H314" s="1"/>
      <c r="I314" s="1">
        <f t="shared" si="31"/>
        <v>0</v>
      </c>
      <c r="J314" s="77"/>
      <c r="K314" s="7"/>
    </row>
    <row r="315" spans="1:11" x14ac:dyDescent="0.3">
      <c r="A315" s="46"/>
      <c r="B315" s="45" t="s">
        <v>258</v>
      </c>
      <c r="C315" s="4">
        <v>8</v>
      </c>
      <c r="D315" s="4">
        <f t="shared" si="29"/>
        <v>7</v>
      </c>
      <c r="E315" s="4"/>
      <c r="F315" s="4"/>
      <c r="G315" s="1"/>
      <c r="H315" s="1"/>
      <c r="I315" s="1"/>
      <c r="J315" s="77"/>
      <c r="K315" s="7"/>
    </row>
    <row r="316" spans="1:11" x14ac:dyDescent="0.3">
      <c r="A316" s="46"/>
      <c r="B316" s="45" t="s">
        <v>259</v>
      </c>
      <c r="C316" s="4"/>
      <c r="D316" s="4" t="str">
        <f t="shared" si="29"/>
        <v/>
      </c>
      <c r="E316" s="4"/>
      <c r="F316" s="4"/>
      <c r="G316" s="1"/>
      <c r="H316" s="1"/>
      <c r="I316" s="1"/>
      <c r="J316" s="77"/>
      <c r="K316" s="7"/>
    </row>
    <row r="317" spans="1:11" x14ac:dyDescent="0.3">
      <c r="A317" s="46"/>
      <c r="B317" s="45" t="s">
        <v>260</v>
      </c>
      <c r="C317" s="4">
        <v>12</v>
      </c>
      <c r="D317" s="4">
        <f t="shared" si="29"/>
        <v>10</v>
      </c>
      <c r="E317" s="4"/>
      <c r="F317" s="4">
        <f t="shared" ref="F317:F382" si="32">D317-8</f>
        <v>2</v>
      </c>
      <c r="G317" s="1">
        <f t="shared" si="30"/>
        <v>400</v>
      </c>
      <c r="H317" s="1"/>
      <c r="I317" s="1">
        <f t="shared" si="31"/>
        <v>0</v>
      </c>
      <c r="J317" s="77"/>
      <c r="K317" s="7"/>
    </row>
    <row r="318" spans="1:11" x14ac:dyDescent="0.3">
      <c r="A318" s="46"/>
      <c r="B318" s="45" t="s">
        <v>261</v>
      </c>
      <c r="C318" s="4">
        <v>12</v>
      </c>
      <c r="D318" s="4">
        <f t="shared" si="29"/>
        <v>10</v>
      </c>
      <c r="E318" s="4"/>
      <c r="F318" s="4">
        <f t="shared" si="32"/>
        <v>2</v>
      </c>
      <c r="G318" s="1">
        <f t="shared" si="30"/>
        <v>400</v>
      </c>
      <c r="H318" s="1"/>
      <c r="I318" s="1">
        <f t="shared" si="31"/>
        <v>0</v>
      </c>
      <c r="J318" s="77"/>
      <c r="K318" s="7"/>
    </row>
    <row r="319" spans="1:11" x14ac:dyDescent="0.3">
      <c r="A319" s="46"/>
      <c r="B319" s="45" t="s">
        <v>262</v>
      </c>
      <c r="C319" s="4">
        <v>12</v>
      </c>
      <c r="D319" s="4">
        <f t="shared" si="29"/>
        <v>10</v>
      </c>
      <c r="E319" s="4"/>
      <c r="F319" s="4">
        <f t="shared" si="32"/>
        <v>2</v>
      </c>
      <c r="G319" s="1">
        <f t="shared" si="30"/>
        <v>400</v>
      </c>
      <c r="H319" s="1"/>
      <c r="I319" s="1">
        <f t="shared" si="31"/>
        <v>0</v>
      </c>
      <c r="J319" s="77"/>
      <c r="K319" s="7"/>
    </row>
    <row r="320" spans="1:11" x14ac:dyDescent="0.3">
      <c r="A320" s="46"/>
      <c r="B320" s="45" t="s">
        <v>263</v>
      </c>
      <c r="C320" s="4">
        <v>12</v>
      </c>
      <c r="D320" s="4">
        <f t="shared" si="29"/>
        <v>10</v>
      </c>
      <c r="E320" s="4"/>
      <c r="F320" s="4">
        <f t="shared" si="32"/>
        <v>2</v>
      </c>
      <c r="G320" s="1">
        <f t="shared" si="30"/>
        <v>400</v>
      </c>
      <c r="H320" s="1"/>
      <c r="I320" s="1">
        <f t="shared" si="31"/>
        <v>0</v>
      </c>
      <c r="J320" s="77"/>
      <c r="K320" s="7"/>
    </row>
    <row r="321" spans="1:11" x14ac:dyDescent="0.3">
      <c r="A321" s="46"/>
      <c r="B321" s="45" t="s">
        <v>264</v>
      </c>
      <c r="C321" s="4">
        <v>12</v>
      </c>
      <c r="D321" s="4">
        <f t="shared" si="29"/>
        <v>10</v>
      </c>
      <c r="E321" s="4"/>
      <c r="F321" s="4">
        <f t="shared" si="32"/>
        <v>2</v>
      </c>
      <c r="G321" s="1">
        <f t="shared" si="30"/>
        <v>400</v>
      </c>
      <c r="H321" s="1"/>
      <c r="I321" s="1">
        <f t="shared" si="31"/>
        <v>0</v>
      </c>
      <c r="J321" s="77"/>
      <c r="K321" s="7"/>
    </row>
    <row r="322" spans="1:11" x14ac:dyDescent="0.3">
      <c r="A322" s="46"/>
      <c r="B322" s="45" t="s">
        <v>265</v>
      </c>
      <c r="C322" s="4"/>
      <c r="D322" s="4" t="str">
        <f t="shared" si="29"/>
        <v/>
      </c>
      <c r="E322" s="4"/>
      <c r="F322" s="4"/>
      <c r="G322" s="1"/>
      <c r="H322" s="1"/>
      <c r="I322" s="1"/>
      <c r="J322" s="77"/>
      <c r="K322" s="7"/>
    </row>
    <row r="323" spans="1:11" x14ac:dyDescent="0.3">
      <c r="A323" s="46"/>
      <c r="B323" s="45" t="s">
        <v>266</v>
      </c>
      <c r="C323" s="4"/>
      <c r="D323" s="4" t="str">
        <f t="shared" si="29"/>
        <v/>
      </c>
      <c r="E323" s="4"/>
      <c r="F323" s="4"/>
      <c r="G323" s="1"/>
      <c r="H323" s="1"/>
      <c r="I323" s="1"/>
      <c r="J323" s="77"/>
      <c r="K323" s="7"/>
    </row>
    <row r="324" spans="1:11" x14ac:dyDescent="0.3">
      <c r="A324" s="46"/>
      <c r="B324" s="45" t="s">
        <v>267</v>
      </c>
      <c r="C324" s="4">
        <v>12</v>
      </c>
      <c r="D324" s="4">
        <f t="shared" si="29"/>
        <v>10</v>
      </c>
      <c r="E324" s="4"/>
      <c r="F324" s="4">
        <f t="shared" si="32"/>
        <v>2</v>
      </c>
      <c r="G324" s="1">
        <f t="shared" si="30"/>
        <v>400</v>
      </c>
      <c r="H324" s="1"/>
      <c r="I324" s="1">
        <f t="shared" si="31"/>
        <v>0</v>
      </c>
      <c r="J324" s="77"/>
      <c r="K324" s="7"/>
    </row>
    <row r="325" spans="1:11" x14ac:dyDescent="0.3">
      <c r="A325" s="46"/>
      <c r="B325" s="45" t="s">
        <v>268</v>
      </c>
      <c r="C325" s="4">
        <v>12</v>
      </c>
      <c r="D325" s="4">
        <f t="shared" si="29"/>
        <v>10</v>
      </c>
      <c r="E325" s="4"/>
      <c r="F325" s="4">
        <f t="shared" si="32"/>
        <v>2</v>
      </c>
      <c r="G325" s="1">
        <f t="shared" si="30"/>
        <v>400</v>
      </c>
      <c r="H325" s="1"/>
      <c r="I325" s="1">
        <f t="shared" si="31"/>
        <v>0</v>
      </c>
      <c r="J325" s="77"/>
      <c r="K325" s="7"/>
    </row>
    <row r="326" spans="1:11" x14ac:dyDescent="0.3">
      <c r="A326" s="46"/>
      <c r="B326" s="45" t="s">
        <v>269</v>
      </c>
      <c r="C326" s="4">
        <v>12</v>
      </c>
      <c r="D326" s="4">
        <f t="shared" si="29"/>
        <v>10</v>
      </c>
      <c r="E326" s="4"/>
      <c r="F326" s="4">
        <f t="shared" si="32"/>
        <v>2</v>
      </c>
      <c r="G326" s="1">
        <f t="shared" si="30"/>
        <v>400</v>
      </c>
      <c r="H326" s="1"/>
      <c r="I326" s="1">
        <f t="shared" si="31"/>
        <v>0</v>
      </c>
      <c r="J326" s="77"/>
      <c r="K326" s="7"/>
    </row>
    <row r="327" spans="1:11" x14ac:dyDescent="0.3">
      <c r="A327" s="46"/>
      <c r="B327" s="8" t="s">
        <v>1848</v>
      </c>
      <c r="C327" s="4"/>
      <c r="D327" s="4">
        <v>198</v>
      </c>
      <c r="E327" s="4"/>
      <c r="F327" s="4">
        <f>SUM(F296:F326)</f>
        <v>46</v>
      </c>
      <c r="G327" s="1"/>
      <c r="H327" s="1"/>
      <c r="I327" s="1"/>
      <c r="J327" s="43">
        <v>29700</v>
      </c>
      <c r="K327" s="4"/>
    </row>
    <row r="328" spans="1:11" ht="32.4" x14ac:dyDescent="0.3">
      <c r="A328" s="46"/>
      <c r="B328" s="90" t="s">
        <v>1849</v>
      </c>
      <c r="C328" s="4"/>
      <c r="D328" s="4"/>
      <c r="E328" s="4"/>
      <c r="F328" s="4"/>
      <c r="G328" s="1"/>
      <c r="H328" s="1"/>
      <c r="I328" s="1"/>
      <c r="J328" s="43">
        <v>9200</v>
      </c>
      <c r="K328" s="4"/>
    </row>
    <row r="329" spans="1:11" x14ac:dyDescent="0.3">
      <c r="A329" s="46"/>
      <c r="B329" s="8" t="s">
        <v>1817</v>
      </c>
      <c r="C329" s="19"/>
      <c r="D329" s="19" t="str">
        <f t="shared" si="29"/>
        <v/>
      </c>
      <c r="E329" s="19"/>
      <c r="F329" s="19"/>
      <c r="G329" s="28"/>
      <c r="H329" s="28"/>
      <c r="I329" s="28"/>
      <c r="J329" s="49">
        <v>38900</v>
      </c>
      <c r="K329" s="19"/>
    </row>
    <row r="330" spans="1:11" x14ac:dyDescent="0.3">
      <c r="A330" s="46"/>
      <c r="B330" s="8" t="s">
        <v>1818</v>
      </c>
      <c r="C330" s="19"/>
      <c r="D330" s="19"/>
      <c r="E330" s="19"/>
      <c r="F330" s="19"/>
      <c r="G330" s="28"/>
      <c r="H330" s="28"/>
      <c r="I330" s="28"/>
      <c r="J330" s="49">
        <v>45625</v>
      </c>
      <c r="K330" s="19"/>
    </row>
    <row r="331" spans="1:11" x14ac:dyDescent="0.3">
      <c r="A331" s="46"/>
      <c r="B331" s="8" t="s">
        <v>1819</v>
      </c>
      <c r="C331" s="9"/>
      <c r="D331" s="9"/>
      <c r="E331" s="9"/>
      <c r="F331" s="9"/>
      <c r="G331" s="10"/>
      <c r="H331" s="10"/>
      <c r="I331" s="10"/>
      <c r="J331" s="44">
        <v>6725</v>
      </c>
      <c r="K331" s="9"/>
    </row>
    <row r="332" spans="1:11" x14ac:dyDescent="0.3">
      <c r="A332" s="46"/>
      <c r="D332" s="76" t="str">
        <f t="shared" si="29"/>
        <v/>
      </c>
      <c r="E332" s="14"/>
      <c r="F332" s="14"/>
      <c r="G332" s="16"/>
      <c r="H332" s="16"/>
      <c r="I332" s="16"/>
      <c r="J332" s="130"/>
      <c r="K332" s="4"/>
    </row>
    <row r="333" spans="1:11" x14ac:dyDescent="0.3">
      <c r="A333" s="46"/>
      <c r="B333" s="45" t="s">
        <v>270</v>
      </c>
      <c r="C333" s="4">
        <v>12</v>
      </c>
      <c r="D333" s="4">
        <f t="shared" si="29"/>
        <v>10</v>
      </c>
      <c r="E333" s="4"/>
      <c r="F333" s="4">
        <f t="shared" si="32"/>
        <v>2</v>
      </c>
      <c r="G333" s="1">
        <f t="shared" ref="G333:G361" si="33">IF(2&lt;F333,2,F333)*150*4/3</f>
        <v>400</v>
      </c>
      <c r="H333" s="1"/>
      <c r="I333" s="1">
        <f t="shared" ref="I333:I361" si="34">IF(F333&gt;2,F333-2,0)*150*5/3</f>
        <v>0</v>
      </c>
      <c r="J333" s="77"/>
      <c r="K333" s="7"/>
    </row>
    <row r="334" spans="1:11" x14ac:dyDescent="0.3">
      <c r="A334" s="46"/>
      <c r="B334" s="45" t="s">
        <v>271</v>
      </c>
      <c r="C334" s="4">
        <v>12</v>
      </c>
      <c r="D334" s="4">
        <f t="shared" si="29"/>
        <v>10</v>
      </c>
      <c r="E334" s="4"/>
      <c r="F334" s="4">
        <f t="shared" si="32"/>
        <v>2</v>
      </c>
      <c r="G334" s="1">
        <f t="shared" si="33"/>
        <v>400</v>
      </c>
      <c r="H334" s="1"/>
      <c r="I334" s="1">
        <f t="shared" si="34"/>
        <v>0</v>
      </c>
      <c r="J334" s="77"/>
      <c r="K334" s="7"/>
    </row>
    <row r="335" spans="1:11" x14ac:dyDescent="0.3">
      <c r="A335" s="46"/>
      <c r="B335" s="45" t="s">
        <v>272</v>
      </c>
      <c r="C335" s="4">
        <v>8</v>
      </c>
      <c r="D335" s="4">
        <f t="shared" si="29"/>
        <v>7</v>
      </c>
      <c r="E335" s="4"/>
      <c r="F335" s="4"/>
      <c r="G335" s="1"/>
      <c r="H335" s="1"/>
      <c r="I335" s="1"/>
      <c r="J335" s="77"/>
      <c r="K335" s="7"/>
    </row>
    <row r="336" spans="1:11" x14ac:dyDescent="0.3">
      <c r="A336" s="46"/>
      <c r="B336" s="45" t="s">
        <v>273</v>
      </c>
      <c r="C336" s="4"/>
      <c r="D336" s="4" t="str">
        <f t="shared" si="29"/>
        <v/>
      </c>
      <c r="E336" s="4"/>
      <c r="F336" s="4"/>
      <c r="G336" s="1"/>
      <c r="H336" s="1"/>
      <c r="I336" s="1"/>
      <c r="J336" s="77"/>
      <c r="K336" s="7"/>
    </row>
    <row r="337" spans="1:11" x14ac:dyDescent="0.3">
      <c r="A337" s="46"/>
      <c r="B337" s="45" t="s">
        <v>274</v>
      </c>
      <c r="C337" s="4">
        <v>12</v>
      </c>
      <c r="D337" s="4">
        <f t="shared" si="29"/>
        <v>10</v>
      </c>
      <c r="E337" s="4"/>
      <c r="F337" s="4">
        <f t="shared" si="32"/>
        <v>2</v>
      </c>
      <c r="G337" s="1">
        <f t="shared" si="33"/>
        <v>400</v>
      </c>
      <c r="H337" s="1"/>
      <c r="I337" s="1">
        <f t="shared" si="34"/>
        <v>0</v>
      </c>
      <c r="J337" s="77"/>
      <c r="K337" s="7"/>
    </row>
    <row r="338" spans="1:11" x14ac:dyDescent="0.3">
      <c r="A338" s="46"/>
      <c r="B338" s="45" t="s">
        <v>275</v>
      </c>
      <c r="C338" s="4">
        <v>12</v>
      </c>
      <c r="D338" s="4">
        <f t="shared" si="29"/>
        <v>10</v>
      </c>
      <c r="E338" s="4"/>
      <c r="F338" s="4">
        <f t="shared" si="32"/>
        <v>2</v>
      </c>
      <c r="G338" s="1">
        <f t="shared" si="33"/>
        <v>400</v>
      </c>
      <c r="H338" s="1"/>
      <c r="I338" s="1">
        <f t="shared" si="34"/>
        <v>0</v>
      </c>
      <c r="J338" s="77"/>
      <c r="K338" s="7"/>
    </row>
    <row r="339" spans="1:11" x14ac:dyDescent="0.3">
      <c r="A339" s="46"/>
      <c r="B339" s="45" t="s">
        <v>276</v>
      </c>
      <c r="C339" s="4">
        <v>12</v>
      </c>
      <c r="D339" s="4">
        <f t="shared" si="29"/>
        <v>10</v>
      </c>
      <c r="E339" s="4"/>
      <c r="F339" s="4">
        <f t="shared" si="32"/>
        <v>2</v>
      </c>
      <c r="G339" s="1">
        <f t="shared" si="33"/>
        <v>400</v>
      </c>
      <c r="H339" s="1"/>
      <c r="I339" s="1">
        <f t="shared" si="34"/>
        <v>0</v>
      </c>
      <c r="J339" s="77"/>
      <c r="K339" s="7"/>
    </row>
    <row r="340" spans="1:11" x14ac:dyDescent="0.3">
      <c r="A340" s="46"/>
      <c r="B340" s="45" t="s">
        <v>277</v>
      </c>
      <c r="C340" s="4">
        <v>12</v>
      </c>
      <c r="D340" s="4">
        <f t="shared" si="29"/>
        <v>10</v>
      </c>
      <c r="E340" s="4"/>
      <c r="F340" s="4">
        <f t="shared" si="32"/>
        <v>2</v>
      </c>
      <c r="G340" s="1">
        <f t="shared" si="33"/>
        <v>400</v>
      </c>
      <c r="H340" s="1"/>
      <c r="I340" s="1">
        <f t="shared" si="34"/>
        <v>0</v>
      </c>
      <c r="J340" s="77"/>
      <c r="K340" s="7"/>
    </row>
    <row r="341" spans="1:11" x14ac:dyDescent="0.3">
      <c r="A341" s="46"/>
      <c r="B341" s="45" t="s">
        <v>278</v>
      </c>
      <c r="C341" s="4">
        <v>12</v>
      </c>
      <c r="D341" s="4">
        <f t="shared" si="29"/>
        <v>10</v>
      </c>
      <c r="E341" s="4"/>
      <c r="F341" s="4">
        <f t="shared" si="32"/>
        <v>2</v>
      </c>
      <c r="G341" s="1">
        <f t="shared" si="33"/>
        <v>400</v>
      </c>
      <c r="H341" s="1"/>
      <c r="I341" s="1">
        <f t="shared" si="34"/>
        <v>0</v>
      </c>
      <c r="J341" s="77"/>
      <c r="K341" s="7"/>
    </row>
    <row r="342" spans="1:11" x14ac:dyDescent="0.3">
      <c r="A342" s="46"/>
      <c r="B342" s="45" t="s">
        <v>279</v>
      </c>
      <c r="C342" s="4"/>
      <c r="D342" s="4" t="str">
        <f t="shared" si="29"/>
        <v/>
      </c>
      <c r="E342" s="4"/>
      <c r="F342" s="4"/>
      <c r="G342" s="1"/>
      <c r="H342" s="1"/>
      <c r="I342" s="1"/>
      <c r="J342" s="77"/>
      <c r="K342" s="7"/>
    </row>
    <row r="343" spans="1:11" x14ac:dyDescent="0.3">
      <c r="A343" s="46"/>
      <c r="B343" s="45" t="s">
        <v>280</v>
      </c>
      <c r="C343" s="4"/>
      <c r="D343" s="4" t="str">
        <f t="shared" si="29"/>
        <v/>
      </c>
      <c r="E343" s="4"/>
      <c r="F343" s="4"/>
      <c r="G343" s="1"/>
      <c r="H343" s="1"/>
      <c r="I343" s="1"/>
      <c r="J343" s="77"/>
      <c r="K343" s="7"/>
    </row>
    <row r="344" spans="1:11" x14ac:dyDescent="0.3">
      <c r="A344" s="46"/>
      <c r="B344" s="45" t="s">
        <v>281</v>
      </c>
      <c r="C344" s="4">
        <v>12</v>
      </c>
      <c r="D344" s="4">
        <f t="shared" si="29"/>
        <v>10</v>
      </c>
      <c r="E344" s="4"/>
      <c r="F344" s="4">
        <f t="shared" si="32"/>
        <v>2</v>
      </c>
      <c r="G344" s="1">
        <f t="shared" si="33"/>
        <v>400</v>
      </c>
      <c r="H344" s="1"/>
      <c r="I344" s="1">
        <f t="shared" si="34"/>
        <v>0</v>
      </c>
      <c r="J344" s="77"/>
      <c r="K344" s="7"/>
    </row>
    <row r="345" spans="1:11" x14ac:dyDescent="0.3">
      <c r="A345" s="46"/>
      <c r="B345" s="45" t="s">
        <v>282</v>
      </c>
      <c r="C345" s="4">
        <v>12</v>
      </c>
      <c r="D345" s="4">
        <f t="shared" si="29"/>
        <v>10</v>
      </c>
      <c r="E345" s="4"/>
      <c r="F345" s="4">
        <f t="shared" si="32"/>
        <v>2</v>
      </c>
      <c r="G345" s="1">
        <f t="shared" si="33"/>
        <v>400</v>
      </c>
      <c r="H345" s="1"/>
      <c r="I345" s="1">
        <f t="shared" si="34"/>
        <v>0</v>
      </c>
      <c r="J345" s="77"/>
      <c r="K345" s="7"/>
    </row>
    <row r="346" spans="1:11" x14ac:dyDescent="0.3">
      <c r="A346" s="46"/>
      <c r="B346" s="45" t="s">
        <v>283</v>
      </c>
      <c r="C346" s="4">
        <v>12</v>
      </c>
      <c r="D346" s="4">
        <f t="shared" ref="D346:D413" si="35">IF((OR(C346&gt;12,C346=12)),C346-2,IF(C346=8,C346-1,""))</f>
        <v>10</v>
      </c>
      <c r="E346" s="4"/>
      <c r="F346" s="4">
        <f t="shared" si="32"/>
        <v>2</v>
      </c>
      <c r="G346" s="1">
        <f t="shared" si="33"/>
        <v>400</v>
      </c>
      <c r="H346" s="1"/>
      <c r="I346" s="1">
        <f t="shared" si="34"/>
        <v>0</v>
      </c>
      <c r="J346" s="77"/>
      <c r="K346" s="7"/>
    </row>
    <row r="347" spans="1:11" x14ac:dyDescent="0.3">
      <c r="A347" s="46"/>
      <c r="B347" s="45" t="s">
        <v>284</v>
      </c>
      <c r="C347" s="4">
        <v>12</v>
      </c>
      <c r="D347" s="4">
        <f t="shared" si="35"/>
        <v>10</v>
      </c>
      <c r="E347" s="4"/>
      <c r="F347" s="4">
        <f t="shared" si="32"/>
        <v>2</v>
      </c>
      <c r="G347" s="1">
        <f t="shared" si="33"/>
        <v>400</v>
      </c>
      <c r="H347" s="1"/>
      <c r="I347" s="1">
        <f t="shared" si="34"/>
        <v>0</v>
      </c>
      <c r="J347" s="77"/>
      <c r="K347" s="7"/>
    </row>
    <row r="348" spans="1:11" x14ac:dyDescent="0.3">
      <c r="A348" s="46"/>
      <c r="B348" s="45" t="s">
        <v>285</v>
      </c>
      <c r="C348" s="4">
        <v>12</v>
      </c>
      <c r="D348" s="4">
        <f t="shared" si="35"/>
        <v>10</v>
      </c>
      <c r="E348" s="4"/>
      <c r="F348" s="4">
        <f t="shared" si="32"/>
        <v>2</v>
      </c>
      <c r="G348" s="1">
        <f t="shared" si="33"/>
        <v>400</v>
      </c>
      <c r="H348" s="1"/>
      <c r="I348" s="1">
        <f t="shared" si="34"/>
        <v>0</v>
      </c>
      <c r="J348" s="77"/>
      <c r="K348" s="7"/>
    </row>
    <row r="349" spans="1:11" x14ac:dyDescent="0.3">
      <c r="A349" s="46"/>
      <c r="B349" s="45" t="s">
        <v>286</v>
      </c>
      <c r="C349" s="4">
        <v>8</v>
      </c>
      <c r="D349" s="4">
        <f t="shared" si="35"/>
        <v>7</v>
      </c>
      <c r="E349" s="4"/>
      <c r="F349" s="4"/>
      <c r="G349" s="1"/>
      <c r="H349" s="1"/>
      <c r="I349" s="1"/>
      <c r="J349" s="77"/>
      <c r="K349" s="7"/>
    </row>
    <row r="350" spans="1:11" x14ac:dyDescent="0.3">
      <c r="A350" s="46"/>
      <c r="B350" s="45" t="s">
        <v>287</v>
      </c>
      <c r="C350" s="4"/>
      <c r="D350" s="4" t="str">
        <f t="shared" si="35"/>
        <v/>
      </c>
      <c r="E350" s="4"/>
      <c r="F350" s="4"/>
      <c r="G350" s="1"/>
      <c r="H350" s="1"/>
      <c r="I350" s="1"/>
      <c r="J350" s="77"/>
      <c r="K350" s="7"/>
    </row>
    <row r="351" spans="1:11" x14ac:dyDescent="0.3">
      <c r="A351" s="46"/>
      <c r="B351" s="45" t="s">
        <v>288</v>
      </c>
      <c r="C351" s="4">
        <v>12</v>
      </c>
      <c r="D351" s="4">
        <f t="shared" si="35"/>
        <v>10</v>
      </c>
      <c r="E351" s="4"/>
      <c r="F351" s="4">
        <f t="shared" si="32"/>
        <v>2</v>
      </c>
      <c r="G351" s="1">
        <f t="shared" si="33"/>
        <v>400</v>
      </c>
      <c r="H351" s="1"/>
      <c r="I351" s="1">
        <f t="shared" si="34"/>
        <v>0</v>
      </c>
      <c r="J351" s="77"/>
      <c r="K351" s="7"/>
    </row>
    <row r="352" spans="1:11" x14ac:dyDescent="0.3">
      <c r="A352" s="46"/>
      <c r="B352" s="45" t="s">
        <v>289</v>
      </c>
      <c r="C352" s="4">
        <v>12</v>
      </c>
      <c r="D352" s="4">
        <f t="shared" si="35"/>
        <v>10</v>
      </c>
      <c r="E352" s="4"/>
      <c r="F352" s="4">
        <f t="shared" si="32"/>
        <v>2</v>
      </c>
      <c r="G352" s="1">
        <f t="shared" si="33"/>
        <v>400</v>
      </c>
      <c r="H352" s="1"/>
      <c r="I352" s="1">
        <f t="shared" si="34"/>
        <v>0</v>
      </c>
      <c r="J352" s="77"/>
      <c r="K352" s="7"/>
    </row>
    <row r="353" spans="1:11" x14ac:dyDescent="0.3">
      <c r="A353" s="46"/>
      <c r="B353" s="45" t="s">
        <v>290</v>
      </c>
      <c r="C353" s="4">
        <v>12</v>
      </c>
      <c r="D353" s="4">
        <f t="shared" si="35"/>
        <v>10</v>
      </c>
      <c r="E353" s="4"/>
      <c r="F353" s="4">
        <f t="shared" si="32"/>
        <v>2</v>
      </c>
      <c r="G353" s="1">
        <f t="shared" si="33"/>
        <v>400</v>
      </c>
      <c r="H353" s="1"/>
      <c r="I353" s="1">
        <f t="shared" si="34"/>
        <v>0</v>
      </c>
      <c r="J353" s="77"/>
      <c r="K353" s="7"/>
    </row>
    <row r="354" spans="1:11" x14ac:dyDescent="0.3">
      <c r="A354" s="46"/>
      <c r="B354" s="45" t="s">
        <v>291</v>
      </c>
      <c r="C354" s="4">
        <v>12</v>
      </c>
      <c r="D354" s="4">
        <f t="shared" si="35"/>
        <v>10</v>
      </c>
      <c r="E354" s="4"/>
      <c r="F354" s="4">
        <f t="shared" si="32"/>
        <v>2</v>
      </c>
      <c r="G354" s="1">
        <f t="shared" si="33"/>
        <v>400</v>
      </c>
      <c r="H354" s="1"/>
      <c r="I354" s="1">
        <f t="shared" si="34"/>
        <v>0</v>
      </c>
      <c r="J354" s="77"/>
      <c r="K354" s="7"/>
    </row>
    <row r="355" spans="1:11" x14ac:dyDescent="0.3">
      <c r="A355" s="46"/>
      <c r="B355" s="45" t="s">
        <v>292</v>
      </c>
      <c r="C355" s="4">
        <v>12</v>
      </c>
      <c r="D355" s="4">
        <f t="shared" si="35"/>
        <v>10</v>
      </c>
      <c r="E355" s="4"/>
      <c r="F355" s="4">
        <f t="shared" si="32"/>
        <v>2</v>
      </c>
      <c r="G355" s="1">
        <f t="shared" si="33"/>
        <v>400</v>
      </c>
      <c r="H355" s="1"/>
      <c r="I355" s="1">
        <f t="shared" si="34"/>
        <v>0</v>
      </c>
      <c r="J355" s="77"/>
      <c r="K355" s="7"/>
    </row>
    <row r="356" spans="1:11" x14ac:dyDescent="0.3">
      <c r="A356" s="46"/>
      <c r="B356" s="45" t="s">
        <v>293</v>
      </c>
      <c r="C356" s="4"/>
      <c r="D356" s="4" t="str">
        <f t="shared" si="35"/>
        <v/>
      </c>
      <c r="E356" s="4"/>
      <c r="F356" s="4"/>
      <c r="G356" s="1"/>
      <c r="H356" s="1"/>
      <c r="I356" s="1"/>
      <c r="J356" s="77"/>
      <c r="K356" s="7"/>
    </row>
    <row r="357" spans="1:11" x14ac:dyDescent="0.3">
      <c r="A357" s="46"/>
      <c r="B357" s="45" t="s">
        <v>294</v>
      </c>
      <c r="C357" s="4"/>
      <c r="D357" s="4" t="str">
        <f t="shared" si="35"/>
        <v/>
      </c>
      <c r="E357" s="4"/>
      <c r="F357" s="4"/>
      <c r="G357" s="1"/>
      <c r="H357" s="1"/>
      <c r="I357" s="1"/>
      <c r="J357" s="77"/>
      <c r="K357" s="7"/>
    </row>
    <row r="358" spans="1:11" x14ac:dyDescent="0.3">
      <c r="A358" s="46"/>
      <c r="B358" s="45" t="s">
        <v>295</v>
      </c>
      <c r="C358" s="4">
        <v>12</v>
      </c>
      <c r="D358" s="4">
        <f t="shared" si="35"/>
        <v>10</v>
      </c>
      <c r="E358" s="4"/>
      <c r="F358" s="4">
        <f t="shared" si="32"/>
        <v>2</v>
      </c>
      <c r="G358" s="1">
        <f t="shared" si="33"/>
        <v>400</v>
      </c>
      <c r="H358" s="1"/>
      <c r="I358" s="1">
        <f t="shared" si="34"/>
        <v>0</v>
      </c>
      <c r="J358" s="77"/>
      <c r="K358" s="7"/>
    </row>
    <row r="359" spans="1:11" x14ac:dyDescent="0.3">
      <c r="A359" s="46"/>
      <c r="B359" s="45" t="s">
        <v>296</v>
      </c>
      <c r="C359" s="4">
        <v>12</v>
      </c>
      <c r="D359" s="4">
        <f t="shared" si="35"/>
        <v>10</v>
      </c>
      <c r="E359" s="4"/>
      <c r="F359" s="4">
        <f t="shared" si="32"/>
        <v>2</v>
      </c>
      <c r="G359" s="1">
        <f t="shared" si="33"/>
        <v>400</v>
      </c>
      <c r="H359" s="1"/>
      <c r="I359" s="1">
        <f t="shared" si="34"/>
        <v>0</v>
      </c>
      <c r="J359" s="77"/>
      <c r="K359" s="7"/>
    </row>
    <row r="360" spans="1:11" x14ac:dyDescent="0.3">
      <c r="A360" s="46"/>
      <c r="B360" s="45" t="s">
        <v>297</v>
      </c>
      <c r="C360" s="4">
        <v>12</v>
      </c>
      <c r="D360" s="4">
        <f t="shared" si="35"/>
        <v>10</v>
      </c>
      <c r="E360" s="4"/>
      <c r="F360" s="4">
        <f t="shared" si="32"/>
        <v>2</v>
      </c>
      <c r="G360" s="1">
        <f t="shared" si="33"/>
        <v>400</v>
      </c>
      <c r="H360" s="1"/>
      <c r="I360" s="1">
        <f t="shared" si="34"/>
        <v>0</v>
      </c>
      <c r="J360" s="77"/>
      <c r="K360" s="7"/>
    </row>
    <row r="361" spans="1:11" x14ac:dyDescent="0.3">
      <c r="A361" s="46"/>
      <c r="B361" s="45" t="s">
        <v>298</v>
      </c>
      <c r="C361" s="4">
        <v>12</v>
      </c>
      <c r="D361" s="4">
        <f t="shared" si="35"/>
        <v>10</v>
      </c>
      <c r="E361" s="4"/>
      <c r="F361" s="4">
        <f t="shared" si="32"/>
        <v>2</v>
      </c>
      <c r="G361" s="1">
        <f t="shared" si="33"/>
        <v>400</v>
      </c>
      <c r="H361" s="1"/>
      <c r="I361" s="1">
        <f t="shared" si="34"/>
        <v>0</v>
      </c>
      <c r="J361" s="77"/>
      <c r="K361" s="7"/>
    </row>
    <row r="362" spans="1:11" x14ac:dyDescent="0.3">
      <c r="A362" s="46"/>
      <c r="B362" s="45" t="s">
        <v>299</v>
      </c>
      <c r="C362" s="4"/>
      <c r="D362" s="4" t="str">
        <f t="shared" si="35"/>
        <v/>
      </c>
      <c r="E362" s="4"/>
      <c r="F362" s="4"/>
      <c r="G362" s="1"/>
      <c r="H362" s="1"/>
      <c r="I362" s="1"/>
      <c r="J362" s="43"/>
      <c r="K362" s="4"/>
    </row>
    <row r="363" spans="1:11" x14ac:dyDescent="0.3">
      <c r="A363" s="46"/>
      <c r="B363" s="8" t="s">
        <v>1848</v>
      </c>
      <c r="C363" s="4"/>
      <c r="D363" s="4">
        <v>182</v>
      </c>
      <c r="E363" s="4"/>
      <c r="F363" s="4">
        <f>SUM(F333:F362)</f>
        <v>42</v>
      </c>
      <c r="G363" s="1"/>
      <c r="H363" s="1"/>
      <c r="I363" s="1"/>
      <c r="J363" s="43">
        <v>27300</v>
      </c>
      <c r="K363" s="4"/>
    </row>
    <row r="364" spans="1:11" ht="32.4" x14ac:dyDescent="0.3">
      <c r="A364" s="46"/>
      <c r="B364" s="90" t="s">
        <v>1849</v>
      </c>
      <c r="C364" s="4"/>
      <c r="D364" s="4"/>
      <c r="E364" s="4"/>
      <c r="F364" s="4"/>
      <c r="G364" s="1"/>
      <c r="H364" s="1"/>
      <c r="I364" s="1"/>
      <c r="J364" s="43">
        <v>8400</v>
      </c>
      <c r="K364" s="4"/>
    </row>
    <row r="365" spans="1:11" x14ac:dyDescent="0.3">
      <c r="A365" s="46"/>
      <c r="B365" s="8" t="s">
        <v>1817</v>
      </c>
      <c r="C365" s="4"/>
      <c r="D365" s="4"/>
      <c r="E365" s="4"/>
      <c r="F365" s="4"/>
      <c r="G365" s="1"/>
      <c r="H365" s="1"/>
      <c r="I365" s="1"/>
      <c r="J365" s="43">
        <v>35700</v>
      </c>
      <c r="K365" s="4"/>
    </row>
    <row r="366" spans="1:11" x14ac:dyDescent="0.3">
      <c r="A366" s="46"/>
      <c r="B366" s="8" t="s">
        <v>1818</v>
      </c>
      <c r="C366" s="4"/>
      <c r="D366" s="4"/>
      <c r="E366" s="4"/>
      <c r="F366" s="4"/>
      <c r="G366" s="1"/>
      <c r="H366" s="1"/>
      <c r="I366" s="1"/>
      <c r="J366" s="43">
        <v>41875</v>
      </c>
      <c r="K366" s="4"/>
    </row>
    <row r="367" spans="1:11" x14ac:dyDescent="0.3">
      <c r="A367" s="46"/>
      <c r="B367" s="8" t="s">
        <v>1819</v>
      </c>
      <c r="C367" s="9"/>
      <c r="D367" s="9" t="str">
        <f t="shared" si="35"/>
        <v/>
      </c>
      <c r="E367" s="9"/>
      <c r="F367" s="9"/>
      <c r="G367" s="10"/>
      <c r="H367" s="10"/>
      <c r="I367" s="10"/>
      <c r="J367" s="44">
        <v>6175</v>
      </c>
      <c r="K367" s="9"/>
    </row>
    <row r="368" spans="1:11" x14ac:dyDescent="0.3">
      <c r="A368" s="46"/>
      <c r="D368" s="4" t="str">
        <f t="shared" si="35"/>
        <v/>
      </c>
      <c r="E368" s="14"/>
      <c r="F368" s="14"/>
      <c r="G368" s="13"/>
      <c r="H368" s="13"/>
      <c r="I368" s="13"/>
      <c r="J368" s="129"/>
      <c r="K368" s="4"/>
    </row>
    <row r="369" spans="1:12" x14ac:dyDescent="0.3">
      <c r="A369" s="46"/>
      <c r="B369" s="45" t="s">
        <v>300</v>
      </c>
      <c r="C369" s="4">
        <v>8</v>
      </c>
      <c r="D369" s="4">
        <f t="shared" si="35"/>
        <v>7</v>
      </c>
      <c r="E369" s="4">
        <f>IF(D369&lt;8,D369,8)</f>
        <v>7</v>
      </c>
      <c r="F369" s="4"/>
      <c r="G369" s="1"/>
      <c r="H369" s="1"/>
      <c r="I369" s="1"/>
      <c r="J369" s="43"/>
      <c r="K369" s="4"/>
    </row>
    <row r="370" spans="1:12" x14ac:dyDescent="0.3">
      <c r="A370" s="46"/>
      <c r="B370" s="45" t="s">
        <v>301</v>
      </c>
      <c r="C370" s="4"/>
      <c r="D370" s="4" t="str">
        <f t="shared" si="35"/>
        <v/>
      </c>
      <c r="E370" s="4"/>
      <c r="F370" s="4"/>
      <c r="G370" s="1"/>
      <c r="H370" s="1"/>
      <c r="I370" s="1"/>
      <c r="J370" s="43"/>
      <c r="K370" s="4"/>
    </row>
    <row r="371" spans="1:12" x14ac:dyDescent="0.3">
      <c r="A371" s="46"/>
      <c r="B371" s="45" t="s">
        <v>302</v>
      </c>
      <c r="C371" s="4">
        <v>12</v>
      </c>
      <c r="D371" s="4">
        <f t="shared" si="35"/>
        <v>10</v>
      </c>
      <c r="E371" s="4">
        <f t="shared" ref="E371:E399" si="36">IF(D371&lt;8,D371,8)</f>
        <v>8</v>
      </c>
      <c r="F371" s="4">
        <f t="shared" si="32"/>
        <v>2</v>
      </c>
      <c r="G371" s="1">
        <f t="shared" ref="G371:G378" si="37">IF(2&lt;F371,2,F371)*150*4/3</f>
        <v>400</v>
      </c>
      <c r="H371" s="1"/>
      <c r="I371" s="1">
        <f t="shared" ref="I371:I378" si="38">IF(F371&gt;2,F371-2,0)*150*5/3</f>
        <v>0</v>
      </c>
      <c r="J371" s="77"/>
      <c r="K371" s="7"/>
    </row>
    <row r="372" spans="1:12" x14ac:dyDescent="0.3">
      <c r="A372" s="46"/>
      <c r="B372" s="45" t="s">
        <v>303</v>
      </c>
      <c r="C372" s="4">
        <v>12</v>
      </c>
      <c r="D372" s="4">
        <f t="shared" si="35"/>
        <v>10</v>
      </c>
      <c r="E372" s="4">
        <f t="shared" si="36"/>
        <v>8</v>
      </c>
      <c r="F372" s="4">
        <f t="shared" si="32"/>
        <v>2</v>
      </c>
      <c r="G372" s="1">
        <f t="shared" si="37"/>
        <v>400</v>
      </c>
      <c r="H372" s="1"/>
      <c r="I372" s="1">
        <f t="shared" si="38"/>
        <v>0</v>
      </c>
      <c r="J372" s="77"/>
      <c r="K372" s="7"/>
    </row>
    <row r="373" spans="1:12" x14ac:dyDescent="0.3">
      <c r="A373" s="46"/>
      <c r="B373" s="45" t="s">
        <v>304</v>
      </c>
      <c r="C373" s="4">
        <v>12</v>
      </c>
      <c r="D373" s="4">
        <f t="shared" si="35"/>
        <v>10</v>
      </c>
      <c r="E373" s="4">
        <f t="shared" si="36"/>
        <v>8</v>
      </c>
      <c r="F373" s="4">
        <f t="shared" si="32"/>
        <v>2</v>
      </c>
      <c r="G373" s="1">
        <f t="shared" si="37"/>
        <v>400</v>
      </c>
      <c r="H373" s="1"/>
      <c r="I373" s="1">
        <f t="shared" si="38"/>
        <v>0</v>
      </c>
      <c r="J373" s="77"/>
      <c r="K373" s="7"/>
    </row>
    <row r="374" spans="1:12" x14ac:dyDescent="0.3">
      <c r="A374" s="46"/>
      <c r="B374" s="45" t="s">
        <v>305</v>
      </c>
      <c r="C374" s="4">
        <v>12</v>
      </c>
      <c r="D374" s="4">
        <f t="shared" si="35"/>
        <v>10</v>
      </c>
      <c r="E374" s="4">
        <f t="shared" si="36"/>
        <v>8</v>
      </c>
      <c r="F374" s="4">
        <f t="shared" si="32"/>
        <v>2</v>
      </c>
      <c r="G374" s="1">
        <f t="shared" si="37"/>
        <v>400</v>
      </c>
      <c r="H374" s="1"/>
      <c r="I374" s="1">
        <f t="shared" si="38"/>
        <v>0</v>
      </c>
      <c r="J374" s="77"/>
      <c r="K374" s="7"/>
    </row>
    <row r="375" spans="1:12" x14ac:dyDescent="0.3">
      <c r="A375" s="46"/>
      <c r="B375" s="45" t="s">
        <v>306</v>
      </c>
      <c r="C375" s="4">
        <v>12</v>
      </c>
      <c r="D375" s="4">
        <f t="shared" si="35"/>
        <v>10</v>
      </c>
      <c r="E375" s="4">
        <f t="shared" si="36"/>
        <v>8</v>
      </c>
      <c r="F375" s="4">
        <f t="shared" si="32"/>
        <v>2</v>
      </c>
      <c r="G375" s="1">
        <f t="shared" si="37"/>
        <v>400</v>
      </c>
      <c r="H375" s="1"/>
      <c r="I375" s="1">
        <f t="shared" si="38"/>
        <v>0</v>
      </c>
      <c r="J375" s="77"/>
      <c r="K375" s="7"/>
    </row>
    <row r="376" spans="1:12" x14ac:dyDescent="0.3">
      <c r="A376" s="46"/>
      <c r="B376" s="45" t="s">
        <v>307</v>
      </c>
      <c r="C376" s="4"/>
      <c r="D376" s="4" t="str">
        <f t="shared" si="35"/>
        <v/>
      </c>
      <c r="E376" s="4"/>
      <c r="F376" s="4"/>
      <c r="G376" s="1">
        <f t="shared" si="37"/>
        <v>0</v>
      </c>
      <c r="H376" s="1"/>
      <c r="I376" s="1">
        <f t="shared" si="38"/>
        <v>0</v>
      </c>
      <c r="J376" s="77"/>
      <c r="K376" s="7"/>
    </row>
    <row r="377" spans="1:12" x14ac:dyDescent="0.3">
      <c r="A377" s="46"/>
      <c r="B377" s="45" t="s">
        <v>308</v>
      </c>
      <c r="C377" s="4"/>
      <c r="D377" s="4" t="str">
        <f t="shared" si="35"/>
        <v/>
      </c>
      <c r="E377" s="4"/>
      <c r="F377" s="4"/>
      <c r="G377" s="1">
        <f t="shared" si="37"/>
        <v>0</v>
      </c>
      <c r="H377" s="1"/>
      <c r="I377" s="1">
        <f t="shared" si="38"/>
        <v>0</v>
      </c>
      <c r="J377" s="77"/>
      <c r="K377" s="7"/>
    </row>
    <row r="378" spans="1:12" x14ac:dyDescent="0.3">
      <c r="A378" s="46"/>
      <c r="B378" s="45" t="s">
        <v>309</v>
      </c>
      <c r="C378" s="4">
        <v>12</v>
      </c>
      <c r="D378" s="4">
        <f t="shared" si="35"/>
        <v>10</v>
      </c>
      <c r="E378" s="4">
        <f t="shared" si="36"/>
        <v>8</v>
      </c>
      <c r="F378" s="4">
        <f t="shared" si="32"/>
        <v>2</v>
      </c>
      <c r="G378" s="1">
        <f t="shared" si="37"/>
        <v>400</v>
      </c>
      <c r="H378" s="1"/>
      <c r="I378" s="1">
        <f t="shared" si="38"/>
        <v>0</v>
      </c>
      <c r="J378" s="77"/>
      <c r="K378" s="7"/>
    </row>
    <row r="379" spans="1:12" x14ac:dyDescent="0.3">
      <c r="A379" s="46"/>
      <c r="B379" s="45" t="s">
        <v>310</v>
      </c>
      <c r="C379" s="4">
        <v>12</v>
      </c>
      <c r="D379" s="4">
        <f t="shared" si="35"/>
        <v>10</v>
      </c>
      <c r="E379" s="4">
        <f t="shared" si="36"/>
        <v>8</v>
      </c>
      <c r="F379" s="4">
        <f t="shared" si="32"/>
        <v>2</v>
      </c>
      <c r="G379" s="17">
        <f>IF(2&lt;F379,2,F379)*158*4/3</f>
        <v>421.33333333333331</v>
      </c>
      <c r="H379" s="17"/>
      <c r="I379" s="1">
        <f>IF(F379&gt;2,F379-2,0)*158*5/3</f>
        <v>0</v>
      </c>
      <c r="J379" s="77"/>
      <c r="K379" s="7"/>
    </row>
    <row r="380" spans="1:12" s="3" customFormat="1" ht="48.6" x14ac:dyDescent="0.3">
      <c r="A380" s="16"/>
      <c r="B380" s="114" t="s">
        <v>1826</v>
      </c>
      <c r="C380" s="30">
        <v>12</v>
      </c>
      <c r="D380" s="30">
        <f t="shared" si="35"/>
        <v>10</v>
      </c>
      <c r="E380" s="30">
        <f t="shared" si="36"/>
        <v>8</v>
      </c>
      <c r="F380" s="30">
        <f t="shared" si="32"/>
        <v>2</v>
      </c>
      <c r="G380" s="23">
        <f t="shared" ref="G380:G399" si="39">IF(2&lt;F380,2,F380)*158*4/3</f>
        <v>421.33333333333331</v>
      </c>
      <c r="H380" s="23"/>
      <c r="I380" s="30">
        <f t="shared" ref="I380:I399" si="40">IF(F380&gt;2,F380-2,0)*158*5/3</f>
        <v>0</v>
      </c>
      <c r="J380" s="115"/>
      <c r="K380" s="23">
        <f>158*8*2+158*4/3*2</f>
        <v>2949.3333333333335</v>
      </c>
      <c r="L380" s="117"/>
    </row>
    <row r="381" spans="1:12" x14ac:dyDescent="0.3">
      <c r="A381" s="46"/>
      <c r="B381" s="45" t="s">
        <v>311</v>
      </c>
      <c r="C381" s="4">
        <v>12</v>
      </c>
      <c r="D381" s="4">
        <f t="shared" si="35"/>
        <v>10</v>
      </c>
      <c r="E381" s="4">
        <f t="shared" si="36"/>
        <v>8</v>
      </c>
      <c r="F381" s="4">
        <f t="shared" si="32"/>
        <v>2</v>
      </c>
      <c r="G381" s="17">
        <f t="shared" si="39"/>
        <v>421.33333333333331</v>
      </c>
      <c r="H381" s="17"/>
      <c r="I381" s="1">
        <f t="shared" si="40"/>
        <v>0</v>
      </c>
      <c r="J381" s="77"/>
      <c r="K381" s="7"/>
    </row>
    <row r="382" spans="1:12" x14ac:dyDescent="0.3">
      <c r="A382" s="46"/>
      <c r="B382" s="45" t="s">
        <v>312</v>
      </c>
      <c r="C382" s="4">
        <v>12</v>
      </c>
      <c r="D382" s="4">
        <f t="shared" si="35"/>
        <v>10</v>
      </c>
      <c r="E382" s="4">
        <f t="shared" si="36"/>
        <v>8</v>
      </c>
      <c r="F382" s="4">
        <f t="shared" si="32"/>
        <v>2</v>
      </c>
      <c r="G382" s="17">
        <f t="shared" si="39"/>
        <v>421.33333333333331</v>
      </c>
      <c r="H382" s="17"/>
      <c r="I382" s="1">
        <f t="shared" si="40"/>
        <v>0</v>
      </c>
      <c r="J382" s="77"/>
      <c r="K382" s="7"/>
    </row>
    <row r="383" spans="1:12" x14ac:dyDescent="0.3">
      <c r="A383" s="46"/>
      <c r="B383" s="45" t="s">
        <v>313</v>
      </c>
      <c r="C383" s="4">
        <v>8</v>
      </c>
      <c r="D383" s="4">
        <f t="shared" si="35"/>
        <v>7</v>
      </c>
      <c r="E383" s="4">
        <f t="shared" si="36"/>
        <v>7</v>
      </c>
      <c r="F383" s="4"/>
      <c r="G383" s="17">
        <f t="shared" si="39"/>
        <v>0</v>
      </c>
      <c r="H383" s="17"/>
      <c r="I383" s="1">
        <f t="shared" si="40"/>
        <v>0</v>
      </c>
      <c r="J383" s="77"/>
      <c r="K383" s="7"/>
    </row>
    <row r="384" spans="1:12" x14ac:dyDescent="0.3">
      <c r="A384" s="46"/>
      <c r="B384" s="45" t="s">
        <v>314</v>
      </c>
      <c r="C384" s="4"/>
      <c r="D384" s="4" t="str">
        <f t="shared" si="35"/>
        <v/>
      </c>
      <c r="E384" s="4"/>
      <c r="F384" s="4"/>
      <c r="G384" s="17">
        <f t="shared" si="39"/>
        <v>0</v>
      </c>
      <c r="H384" s="17"/>
      <c r="I384" s="1">
        <f t="shared" si="40"/>
        <v>0</v>
      </c>
      <c r="J384" s="77"/>
      <c r="K384" s="7"/>
    </row>
    <row r="385" spans="1:11" x14ac:dyDescent="0.3">
      <c r="A385" s="46"/>
      <c r="B385" s="45" t="s">
        <v>315</v>
      </c>
      <c r="C385" s="4">
        <v>12</v>
      </c>
      <c r="D385" s="4">
        <f t="shared" si="35"/>
        <v>10</v>
      </c>
      <c r="E385" s="4">
        <f t="shared" si="36"/>
        <v>8</v>
      </c>
      <c r="F385" s="4">
        <f t="shared" ref="F385:F451" si="41">D385-8</f>
        <v>2</v>
      </c>
      <c r="G385" s="17">
        <f t="shared" si="39"/>
        <v>421.33333333333331</v>
      </c>
      <c r="H385" s="17"/>
      <c r="I385" s="1">
        <f t="shared" si="40"/>
        <v>0</v>
      </c>
      <c r="J385" s="77"/>
      <c r="K385" s="7"/>
    </row>
    <row r="386" spans="1:11" x14ac:dyDescent="0.3">
      <c r="A386" s="46"/>
      <c r="B386" s="45" t="s">
        <v>316</v>
      </c>
      <c r="C386" s="4">
        <v>12</v>
      </c>
      <c r="D386" s="4">
        <f t="shared" si="35"/>
        <v>10</v>
      </c>
      <c r="E386" s="4">
        <f t="shared" si="36"/>
        <v>8</v>
      </c>
      <c r="F386" s="4">
        <f t="shared" si="41"/>
        <v>2</v>
      </c>
      <c r="G386" s="17">
        <f t="shared" si="39"/>
        <v>421.33333333333331</v>
      </c>
      <c r="H386" s="17"/>
      <c r="I386" s="1">
        <f t="shared" si="40"/>
        <v>0</v>
      </c>
      <c r="J386" s="77"/>
      <c r="K386" s="7"/>
    </row>
    <row r="387" spans="1:11" x14ac:dyDescent="0.3">
      <c r="A387" s="46"/>
      <c r="B387" s="45" t="s">
        <v>317</v>
      </c>
      <c r="C387" s="4">
        <v>12</v>
      </c>
      <c r="D387" s="4">
        <f t="shared" si="35"/>
        <v>10</v>
      </c>
      <c r="E387" s="4">
        <f t="shared" si="36"/>
        <v>8</v>
      </c>
      <c r="F387" s="4">
        <f t="shared" si="41"/>
        <v>2</v>
      </c>
      <c r="G387" s="17">
        <f t="shared" si="39"/>
        <v>421.33333333333331</v>
      </c>
      <c r="H387" s="17"/>
      <c r="I387" s="1">
        <f t="shared" si="40"/>
        <v>0</v>
      </c>
      <c r="J387" s="77"/>
      <c r="K387" s="7"/>
    </row>
    <row r="388" spans="1:11" x14ac:dyDescent="0.3">
      <c r="A388" s="46"/>
      <c r="B388" s="45" t="s">
        <v>318</v>
      </c>
      <c r="C388" s="4">
        <v>12</v>
      </c>
      <c r="D388" s="4">
        <f t="shared" si="35"/>
        <v>10</v>
      </c>
      <c r="E388" s="4">
        <f t="shared" si="36"/>
        <v>8</v>
      </c>
      <c r="F388" s="4">
        <f t="shared" si="41"/>
        <v>2</v>
      </c>
      <c r="G388" s="17">
        <f t="shared" si="39"/>
        <v>421.33333333333331</v>
      </c>
      <c r="H388" s="17"/>
      <c r="I388" s="1">
        <f t="shared" si="40"/>
        <v>0</v>
      </c>
      <c r="J388" s="77"/>
      <c r="K388" s="7"/>
    </row>
    <row r="389" spans="1:11" x14ac:dyDescent="0.3">
      <c r="A389" s="46"/>
      <c r="B389" s="45" t="s">
        <v>319</v>
      </c>
      <c r="C389" s="4">
        <v>8</v>
      </c>
      <c r="D389" s="4">
        <f t="shared" si="35"/>
        <v>7</v>
      </c>
      <c r="E389" s="4">
        <f t="shared" si="36"/>
        <v>7</v>
      </c>
      <c r="F389" s="4"/>
      <c r="G389" s="17"/>
      <c r="H389" s="17"/>
      <c r="I389" s="1"/>
      <c r="J389" s="77"/>
      <c r="K389" s="7"/>
    </row>
    <row r="390" spans="1:11" x14ac:dyDescent="0.3">
      <c r="A390" s="46"/>
      <c r="B390" s="45" t="s">
        <v>320</v>
      </c>
      <c r="C390" s="4"/>
      <c r="D390" s="4" t="str">
        <f t="shared" si="35"/>
        <v/>
      </c>
      <c r="E390" s="4"/>
      <c r="F390" s="4"/>
      <c r="G390" s="17"/>
      <c r="H390" s="17"/>
      <c r="I390" s="1"/>
      <c r="J390" s="77"/>
      <c r="K390" s="7"/>
    </row>
    <row r="391" spans="1:11" x14ac:dyDescent="0.3">
      <c r="A391" s="46"/>
      <c r="B391" s="45" t="s">
        <v>321</v>
      </c>
      <c r="C391" s="4"/>
      <c r="D391" s="4" t="str">
        <f t="shared" si="35"/>
        <v/>
      </c>
      <c r="E391" s="4"/>
      <c r="F391" s="4"/>
      <c r="G391" s="17"/>
      <c r="H391" s="17"/>
      <c r="I391" s="1"/>
      <c r="J391" s="77"/>
      <c r="K391" s="7"/>
    </row>
    <row r="392" spans="1:11" x14ac:dyDescent="0.3">
      <c r="A392" s="46"/>
      <c r="B392" s="45" t="s">
        <v>322</v>
      </c>
      <c r="C392" s="4">
        <v>12</v>
      </c>
      <c r="D392" s="4">
        <f t="shared" si="35"/>
        <v>10</v>
      </c>
      <c r="E392" s="4">
        <f t="shared" si="36"/>
        <v>8</v>
      </c>
      <c r="F392" s="4">
        <f t="shared" si="41"/>
        <v>2</v>
      </c>
      <c r="G392" s="17">
        <f t="shared" si="39"/>
        <v>421.33333333333331</v>
      </c>
      <c r="H392" s="17"/>
      <c r="I392" s="1">
        <f t="shared" si="40"/>
        <v>0</v>
      </c>
      <c r="J392" s="77"/>
      <c r="K392" s="7"/>
    </row>
    <row r="393" spans="1:11" x14ac:dyDescent="0.3">
      <c r="A393" s="46"/>
      <c r="B393" s="45" t="s">
        <v>323</v>
      </c>
      <c r="C393" s="4">
        <v>12</v>
      </c>
      <c r="D393" s="4">
        <f t="shared" si="35"/>
        <v>10</v>
      </c>
      <c r="E393" s="4">
        <f t="shared" si="36"/>
        <v>8</v>
      </c>
      <c r="F393" s="4">
        <f t="shared" si="41"/>
        <v>2</v>
      </c>
      <c r="G393" s="17">
        <f t="shared" si="39"/>
        <v>421.33333333333331</v>
      </c>
      <c r="H393" s="17"/>
      <c r="I393" s="1">
        <f t="shared" si="40"/>
        <v>0</v>
      </c>
      <c r="J393" s="77"/>
      <c r="K393" s="7"/>
    </row>
    <row r="394" spans="1:11" x14ac:dyDescent="0.3">
      <c r="A394" s="46"/>
      <c r="B394" s="45" t="s">
        <v>324</v>
      </c>
      <c r="C394" s="4">
        <v>12</v>
      </c>
      <c r="D394" s="4">
        <f t="shared" si="35"/>
        <v>10</v>
      </c>
      <c r="E394" s="4">
        <f t="shared" si="36"/>
        <v>8</v>
      </c>
      <c r="F394" s="4">
        <f t="shared" si="41"/>
        <v>2</v>
      </c>
      <c r="G394" s="17">
        <f t="shared" si="39"/>
        <v>421.33333333333331</v>
      </c>
      <c r="H394" s="17"/>
      <c r="I394" s="1">
        <f t="shared" si="40"/>
        <v>0</v>
      </c>
      <c r="J394" s="77"/>
      <c r="K394" s="7"/>
    </row>
    <row r="395" spans="1:11" x14ac:dyDescent="0.3">
      <c r="A395" s="46"/>
      <c r="B395" s="45" t="s">
        <v>325</v>
      </c>
      <c r="C395" s="4">
        <v>12</v>
      </c>
      <c r="D395" s="4">
        <f t="shared" si="35"/>
        <v>10</v>
      </c>
      <c r="E395" s="4">
        <f t="shared" si="36"/>
        <v>8</v>
      </c>
      <c r="F395" s="4">
        <f t="shared" si="41"/>
        <v>2</v>
      </c>
      <c r="G395" s="17">
        <f t="shared" si="39"/>
        <v>421.33333333333331</v>
      </c>
      <c r="H395" s="17"/>
      <c r="I395" s="1">
        <f t="shared" si="40"/>
        <v>0</v>
      </c>
      <c r="J395" s="77"/>
      <c r="K395" s="7"/>
    </row>
    <row r="396" spans="1:11" x14ac:dyDescent="0.3">
      <c r="A396" s="46"/>
      <c r="B396" s="45" t="s">
        <v>326</v>
      </c>
      <c r="C396" s="4">
        <v>12</v>
      </c>
      <c r="D396" s="4">
        <f t="shared" si="35"/>
        <v>10</v>
      </c>
      <c r="E396" s="4">
        <f t="shared" si="36"/>
        <v>8</v>
      </c>
      <c r="F396" s="4">
        <f t="shared" si="41"/>
        <v>2</v>
      </c>
      <c r="G396" s="17">
        <f t="shared" si="39"/>
        <v>421.33333333333331</v>
      </c>
      <c r="H396" s="17"/>
      <c r="I396" s="1">
        <f t="shared" si="40"/>
        <v>0</v>
      </c>
      <c r="J396" s="77"/>
      <c r="K396" s="7"/>
    </row>
    <row r="397" spans="1:11" x14ac:dyDescent="0.3">
      <c r="A397" s="46"/>
      <c r="B397" s="45" t="s">
        <v>327</v>
      </c>
      <c r="C397" s="4">
        <v>8</v>
      </c>
      <c r="D397" s="4">
        <f t="shared" si="35"/>
        <v>7</v>
      </c>
      <c r="E397" s="4">
        <f t="shared" si="36"/>
        <v>7</v>
      </c>
      <c r="F397" s="4"/>
      <c r="G397" s="17"/>
      <c r="H397" s="17"/>
      <c r="I397" s="1"/>
      <c r="J397" s="77"/>
      <c r="K397" s="7"/>
    </row>
    <row r="398" spans="1:11" x14ac:dyDescent="0.3">
      <c r="A398" s="46"/>
      <c r="B398" s="45" t="s">
        <v>328</v>
      </c>
      <c r="C398" s="4"/>
      <c r="D398" s="4" t="str">
        <f t="shared" si="35"/>
        <v/>
      </c>
      <c r="E398" s="4"/>
      <c r="F398" s="4"/>
      <c r="G398" s="17"/>
      <c r="H398" s="17"/>
      <c r="I398" s="1"/>
      <c r="J398" s="77"/>
      <c r="K398" s="7"/>
    </row>
    <row r="399" spans="1:11" x14ac:dyDescent="0.3">
      <c r="A399" s="46"/>
      <c r="B399" s="45" t="s">
        <v>329</v>
      </c>
      <c r="C399" s="4">
        <v>12</v>
      </c>
      <c r="D399" s="4">
        <f t="shared" si="35"/>
        <v>10</v>
      </c>
      <c r="E399" s="4">
        <f t="shared" si="36"/>
        <v>8</v>
      </c>
      <c r="F399" s="4">
        <f t="shared" si="41"/>
        <v>2</v>
      </c>
      <c r="G399" s="17">
        <f t="shared" si="39"/>
        <v>421.33333333333331</v>
      </c>
      <c r="H399" s="17"/>
      <c r="I399" s="1">
        <f t="shared" si="40"/>
        <v>0</v>
      </c>
      <c r="J399" s="77"/>
      <c r="K399" s="7"/>
    </row>
    <row r="400" spans="1:11" x14ac:dyDescent="0.3">
      <c r="A400" s="46"/>
      <c r="B400" s="8" t="s">
        <v>1848</v>
      </c>
      <c r="C400" s="4"/>
      <c r="D400" s="4" t="s">
        <v>1850</v>
      </c>
      <c r="E400" s="4"/>
      <c r="F400" s="4" t="s">
        <v>1851</v>
      </c>
      <c r="G400" s="17"/>
      <c r="H400" s="17"/>
      <c r="I400" s="1"/>
      <c r="J400" s="77">
        <v>27936</v>
      </c>
      <c r="K400" s="7"/>
    </row>
    <row r="401" spans="1:11" ht="32.4" x14ac:dyDescent="0.3">
      <c r="A401" s="46"/>
      <c r="B401" s="90" t="s">
        <v>1849</v>
      </c>
      <c r="C401" s="4"/>
      <c r="D401" s="4"/>
      <c r="E401" s="4"/>
      <c r="F401" s="4"/>
      <c r="G401" s="17"/>
      <c r="H401" s="17"/>
      <c r="I401" s="1"/>
      <c r="J401" s="77">
        <v>7856</v>
      </c>
      <c r="K401" s="7">
        <v>2949</v>
      </c>
    </row>
    <row r="402" spans="1:11" x14ac:dyDescent="0.3">
      <c r="A402" s="46"/>
      <c r="B402" s="8" t="s">
        <v>1817</v>
      </c>
      <c r="C402" s="4"/>
      <c r="D402" s="4"/>
      <c r="E402" s="4"/>
      <c r="F402" s="4"/>
      <c r="G402" s="1"/>
      <c r="H402" s="1"/>
      <c r="I402" s="1"/>
      <c r="J402" s="77">
        <v>38741</v>
      </c>
      <c r="K402" s="7"/>
    </row>
    <row r="403" spans="1:11" x14ac:dyDescent="0.3">
      <c r="A403" s="46"/>
      <c r="B403" s="8" t="s">
        <v>1818</v>
      </c>
      <c r="C403" s="4"/>
      <c r="D403" s="4"/>
      <c r="E403" s="4" t="s">
        <v>1810</v>
      </c>
      <c r="F403" s="4"/>
      <c r="G403" s="1"/>
      <c r="H403" s="1"/>
      <c r="I403" s="1"/>
      <c r="J403" s="77">
        <v>42500</v>
      </c>
      <c r="K403" s="7"/>
    </row>
    <row r="404" spans="1:11" x14ac:dyDescent="0.3">
      <c r="A404" s="46"/>
      <c r="B404" s="8" t="s">
        <v>1819</v>
      </c>
      <c r="C404" s="9"/>
      <c r="D404" s="9" t="str">
        <f t="shared" si="35"/>
        <v/>
      </c>
      <c r="E404" s="9"/>
      <c r="F404" s="9"/>
      <c r="G404" s="10"/>
      <c r="H404" s="10"/>
      <c r="I404" s="10"/>
      <c r="J404" s="78">
        <v>3759</v>
      </c>
      <c r="K404" s="15"/>
    </row>
    <row r="405" spans="1:11" x14ac:dyDescent="0.3">
      <c r="A405" s="46"/>
      <c r="D405" s="4" t="str">
        <f t="shared" si="35"/>
        <v/>
      </c>
      <c r="E405" s="14"/>
      <c r="F405" s="14"/>
      <c r="G405" s="1"/>
      <c r="H405" s="16"/>
      <c r="I405" s="16"/>
      <c r="J405" s="88"/>
      <c r="K405" s="7"/>
    </row>
    <row r="406" spans="1:11" x14ac:dyDescent="0.3">
      <c r="A406" s="46"/>
      <c r="B406" s="45" t="s">
        <v>330</v>
      </c>
      <c r="C406" s="4">
        <v>12</v>
      </c>
      <c r="D406" s="4">
        <f t="shared" si="35"/>
        <v>10</v>
      </c>
      <c r="E406" s="4"/>
      <c r="F406" s="4">
        <f t="shared" si="41"/>
        <v>2</v>
      </c>
      <c r="G406" s="17">
        <f>ROUND(IF(2&lt;F406,2,F406)*158*4/3,0)</f>
        <v>421</v>
      </c>
      <c r="H406" s="17"/>
      <c r="I406" s="1">
        <f t="shared" ref="I406:I436" si="42">IF(F406&gt;2,F406-2,0)*158*5/3</f>
        <v>0</v>
      </c>
      <c r="J406" s="77"/>
      <c r="K406" s="7"/>
    </row>
    <row r="407" spans="1:11" x14ac:dyDescent="0.3">
      <c r="A407" s="46"/>
      <c r="B407" s="45" t="s">
        <v>331</v>
      </c>
      <c r="C407" s="4">
        <v>12</v>
      </c>
      <c r="D407" s="4">
        <f t="shared" si="35"/>
        <v>10</v>
      </c>
      <c r="E407" s="4"/>
      <c r="F407" s="4">
        <f t="shared" si="41"/>
        <v>2</v>
      </c>
      <c r="G407" s="17">
        <f>ROUND(IF(2&lt;F407,2,F407)*158*4/3,0)</f>
        <v>421</v>
      </c>
      <c r="H407" s="17"/>
      <c r="I407" s="1">
        <f t="shared" si="42"/>
        <v>0</v>
      </c>
      <c r="J407" s="77"/>
      <c r="K407" s="7"/>
    </row>
    <row r="408" spans="1:11" x14ac:dyDescent="0.3">
      <c r="A408" s="46"/>
      <c r="B408" s="45" t="s">
        <v>332</v>
      </c>
      <c r="C408" s="4">
        <v>8</v>
      </c>
      <c r="D408" s="4">
        <f t="shared" si="35"/>
        <v>7</v>
      </c>
      <c r="E408" s="4"/>
      <c r="F408" s="4"/>
      <c r="G408" s="17"/>
      <c r="H408" s="17"/>
      <c r="I408" s="1"/>
      <c r="J408" s="77"/>
      <c r="K408" s="7"/>
    </row>
    <row r="409" spans="1:11" x14ac:dyDescent="0.3">
      <c r="A409" s="46"/>
      <c r="B409" s="166" t="s">
        <v>2069</v>
      </c>
      <c r="C409" s="19"/>
      <c r="D409" s="19" t="str">
        <f t="shared" si="35"/>
        <v/>
      </c>
      <c r="E409" s="19"/>
      <c r="F409" s="19"/>
      <c r="G409" s="20"/>
      <c r="H409" s="20"/>
      <c r="I409" s="28"/>
      <c r="J409" s="91"/>
      <c r="K409" s="21"/>
    </row>
    <row r="410" spans="1:11" x14ac:dyDescent="0.3">
      <c r="A410" s="46"/>
      <c r="B410" s="166" t="s">
        <v>2085</v>
      </c>
      <c r="C410" s="19"/>
      <c r="D410" s="19" t="str">
        <f t="shared" si="35"/>
        <v/>
      </c>
      <c r="E410" s="19"/>
      <c r="F410" s="19"/>
      <c r="G410" s="20"/>
      <c r="H410" s="20"/>
      <c r="I410" s="28"/>
      <c r="J410" s="91"/>
      <c r="K410" s="21"/>
    </row>
    <row r="411" spans="1:11" x14ac:dyDescent="0.3">
      <c r="A411" s="46"/>
      <c r="B411" s="166" t="s">
        <v>2086</v>
      </c>
      <c r="C411" s="19"/>
      <c r="D411" s="19" t="str">
        <f t="shared" si="35"/>
        <v/>
      </c>
      <c r="E411" s="19"/>
      <c r="F411" s="19"/>
      <c r="G411" s="20"/>
      <c r="H411" s="20"/>
      <c r="I411" s="28"/>
      <c r="J411" s="91"/>
      <c r="K411" s="21"/>
    </row>
    <row r="412" spans="1:11" x14ac:dyDescent="0.3">
      <c r="A412" s="46"/>
      <c r="B412" s="166" t="s">
        <v>2087</v>
      </c>
      <c r="C412" s="19"/>
      <c r="D412" s="19" t="str">
        <f t="shared" si="35"/>
        <v/>
      </c>
      <c r="E412" s="19"/>
      <c r="F412" s="19"/>
      <c r="G412" s="20"/>
      <c r="H412" s="20"/>
      <c r="I412" s="28"/>
      <c r="J412" s="91"/>
      <c r="K412" s="21"/>
    </row>
    <row r="413" spans="1:11" x14ac:dyDescent="0.3">
      <c r="A413" s="46"/>
      <c r="B413" s="45" t="s">
        <v>333</v>
      </c>
      <c r="C413" s="4">
        <v>12</v>
      </c>
      <c r="D413" s="4">
        <f t="shared" si="35"/>
        <v>10</v>
      </c>
      <c r="E413" s="4"/>
      <c r="F413" s="4">
        <f t="shared" si="41"/>
        <v>2</v>
      </c>
      <c r="G413" s="17">
        <f>ROUND(IF(2&lt;F413,2,F413)*158*4/3,0)</f>
        <v>421</v>
      </c>
      <c r="H413" s="17"/>
      <c r="I413" s="1">
        <f t="shared" si="42"/>
        <v>0</v>
      </c>
      <c r="J413" s="77"/>
      <c r="K413" s="7"/>
    </row>
    <row r="414" spans="1:11" x14ac:dyDescent="0.3">
      <c r="A414" s="46"/>
      <c r="B414" s="45" t="s">
        <v>334</v>
      </c>
      <c r="C414" s="4">
        <v>12</v>
      </c>
      <c r="D414" s="4">
        <f t="shared" ref="D414:D482" si="43">IF((OR(C414&gt;12,C414=12)),C414-2,IF(C414=8,C414-1,""))</f>
        <v>10</v>
      </c>
      <c r="E414" s="4"/>
      <c r="F414" s="4">
        <f t="shared" si="41"/>
        <v>2</v>
      </c>
      <c r="G414" s="17">
        <f t="shared" ref="G414:G416" si="44">ROUND(IF(2&lt;F414,2,F414)*158*4/3,0)</f>
        <v>421</v>
      </c>
      <c r="H414" s="17"/>
      <c r="I414" s="1">
        <f t="shared" si="42"/>
        <v>0</v>
      </c>
      <c r="J414" s="77"/>
      <c r="K414" s="7"/>
    </row>
    <row r="415" spans="1:11" x14ac:dyDescent="0.3">
      <c r="A415" s="46"/>
      <c r="B415" s="45" t="s">
        <v>335</v>
      </c>
      <c r="C415" s="4">
        <v>12</v>
      </c>
      <c r="D415" s="4">
        <f t="shared" si="43"/>
        <v>10</v>
      </c>
      <c r="E415" s="4"/>
      <c r="F415" s="4">
        <f t="shared" si="41"/>
        <v>2</v>
      </c>
      <c r="G415" s="17">
        <f t="shared" si="44"/>
        <v>421</v>
      </c>
      <c r="H415" s="17"/>
      <c r="I415" s="1">
        <f t="shared" si="42"/>
        <v>0</v>
      </c>
      <c r="J415" s="77"/>
      <c r="K415" s="7"/>
    </row>
    <row r="416" spans="1:11" x14ac:dyDescent="0.3">
      <c r="A416" s="46"/>
      <c r="B416" s="45" t="s">
        <v>336</v>
      </c>
      <c r="C416" s="4">
        <v>12</v>
      </c>
      <c r="D416" s="4">
        <f t="shared" si="43"/>
        <v>10</v>
      </c>
      <c r="E416" s="4"/>
      <c r="F416" s="4">
        <f t="shared" si="41"/>
        <v>2</v>
      </c>
      <c r="G416" s="17">
        <f t="shared" si="44"/>
        <v>421</v>
      </c>
      <c r="H416" s="17"/>
      <c r="I416" s="1">
        <f t="shared" si="42"/>
        <v>0</v>
      </c>
      <c r="J416" s="77"/>
      <c r="K416" s="7"/>
    </row>
    <row r="417" spans="1:11" x14ac:dyDescent="0.3">
      <c r="A417" s="46"/>
      <c r="B417" s="45" t="s">
        <v>337</v>
      </c>
      <c r="C417" s="4">
        <v>8</v>
      </c>
      <c r="D417" s="4">
        <f t="shared" si="43"/>
        <v>7</v>
      </c>
      <c r="E417" s="4"/>
      <c r="F417" s="4"/>
      <c r="G417" s="17"/>
      <c r="H417" s="17"/>
      <c r="I417" s="1"/>
      <c r="J417" s="77"/>
      <c r="K417" s="7"/>
    </row>
    <row r="418" spans="1:11" x14ac:dyDescent="0.3">
      <c r="A418" s="46"/>
      <c r="B418" s="45" t="s">
        <v>338</v>
      </c>
      <c r="C418" s="4"/>
      <c r="D418" s="4" t="str">
        <f t="shared" si="43"/>
        <v/>
      </c>
      <c r="E418" s="4"/>
      <c r="F418" s="4"/>
      <c r="G418" s="17"/>
      <c r="H418" s="17"/>
      <c r="I418" s="1"/>
      <c r="J418" s="77"/>
      <c r="K418" s="7"/>
    </row>
    <row r="419" spans="1:11" x14ac:dyDescent="0.3">
      <c r="A419" s="46"/>
      <c r="B419" s="45" t="s">
        <v>339</v>
      </c>
      <c r="C419" s="4">
        <v>12</v>
      </c>
      <c r="D419" s="4">
        <f t="shared" si="43"/>
        <v>10</v>
      </c>
      <c r="E419" s="4"/>
      <c r="F419" s="4">
        <f t="shared" si="41"/>
        <v>2</v>
      </c>
      <c r="G419" s="17">
        <f>ROUND(IF(2&lt;F419,2,F419)*158*4/3,0)</f>
        <v>421</v>
      </c>
      <c r="H419" s="17"/>
      <c r="I419" s="1">
        <f t="shared" si="42"/>
        <v>0</v>
      </c>
      <c r="J419" s="77"/>
      <c r="K419" s="7"/>
    </row>
    <row r="420" spans="1:11" x14ac:dyDescent="0.3">
      <c r="A420" s="46"/>
      <c r="B420" s="45" t="s">
        <v>340</v>
      </c>
      <c r="C420" s="4">
        <v>12</v>
      </c>
      <c r="D420" s="4">
        <f t="shared" si="43"/>
        <v>10</v>
      </c>
      <c r="E420" s="4"/>
      <c r="F420" s="4">
        <f t="shared" si="41"/>
        <v>2</v>
      </c>
      <c r="G420" s="17">
        <f t="shared" ref="G420:G423" si="45">ROUND(IF(2&lt;F420,2,F420)*158*4/3,0)</f>
        <v>421</v>
      </c>
      <c r="H420" s="17"/>
      <c r="I420" s="1">
        <f t="shared" si="42"/>
        <v>0</v>
      </c>
      <c r="J420" s="77"/>
      <c r="K420" s="7"/>
    </row>
    <row r="421" spans="1:11" x14ac:dyDescent="0.3">
      <c r="A421" s="46"/>
      <c r="B421" s="45" t="s">
        <v>341</v>
      </c>
      <c r="C421" s="4">
        <v>12</v>
      </c>
      <c r="D421" s="4">
        <f t="shared" si="43"/>
        <v>10</v>
      </c>
      <c r="E421" s="4"/>
      <c r="F421" s="4">
        <f t="shared" si="41"/>
        <v>2</v>
      </c>
      <c r="G421" s="17">
        <f t="shared" si="45"/>
        <v>421</v>
      </c>
      <c r="H421" s="17"/>
      <c r="I421" s="1">
        <f t="shared" si="42"/>
        <v>0</v>
      </c>
      <c r="J421" s="77"/>
      <c r="K421" s="7"/>
    </row>
    <row r="422" spans="1:11" x14ac:dyDescent="0.3">
      <c r="A422" s="46"/>
      <c r="B422" s="45" t="s">
        <v>342</v>
      </c>
      <c r="C422" s="4">
        <v>12</v>
      </c>
      <c r="D422" s="4">
        <f t="shared" si="43"/>
        <v>10</v>
      </c>
      <c r="E422" s="4"/>
      <c r="F422" s="4">
        <f t="shared" si="41"/>
        <v>2</v>
      </c>
      <c r="G422" s="17">
        <f t="shared" si="45"/>
        <v>421</v>
      </c>
      <c r="H422" s="17"/>
      <c r="I422" s="1">
        <f t="shared" si="42"/>
        <v>0</v>
      </c>
      <c r="J422" s="77"/>
      <c r="K422" s="7"/>
    </row>
    <row r="423" spans="1:11" x14ac:dyDescent="0.3">
      <c r="A423" s="46"/>
      <c r="B423" s="45" t="s">
        <v>343</v>
      </c>
      <c r="C423" s="4">
        <v>12</v>
      </c>
      <c r="D423" s="4">
        <f t="shared" si="43"/>
        <v>10</v>
      </c>
      <c r="E423" s="4"/>
      <c r="F423" s="4">
        <f t="shared" si="41"/>
        <v>2</v>
      </c>
      <c r="G423" s="17">
        <f t="shared" si="45"/>
        <v>421</v>
      </c>
      <c r="H423" s="17"/>
      <c r="I423" s="1">
        <f t="shared" si="42"/>
        <v>0</v>
      </c>
      <c r="J423" s="77"/>
      <c r="K423" s="7"/>
    </row>
    <row r="424" spans="1:11" x14ac:dyDescent="0.3">
      <c r="A424" s="46"/>
      <c r="B424" s="45" t="s">
        <v>344</v>
      </c>
      <c r="C424" s="4"/>
      <c r="D424" s="4" t="str">
        <f t="shared" si="43"/>
        <v/>
      </c>
      <c r="E424" s="4"/>
      <c r="F424" s="4"/>
      <c r="G424" s="17"/>
      <c r="H424" s="17"/>
      <c r="I424" s="1"/>
      <c r="J424" s="77"/>
      <c r="K424" s="7"/>
    </row>
    <row r="425" spans="1:11" x14ac:dyDescent="0.3">
      <c r="A425" s="46"/>
      <c r="B425" s="45" t="s">
        <v>345</v>
      </c>
      <c r="C425" s="4"/>
      <c r="D425" s="4" t="str">
        <f t="shared" si="43"/>
        <v/>
      </c>
      <c r="E425" s="4"/>
      <c r="F425" s="4"/>
      <c r="G425" s="17"/>
      <c r="H425" s="17"/>
      <c r="I425" s="1"/>
      <c r="J425" s="77"/>
      <c r="K425" s="7"/>
    </row>
    <row r="426" spans="1:11" x14ac:dyDescent="0.3">
      <c r="A426" s="46"/>
      <c r="B426" s="45" t="s">
        <v>346</v>
      </c>
      <c r="C426" s="4">
        <v>12</v>
      </c>
      <c r="D426" s="4">
        <f t="shared" si="43"/>
        <v>10</v>
      </c>
      <c r="E426" s="4"/>
      <c r="F426" s="4">
        <f t="shared" si="41"/>
        <v>2</v>
      </c>
      <c r="G426" s="17">
        <f>ROUND(IF(2&lt;F426,2,F426)*158*4/3,0)</f>
        <v>421</v>
      </c>
      <c r="H426" s="17"/>
      <c r="I426" s="1">
        <f t="shared" si="42"/>
        <v>0</v>
      </c>
      <c r="J426" s="77"/>
      <c r="K426" s="7"/>
    </row>
    <row r="427" spans="1:11" x14ac:dyDescent="0.3">
      <c r="A427" s="46"/>
      <c r="B427" s="45" t="s">
        <v>347</v>
      </c>
      <c r="C427" s="4">
        <v>12</v>
      </c>
      <c r="D427" s="4">
        <f t="shared" si="43"/>
        <v>10</v>
      </c>
      <c r="E427" s="4"/>
      <c r="F427" s="4">
        <f t="shared" si="41"/>
        <v>2</v>
      </c>
      <c r="G427" s="17">
        <f t="shared" ref="G427:G430" si="46">ROUND(IF(2&lt;F427,2,F427)*158*4/3,0)</f>
        <v>421</v>
      </c>
      <c r="H427" s="17"/>
      <c r="I427" s="1">
        <f t="shared" si="42"/>
        <v>0</v>
      </c>
      <c r="J427" s="77"/>
      <c r="K427" s="7"/>
    </row>
    <row r="428" spans="1:11" x14ac:dyDescent="0.3">
      <c r="A428" s="46"/>
      <c r="B428" s="45" t="s">
        <v>348</v>
      </c>
      <c r="C428" s="4">
        <v>12</v>
      </c>
      <c r="D428" s="4">
        <f t="shared" si="43"/>
        <v>10</v>
      </c>
      <c r="E428" s="4"/>
      <c r="F428" s="4">
        <f t="shared" si="41"/>
        <v>2</v>
      </c>
      <c r="G428" s="17">
        <f t="shared" si="46"/>
        <v>421</v>
      </c>
      <c r="H428" s="17"/>
      <c r="I428" s="1">
        <f t="shared" si="42"/>
        <v>0</v>
      </c>
      <c r="J428" s="77"/>
      <c r="K428" s="7"/>
    </row>
    <row r="429" spans="1:11" x14ac:dyDescent="0.3">
      <c r="A429" s="46"/>
      <c r="B429" s="45" t="s">
        <v>349</v>
      </c>
      <c r="C429" s="4">
        <v>12</v>
      </c>
      <c r="D429" s="4">
        <f t="shared" si="43"/>
        <v>10</v>
      </c>
      <c r="E429" s="4"/>
      <c r="F429" s="4">
        <f t="shared" si="41"/>
        <v>2</v>
      </c>
      <c r="G429" s="17">
        <f t="shared" si="46"/>
        <v>421</v>
      </c>
      <c r="H429" s="17"/>
      <c r="I429" s="1">
        <f t="shared" si="42"/>
        <v>0</v>
      </c>
      <c r="J429" s="77"/>
      <c r="K429" s="7"/>
    </row>
    <row r="430" spans="1:11" x14ac:dyDescent="0.3">
      <c r="A430" s="46"/>
      <c r="B430" s="45" t="s">
        <v>350</v>
      </c>
      <c r="C430" s="4">
        <v>12</v>
      </c>
      <c r="D430" s="4">
        <f t="shared" si="43"/>
        <v>10</v>
      </c>
      <c r="E430" s="4"/>
      <c r="F430" s="4">
        <f t="shared" si="41"/>
        <v>2</v>
      </c>
      <c r="G430" s="17">
        <f t="shared" si="46"/>
        <v>421</v>
      </c>
      <c r="H430" s="17"/>
      <c r="I430" s="1">
        <f t="shared" si="42"/>
        <v>0</v>
      </c>
      <c r="J430" s="77"/>
      <c r="K430" s="7"/>
    </row>
    <row r="431" spans="1:11" x14ac:dyDescent="0.3">
      <c r="A431" s="46"/>
      <c r="B431" s="45" t="s">
        <v>351</v>
      </c>
      <c r="C431" s="4">
        <v>8</v>
      </c>
      <c r="D431" s="4">
        <f t="shared" si="43"/>
        <v>7</v>
      </c>
      <c r="E431" s="4"/>
      <c r="F431" s="4"/>
      <c r="G431" s="17"/>
      <c r="H431" s="17"/>
      <c r="I431" s="1"/>
      <c r="J431" s="77"/>
      <c r="K431" s="7"/>
    </row>
    <row r="432" spans="1:11" x14ac:dyDescent="0.3">
      <c r="A432" s="46"/>
      <c r="B432" s="45" t="s">
        <v>352</v>
      </c>
      <c r="C432" s="4"/>
      <c r="D432" s="4" t="str">
        <f t="shared" si="43"/>
        <v/>
      </c>
      <c r="E432" s="4"/>
      <c r="F432" s="4"/>
      <c r="G432" s="17"/>
      <c r="H432" s="17"/>
      <c r="I432" s="1"/>
      <c r="J432" s="77"/>
      <c r="K432" s="7"/>
    </row>
    <row r="433" spans="1:11" x14ac:dyDescent="0.3">
      <c r="A433" s="46"/>
      <c r="B433" s="45" t="s">
        <v>353</v>
      </c>
      <c r="C433" s="4">
        <v>12</v>
      </c>
      <c r="D433" s="4">
        <f t="shared" si="43"/>
        <v>10</v>
      </c>
      <c r="E433" s="4"/>
      <c r="F433" s="4">
        <f t="shared" si="41"/>
        <v>2</v>
      </c>
      <c r="G433" s="17">
        <f t="shared" ref="G433:G437" si="47">IF(2&lt;F433,2,F433)*158*4/3</f>
        <v>421.33333333333331</v>
      </c>
      <c r="H433" s="17"/>
      <c r="I433" s="1">
        <f t="shared" si="42"/>
        <v>0</v>
      </c>
      <c r="J433" s="77"/>
      <c r="K433" s="7"/>
    </row>
    <row r="434" spans="1:11" x14ac:dyDescent="0.3">
      <c r="A434" s="46"/>
      <c r="B434" s="45" t="s">
        <v>354</v>
      </c>
      <c r="C434" s="4">
        <v>12</v>
      </c>
      <c r="D434" s="4">
        <f t="shared" si="43"/>
        <v>10</v>
      </c>
      <c r="E434" s="4"/>
      <c r="F434" s="4">
        <f t="shared" si="41"/>
        <v>2</v>
      </c>
      <c r="G434" s="17">
        <f t="shared" si="47"/>
        <v>421.33333333333331</v>
      </c>
      <c r="H434" s="17"/>
      <c r="I434" s="1">
        <f t="shared" si="42"/>
        <v>0</v>
      </c>
      <c r="J434" s="77"/>
      <c r="K434" s="7"/>
    </row>
    <row r="435" spans="1:11" x14ac:dyDescent="0.3">
      <c r="A435" s="46"/>
      <c r="B435" s="45" t="s">
        <v>355</v>
      </c>
      <c r="C435" s="4">
        <v>12</v>
      </c>
      <c r="D435" s="4">
        <f t="shared" si="43"/>
        <v>10</v>
      </c>
      <c r="E435" s="4"/>
      <c r="F435" s="4">
        <f t="shared" si="41"/>
        <v>2</v>
      </c>
      <c r="G435" s="17">
        <f t="shared" si="47"/>
        <v>421.33333333333331</v>
      </c>
      <c r="H435" s="17"/>
      <c r="I435" s="1">
        <f t="shared" si="42"/>
        <v>0</v>
      </c>
      <c r="J435" s="77"/>
      <c r="K435" s="7"/>
    </row>
    <row r="436" spans="1:11" x14ac:dyDescent="0.3">
      <c r="A436" s="46"/>
      <c r="B436" s="45" t="s">
        <v>356</v>
      </c>
      <c r="C436" s="4">
        <v>12</v>
      </c>
      <c r="D436" s="4">
        <f t="shared" si="43"/>
        <v>10</v>
      </c>
      <c r="E436" s="4"/>
      <c r="F436" s="4">
        <f t="shared" si="41"/>
        <v>2</v>
      </c>
      <c r="G436" s="17">
        <f t="shared" si="47"/>
        <v>421.33333333333331</v>
      </c>
      <c r="H436" s="17"/>
      <c r="I436" s="1">
        <f t="shared" si="42"/>
        <v>0</v>
      </c>
      <c r="J436" s="77"/>
      <c r="K436" s="7"/>
    </row>
    <row r="437" spans="1:11" x14ac:dyDescent="0.3">
      <c r="A437" s="46"/>
      <c r="B437" s="8" t="s">
        <v>1848</v>
      </c>
      <c r="C437" s="4"/>
      <c r="D437" s="4">
        <v>181</v>
      </c>
      <c r="E437" s="4"/>
      <c r="F437" s="4">
        <f>SUM(F406:F436)</f>
        <v>40</v>
      </c>
      <c r="G437" s="1">
        <f t="shared" si="47"/>
        <v>421.33333333333331</v>
      </c>
      <c r="H437" s="1"/>
      <c r="I437" s="1"/>
      <c r="J437" s="77">
        <v>28598</v>
      </c>
      <c r="K437" s="7"/>
    </row>
    <row r="438" spans="1:11" ht="32.4" x14ac:dyDescent="0.3">
      <c r="A438" s="46"/>
      <c r="B438" s="90" t="s">
        <v>1849</v>
      </c>
      <c r="C438" s="4"/>
      <c r="D438" s="4"/>
      <c r="E438" s="4"/>
      <c r="F438" s="4"/>
      <c r="G438" s="1"/>
      <c r="H438" s="1"/>
      <c r="I438" s="1"/>
      <c r="J438" s="77">
        <v>8421</v>
      </c>
      <c r="K438" s="7"/>
    </row>
    <row r="439" spans="1:11" x14ac:dyDescent="0.3">
      <c r="A439" s="46"/>
      <c r="B439" s="8" t="s">
        <v>1817</v>
      </c>
      <c r="C439" s="4"/>
      <c r="D439" s="4"/>
      <c r="E439" s="4"/>
      <c r="F439" s="4"/>
      <c r="G439" s="1"/>
      <c r="H439" s="1"/>
      <c r="I439" s="1"/>
      <c r="J439" s="77">
        <v>37019</v>
      </c>
      <c r="K439" s="7"/>
    </row>
    <row r="440" spans="1:11" x14ac:dyDescent="0.3">
      <c r="A440" s="46"/>
      <c r="B440" s="8" t="s">
        <v>1818</v>
      </c>
      <c r="C440" s="4"/>
      <c r="D440" s="4"/>
      <c r="E440" s="4"/>
      <c r="F440" s="4"/>
      <c r="G440" s="1"/>
      <c r="H440" s="1"/>
      <c r="I440" s="1"/>
      <c r="J440" s="77">
        <v>39062</v>
      </c>
      <c r="K440" s="7"/>
    </row>
    <row r="441" spans="1:11" x14ac:dyDescent="0.3">
      <c r="A441" s="46"/>
      <c r="B441" s="94" t="s">
        <v>1819</v>
      </c>
      <c r="C441" s="92"/>
      <c r="D441" s="92" t="str">
        <f t="shared" si="43"/>
        <v/>
      </c>
      <c r="E441" s="92"/>
      <c r="F441" s="92"/>
      <c r="G441" s="95"/>
      <c r="H441" s="95"/>
      <c r="I441" s="95"/>
      <c r="J441" s="102">
        <v>2043</v>
      </c>
      <c r="K441" s="15"/>
    </row>
    <row r="442" spans="1:11" x14ac:dyDescent="0.3">
      <c r="A442" s="93"/>
      <c r="B442" s="98"/>
      <c r="C442" s="99"/>
      <c r="D442" s="99"/>
      <c r="E442" s="99"/>
      <c r="F442" s="99"/>
      <c r="G442" s="107"/>
      <c r="H442" s="107"/>
      <c r="I442" s="107"/>
      <c r="J442" s="108"/>
      <c r="K442" s="21"/>
    </row>
    <row r="443" spans="1:11" x14ac:dyDescent="0.3">
      <c r="A443" s="93"/>
      <c r="B443" s="100"/>
      <c r="C443" s="101"/>
      <c r="D443" s="101" t="str">
        <f t="shared" si="43"/>
        <v/>
      </c>
      <c r="E443" s="101"/>
      <c r="F443" s="101"/>
      <c r="G443" s="109"/>
      <c r="H443" s="109"/>
      <c r="I443" s="109"/>
      <c r="J443" s="110"/>
      <c r="K443" s="7"/>
    </row>
    <row r="444" spans="1:11" x14ac:dyDescent="0.3">
      <c r="A444" s="46"/>
      <c r="B444" s="103" t="s">
        <v>357</v>
      </c>
      <c r="C444" s="76">
        <v>12</v>
      </c>
      <c r="D444" s="76">
        <f t="shared" si="43"/>
        <v>10</v>
      </c>
      <c r="E444" s="76">
        <f t="shared" ref="E444:E472" si="48">IF(D444&lt;8,D444,8)</f>
        <v>8</v>
      </c>
      <c r="F444" s="76">
        <f t="shared" si="41"/>
        <v>2</v>
      </c>
      <c r="G444" s="104">
        <f>ROUND(IF(2&lt;F444,2,F444)*158*4/3,0)</f>
        <v>421</v>
      </c>
      <c r="H444" s="104"/>
      <c r="I444" s="96">
        <f t="shared" ref="I444:I451" si="49">IF(F444&gt;2,F444-2,0)*158*5/3</f>
        <v>0</v>
      </c>
      <c r="J444" s="105"/>
      <c r="K444" s="7"/>
    </row>
    <row r="445" spans="1:11" x14ac:dyDescent="0.3">
      <c r="A445" s="46"/>
      <c r="B445" s="45" t="s">
        <v>358</v>
      </c>
      <c r="C445" s="4"/>
      <c r="D445" s="4" t="str">
        <f t="shared" si="43"/>
        <v/>
      </c>
      <c r="E445" s="4"/>
      <c r="F445" s="4"/>
      <c r="G445" s="17"/>
      <c r="H445" s="17"/>
      <c r="I445" s="1"/>
      <c r="J445" s="77"/>
      <c r="K445" s="7"/>
    </row>
    <row r="446" spans="1:11" x14ac:dyDescent="0.3">
      <c r="A446" s="46"/>
      <c r="B446" s="45" t="s">
        <v>359</v>
      </c>
      <c r="C446" s="4"/>
      <c r="D446" s="4" t="str">
        <f t="shared" si="43"/>
        <v/>
      </c>
      <c r="E446" s="4"/>
      <c r="F446" s="4"/>
      <c r="G446" s="17"/>
      <c r="H446" s="17"/>
      <c r="I446" s="1"/>
      <c r="J446" s="77"/>
      <c r="K446" s="7"/>
    </row>
    <row r="447" spans="1:11" x14ac:dyDescent="0.3">
      <c r="A447" s="46"/>
      <c r="B447" s="45" t="s">
        <v>360</v>
      </c>
      <c r="C447" s="4">
        <v>12</v>
      </c>
      <c r="D447" s="4">
        <f t="shared" si="43"/>
        <v>10</v>
      </c>
      <c r="E447" s="4">
        <f t="shared" si="48"/>
        <v>8</v>
      </c>
      <c r="F447" s="4">
        <f t="shared" si="41"/>
        <v>2</v>
      </c>
      <c r="G447" s="17">
        <f>ROUND(IF(2&lt;F447,2,F447)*158*4/3,0)</f>
        <v>421</v>
      </c>
      <c r="H447" s="17"/>
      <c r="I447" s="1">
        <f t="shared" si="49"/>
        <v>0</v>
      </c>
      <c r="J447" s="77"/>
      <c r="K447" s="7"/>
    </row>
    <row r="448" spans="1:11" x14ac:dyDescent="0.3">
      <c r="A448" s="46"/>
      <c r="B448" s="45" t="s">
        <v>361</v>
      </c>
      <c r="C448" s="4">
        <v>12</v>
      </c>
      <c r="D448" s="4">
        <f t="shared" si="43"/>
        <v>10</v>
      </c>
      <c r="E448" s="4">
        <f t="shared" si="48"/>
        <v>8</v>
      </c>
      <c r="F448" s="4">
        <f t="shared" si="41"/>
        <v>2</v>
      </c>
      <c r="G448" s="17">
        <f t="shared" ref="G448:G451" si="50">ROUND(IF(2&lt;F448,2,F448)*158*4/3,0)</f>
        <v>421</v>
      </c>
      <c r="H448" s="17"/>
      <c r="I448" s="1">
        <f t="shared" si="49"/>
        <v>0</v>
      </c>
      <c r="J448" s="77"/>
      <c r="K448" s="7"/>
    </row>
    <row r="449" spans="1:11" x14ac:dyDescent="0.3">
      <c r="A449" s="46"/>
      <c r="B449" s="45" t="s">
        <v>362</v>
      </c>
      <c r="C449" s="4">
        <v>12</v>
      </c>
      <c r="D449" s="4">
        <f t="shared" si="43"/>
        <v>10</v>
      </c>
      <c r="E449" s="4">
        <f t="shared" si="48"/>
        <v>8</v>
      </c>
      <c r="F449" s="4">
        <f t="shared" si="41"/>
        <v>2</v>
      </c>
      <c r="G449" s="17">
        <f t="shared" si="50"/>
        <v>421</v>
      </c>
      <c r="H449" s="17"/>
      <c r="I449" s="1">
        <f t="shared" si="49"/>
        <v>0</v>
      </c>
      <c r="J449" s="77"/>
      <c r="K449" s="7"/>
    </row>
    <row r="450" spans="1:11" x14ac:dyDescent="0.3">
      <c r="A450" s="46"/>
      <c r="B450" s="45" t="s">
        <v>363</v>
      </c>
      <c r="C450" s="4">
        <v>12</v>
      </c>
      <c r="D450" s="4">
        <f t="shared" si="43"/>
        <v>10</v>
      </c>
      <c r="E450" s="4">
        <f t="shared" si="48"/>
        <v>8</v>
      </c>
      <c r="F450" s="4">
        <f t="shared" si="41"/>
        <v>2</v>
      </c>
      <c r="G450" s="17">
        <f t="shared" si="50"/>
        <v>421</v>
      </c>
      <c r="H450" s="17"/>
      <c r="I450" s="1">
        <f t="shared" si="49"/>
        <v>0</v>
      </c>
      <c r="J450" s="77"/>
      <c r="K450" s="7"/>
    </row>
    <row r="451" spans="1:11" s="3" customFormat="1" ht="48.6" x14ac:dyDescent="0.3">
      <c r="A451" s="16"/>
      <c r="B451" s="177" t="s">
        <v>1827</v>
      </c>
      <c r="C451" s="10">
        <v>12</v>
      </c>
      <c r="D451" s="10">
        <f t="shared" si="43"/>
        <v>10</v>
      </c>
      <c r="E451" s="10">
        <f t="shared" si="48"/>
        <v>8</v>
      </c>
      <c r="F451" s="10">
        <f t="shared" si="41"/>
        <v>2</v>
      </c>
      <c r="G451" s="38">
        <f t="shared" si="50"/>
        <v>421</v>
      </c>
      <c r="H451" s="38"/>
      <c r="I451" s="10">
        <f t="shared" si="49"/>
        <v>0</v>
      </c>
      <c r="J451" s="82"/>
      <c r="K451" s="38">
        <f>158*8*2+158*4/3*2</f>
        <v>2949.3333333333335</v>
      </c>
    </row>
    <row r="452" spans="1:11" x14ac:dyDescent="0.3">
      <c r="A452" s="46"/>
      <c r="B452" s="45" t="s">
        <v>364</v>
      </c>
      <c r="C452" s="4">
        <v>8</v>
      </c>
      <c r="D452" s="4">
        <f t="shared" si="43"/>
        <v>7</v>
      </c>
      <c r="E452" s="4">
        <f t="shared" si="48"/>
        <v>7</v>
      </c>
      <c r="F452" s="4"/>
      <c r="G452" s="17"/>
      <c r="H452" s="17"/>
      <c r="I452" s="1"/>
      <c r="J452" s="77"/>
      <c r="K452" s="7"/>
    </row>
    <row r="453" spans="1:11" x14ac:dyDescent="0.3">
      <c r="A453" s="46"/>
      <c r="B453" s="45" t="s">
        <v>365</v>
      </c>
      <c r="C453" s="4"/>
      <c r="D453" s="4" t="str">
        <f t="shared" si="43"/>
        <v/>
      </c>
      <c r="E453" s="4"/>
      <c r="F453" s="4"/>
      <c r="G453" s="17"/>
      <c r="H453" s="17"/>
      <c r="I453" s="1"/>
      <c r="J453" s="77"/>
      <c r="K453" s="7"/>
    </row>
    <row r="454" spans="1:11" x14ac:dyDescent="0.3">
      <c r="A454" s="46"/>
      <c r="B454" s="45" t="s">
        <v>366</v>
      </c>
      <c r="C454" s="4">
        <v>8</v>
      </c>
      <c r="D454" s="4">
        <f t="shared" si="43"/>
        <v>7</v>
      </c>
      <c r="E454" s="4">
        <f t="shared" si="48"/>
        <v>7</v>
      </c>
      <c r="F454" s="4"/>
      <c r="G454" s="17"/>
      <c r="H454" s="17"/>
      <c r="I454" s="1"/>
      <c r="J454" s="77"/>
      <c r="K454" s="7"/>
    </row>
    <row r="455" spans="1:11" x14ac:dyDescent="0.3">
      <c r="A455" s="46"/>
      <c r="B455" s="45" t="s">
        <v>367</v>
      </c>
      <c r="C455" s="4">
        <v>8</v>
      </c>
      <c r="D455" s="4">
        <f t="shared" si="43"/>
        <v>7</v>
      </c>
      <c r="E455" s="4">
        <f t="shared" si="48"/>
        <v>7</v>
      </c>
      <c r="F455" s="4"/>
      <c r="G455" s="17"/>
      <c r="H455" s="17"/>
      <c r="I455" s="1"/>
      <c r="J455" s="77"/>
      <c r="K455" s="7"/>
    </row>
    <row r="456" spans="1:11" x14ac:dyDescent="0.3">
      <c r="A456" s="46"/>
      <c r="B456" s="45" t="s">
        <v>368</v>
      </c>
      <c r="C456" s="4">
        <v>8</v>
      </c>
      <c r="D456" s="4">
        <f t="shared" si="43"/>
        <v>7</v>
      </c>
      <c r="E456" s="4">
        <f t="shared" si="48"/>
        <v>7</v>
      </c>
      <c r="F456" s="4"/>
      <c r="G456" s="17"/>
      <c r="H456" s="17"/>
      <c r="I456" s="1"/>
      <c r="J456" s="77"/>
      <c r="K456" s="7"/>
    </row>
    <row r="457" spans="1:11" x14ac:dyDescent="0.3">
      <c r="A457" s="46"/>
      <c r="B457" s="45" t="s">
        <v>369</v>
      </c>
      <c r="C457" s="4">
        <v>8</v>
      </c>
      <c r="D457" s="4">
        <f t="shared" si="43"/>
        <v>7</v>
      </c>
      <c r="E457" s="4">
        <f t="shared" si="48"/>
        <v>7</v>
      </c>
      <c r="F457" s="4"/>
      <c r="G457" s="17"/>
      <c r="H457" s="17"/>
      <c r="I457" s="1"/>
      <c r="J457" s="77"/>
      <c r="K457" s="7"/>
    </row>
    <row r="458" spans="1:11" x14ac:dyDescent="0.3">
      <c r="A458" s="46"/>
      <c r="B458" s="45" t="s">
        <v>370</v>
      </c>
      <c r="C458" s="4">
        <v>16</v>
      </c>
      <c r="D458" s="4">
        <f t="shared" si="43"/>
        <v>14</v>
      </c>
      <c r="E458" s="4">
        <f t="shared" si="48"/>
        <v>8</v>
      </c>
      <c r="F458" s="4">
        <f t="shared" ref="F458:F485" si="51">D458-8</f>
        <v>6</v>
      </c>
      <c r="G458" s="17">
        <f>ROUND(IF(2&lt;F458,2,F458)*158*4/3,0)</f>
        <v>421</v>
      </c>
      <c r="H458" s="17"/>
      <c r="I458" s="17">
        <f>ROUND(IF(F458&gt;2,F458-2,0)*158*5/3,0)</f>
        <v>1053</v>
      </c>
      <c r="J458" s="77"/>
      <c r="K458" s="7"/>
    </row>
    <row r="459" spans="1:11" x14ac:dyDescent="0.3">
      <c r="A459" s="46"/>
      <c r="B459" s="45" t="s">
        <v>371</v>
      </c>
      <c r="C459" s="4"/>
      <c r="D459" s="4" t="str">
        <f t="shared" si="43"/>
        <v/>
      </c>
      <c r="E459" s="4"/>
      <c r="F459" s="4"/>
      <c r="G459" s="17"/>
      <c r="H459" s="17"/>
      <c r="I459" s="17"/>
      <c r="J459" s="77"/>
      <c r="K459" s="7"/>
    </row>
    <row r="460" spans="1:11" x14ac:dyDescent="0.3">
      <c r="A460" s="46"/>
      <c r="B460" s="45" t="s">
        <v>372</v>
      </c>
      <c r="C460" s="4"/>
      <c r="D460" s="4" t="str">
        <f t="shared" si="43"/>
        <v/>
      </c>
      <c r="E460" s="4"/>
      <c r="F460" s="4"/>
      <c r="G460" s="17"/>
      <c r="H460" s="17"/>
      <c r="I460" s="17"/>
      <c r="J460" s="77"/>
      <c r="K460" s="7"/>
    </row>
    <row r="461" spans="1:11" x14ac:dyDescent="0.3">
      <c r="A461" s="46"/>
      <c r="B461" s="45" t="s">
        <v>373</v>
      </c>
      <c r="C461" s="4">
        <v>8</v>
      </c>
      <c r="D461" s="4">
        <f t="shared" si="43"/>
        <v>7</v>
      </c>
      <c r="E461" s="4">
        <f t="shared" si="48"/>
        <v>7</v>
      </c>
      <c r="F461" s="4"/>
      <c r="G461" s="17"/>
      <c r="H461" s="17"/>
      <c r="I461" s="17"/>
      <c r="J461" s="77"/>
      <c r="K461" s="7"/>
    </row>
    <row r="462" spans="1:11" x14ac:dyDescent="0.3">
      <c r="A462" s="46"/>
      <c r="B462" s="45" t="s">
        <v>374</v>
      </c>
      <c r="C462" s="4">
        <v>8</v>
      </c>
      <c r="D462" s="4">
        <f t="shared" si="43"/>
        <v>7</v>
      </c>
      <c r="E462" s="4">
        <f t="shared" si="48"/>
        <v>7</v>
      </c>
      <c r="F462" s="4"/>
      <c r="G462" s="17"/>
      <c r="H462" s="17"/>
      <c r="I462" s="17"/>
      <c r="J462" s="77"/>
      <c r="K462" s="7"/>
    </row>
    <row r="463" spans="1:11" x14ac:dyDescent="0.3">
      <c r="A463" s="46"/>
      <c r="B463" s="45" t="s">
        <v>375</v>
      </c>
      <c r="C463" s="4">
        <v>8</v>
      </c>
      <c r="D463" s="4">
        <f t="shared" si="43"/>
        <v>7</v>
      </c>
      <c r="E463" s="4">
        <f t="shared" si="48"/>
        <v>7</v>
      </c>
      <c r="F463" s="4"/>
      <c r="G463" s="17"/>
      <c r="H463" s="17"/>
      <c r="I463" s="17"/>
      <c r="J463" s="77"/>
      <c r="K463" s="7"/>
    </row>
    <row r="464" spans="1:11" x14ac:dyDescent="0.3">
      <c r="A464" s="46"/>
      <c r="B464" s="45" t="s">
        <v>376</v>
      </c>
      <c r="C464" s="4">
        <v>8</v>
      </c>
      <c r="D464" s="4">
        <f t="shared" si="43"/>
        <v>7</v>
      </c>
      <c r="E464" s="4">
        <f t="shared" si="48"/>
        <v>7</v>
      </c>
      <c r="F464" s="4"/>
      <c r="G464" s="17"/>
      <c r="H464" s="17"/>
      <c r="I464" s="17"/>
      <c r="J464" s="77"/>
      <c r="K464" s="7"/>
    </row>
    <row r="465" spans="1:11" x14ac:dyDescent="0.3">
      <c r="A465" s="46"/>
      <c r="B465" s="45" t="s">
        <v>377</v>
      </c>
      <c r="C465" s="4">
        <v>8</v>
      </c>
      <c r="D465" s="4">
        <f t="shared" si="43"/>
        <v>7</v>
      </c>
      <c r="E465" s="4">
        <f t="shared" si="48"/>
        <v>7</v>
      </c>
      <c r="F465" s="4"/>
      <c r="G465" s="17"/>
      <c r="H465" s="17"/>
      <c r="I465" s="17"/>
      <c r="J465" s="77"/>
      <c r="K465" s="7"/>
    </row>
    <row r="466" spans="1:11" x14ac:dyDescent="0.3">
      <c r="A466" s="46"/>
      <c r="B466" s="45" t="s">
        <v>378</v>
      </c>
      <c r="C466" s="4">
        <v>8</v>
      </c>
      <c r="D466" s="4">
        <f t="shared" si="43"/>
        <v>7</v>
      </c>
      <c r="E466" s="4">
        <f t="shared" si="48"/>
        <v>7</v>
      </c>
      <c r="F466" s="4"/>
      <c r="G466" s="17"/>
      <c r="H466" s="17"/>
      <c r="I466" s="17"/>
      <c r="J466" s="77"/>
      <c r="K466" s="7"/>
    </row>
    <row r="467" spans="1:11" x14ac:dyDescent="0.3">
      <c r="A467" s="46"/>
      <c r="B467" s="45" t="s">
        <v>379</v>
      </c>
      <c r="C467" s="4"/>
      <c r="D467" s="4" t="str">
        <f t="shared" si="43"/>
        <v/>
      </c>
      <c r="E467" s="4"/>
      <c r="F467" s="4"/>
      <c r="G467" s="17"/>
      <c r="H467" s="17"/>
      <c r="I467" s="17"/>
      <c r="J467" s="77"/>
      <c r="K467" s="7"/>
    </row>
    <row r="468" spans="1:11" x14ac:dyDescent="0.3">
      <c r="A468" s="46"/>
      <c r="B468" s="45" t="s">
        <v>380</v>
      </c>
      <c r="C468" s="4">
        <v>16</v>
      </c>
      <c r="D468" s="4">
        <f t="shared" si="43"/>
        <v>14</v>
      </c>
      <c r="E468" s="4">
        <f t="shared" si="48"/>
        <v>8</v>
      </c>
      <c r="F468" s="4">
        <f t="shared" si="51"/>
        <v>6</v>
      </c>
      <c r="G468" s="17">
        <f>ROUND(IF(2&lt;F468,2,F468)*158*4/3,0)</f>
        <v>421</v>
      </c>
      <c r="H468" s="17"/>
      <c r="I468" s="17">
        <f>ROUND(IF(F468&gt;2,F468-2,0)*158*5/3,0)</f>
        <v>1053</v>
      </c>
      <c r="J468" s="77"/>
      <c r="K468" s="7"/>
    </row>
    <row r="469" spans="1:11" x14ac:dyDescent="0.3">
      <c r="A469" s="46"/>
      <c r="B469" s="45" t="s">
        <v>381</v>
      </c>
      <c r="C469" s="4">
        <v>16</v>
      </c>
      <c r="D469" s="4">
        <f t="shared" si="43"/>
        <v>14</v>
      </c>
      <c r="E469" s="4">
        <f t="shared" si="48"/>
        <v>8</v>
      </c>
      <c r="F469" s="4">
        <f t="shared" si="51"/>
        <v>6</v>
      </c>
      <c r="G469" s="17">
        <f t="shared" ref="G469:G473" si="52">ROUND(IF(2&lt;F469,2,F469)*158*4/3,0)</f>
        <v>421</v>
      </c>
      <c r="H469" s="17"/>
      <c r="I469" s="17">
        <f t="shared" ref="I469:I473" si="53">ROUND(IF(F469&gt;2,F469-2,0)*158*5/3,0)</f>
        <v>1053</v>
      </c>
      <c r="J469" s="77"/>
      <c r="K469" s="7"/>
    </row>
    <row r="470" spans="1:11" x14ac:dyDescent="0.3">
      <c r="A470" s="46"/>
      <c r="B470" s="45" t="s">
        <v>382</v>
      </c>
      <c r="C470" s="4">
        <v>16</v>
      </c>
      <c r="D470" s="4">
        <f t="shared" si="43"/>
        <v>14</v>
      </c>
      <c r="E470" s="4">
        <f t="shared" si="48"/>
        <v>8</v>
      </c>
      <c r="F470" s="4">
        <f t="shared" si="51"/>
        <v>6</v>
      </c>
      <c r="G470" s="17">
        <f t="shared" si="52"/>
        <v>421</v>
      </c>
      <c r="H470" s="17"/>
      <c r="I470" s="17">
        <f t="shared" si="53"/>
        <v>1053</v>
      </c>
      <c r="J470" s="77"/>
      <c r="K470" s="7"/>
    </row>
    <row r="471" spans="1:11" x14ac:dyDescent="0.3">
      <c r="A471" s="46"/>
      <c r="B471" s="45" t="s">
        <v>383</v>
      </c>
      <c r="C471" s="4">
        <v>16</v>
      </c>
      <c r="D471" s="4">
        <f t="shared" si="43"/>
        <v>14</v>
      </c>
      <c r="E471" s="4">
        <f t="shared" si="48"/>
        <v>8</v>
      </c>
      <c r="F471" s="4">
        <f t="shared" si="51"/>
        <v>6</v>
      </c>
      <c r="G471" s="17">
        <f t="shared" si="52"/>
        <v>421</v>
      </c>
      <c r="H471" s="17"/>
      <c r="I471" s="17">
        <f t="shared" si="53"/>
        <v>1053</v>
      </c>
      <c r="J471" s="77"/>
      <c r="K471" s="7"/>
    </row>
    <row r="472" spans="1:11" x14ac:dyDescent="0.3">
      <c r="A472" s="46"/>
      <c r="B472" s="45" t="s">
        <v>384</v>
      </c>
      <c r="C472" s="4">
        <v>16</v>
      </c>
      <c r="D472" s="4">
        <f t="shared" si="43"/>
        <v>14</v>
      </c>
      <c r="E472" s="4">
        <f t="shared" si="48"/>
        <v>8</v>
      </c>
      <c r="F472" s="4">
        <f t="shared" si="51"/>
        <v>6</v>
      </c>
      <c r="G472" s="17">
        <f t="shared" si="52"/>
        <v>421</v>
      </c>
      <c r="H472" s="17"/>
      <c r="I472" s="17">
        <f t="shared" si="53"/>
        <v>1053</v>
      </c>
      <c r="J472" s="77"/>
      <c r="K472" s="7"/>
    </row>
    <row r="473" spans="1:11" x14ac:dyDescent="0.3">
      <c r="A473" s="46"/>
      <c r="B473" s="8" t="s">
        <v>1848</v>
      </c>
      <c r="C473" s="4"/>
      <c r="D473" s="4">
        <v>165</v>
      </c>
      <c r="E473" s="4"/>
      <c r="F473" s="4">
        <v>46</v>
      </c>
      <c r="G473" s="17">
        <f t="shared" si="52"/>
        <v>421</v>
      </c>
      <c r="H473" s="17"/>
      <c r="I473" s="1">
        <f t="shared" si="53"/>
        <v>11587</v>
      </c>
      <c r="J473" s="77">
        <v>26070</v>
      </c>
      <c r="K473" s="7"/>
    </row>
    <row r="474" spans="1:11" ht="32.4" x14ac:dyDescent="0.3">
      <c r="A474" s="46"/>
      <c r="B474" s="90" t="s">
        <v>1849</v>
      </c>
      <c r="C474" s="4"/>
      <c r="D474" s="4"/>
      <c r="E474" s="4"/>
      <c r="F474" s="4"/>
      <c r="G474" s="1"/>
      <c r="H474" s="1"/>
      <c r="I474" s="1"/>
      <c r="J474" s="77">
        <v>10955</v>
      </c>
      <c r="K474" s="7">
        <v>2949</v>
      </c>
    </row>
    <row r="475" spans="1:11" x14ac:dyDescent="0.3">
      <c r="A475" s="46"/>
      <c r="B475" s="8" t="s">
        <v>1817</v>
      </c>
      <c r="C475" s="4"/>
      <c r="D475" s="4"/>
      <c r="E475" s="4"/>
      <c r="F475" s="4"/>
      <c r="G475" s="1"/>
      <c r="H475" s="1"/>
      <c r="I475" s="1"/>
      <c r="J475" s="77">
        <v>39974</v>
      </c>
      <c r="K475" s="7"/>
    </row>
    <row r="476" spans="1:11" x14ac:dyDescent="0.3">
      <c r="A476" s="46"/>
      <c r="B476" s="8" t="s">
        <v>1818</v>
      </c>
      <c r="C476" s="4"/>
      <c r="D476" s="4"/>
      <c r="E476" s="4"/>
      <c r="F476" s="4"/>
      <c r="G476" s="1"/>
      <c r="H476" s="1"/>
      <c r="I476" s="1"/>
      <c r="J476" s="77">
        <v>43250</v>
      </c>
      <c r="K476" s="7"/>
    </row>
    <row r="477" spans="1:11" x14ac:dyDescent="0.3">
      <c r="A477" s="46"/>
      <c r="B477" s="8" t="s">
        <v>1819</v>
      </c>
      <c r="C477" s="9"/>
      <c r="D477" s="9"/>
      <c r="E477" s="9"/>
      <c r="F477" s="9"/>
      <c r="G477" s="10"/>
      <c r="H477" s="10"/>
      <c r="I477" s="10"/>
      <c r="J477" s="78">
        <v>3276</v>
      </c>
      <c r="K477" s="15"/>
    </row>
    <row r="478" spans="1:11" x14ac:dyDescent="0.3">
      <c r="A478" s="46"/>
      <c r="D478" s="4" t="str">
        <f t="shared" si="43"/>
        <v/>
      </c>
      <c r="E478" s="12"/>
      <c r="F478" s="12"/>
      <c r="G478" s="13"/>
      <c r="H478" s="13"/>
      <c r="I478" s="13"/>
      <c r="J478" s="88"/>
      <c r="K478" s="7"/>
    </row>
    <row r="479" spans="1:11" x14ac:dyDescent="0.3">
      <c r="A479" s="46"/>
      <c r="B479" s="45" t="s">
        <v>385</v>
      </c>
      <c r="C479" s="4">
        <v>8</v>
      </c>
      <c r="D479" s="4">
        <f t="shared" si="43"/>
        <v>7</v>
      </c>
      <c r="E479" s="4">
        <f t="shared" ref="E479" si="54">IF(D479&lt;8,D479,8)</f>
        <v>7</v>
      </c>
      <c r="F479" s="4"/>
      <c r="G479" s="1"/>
      <c r="H479" s="1"/>
      <c r="I479" s="1"/>
      <c r="J479" s="77"/>
      <c r="K479" s="7"/>
    </row>
    <row r="480" spans="1:11" x14ac:dyDescent="0.3">
      <c r="A480" s="46"/>
      <c r="B480" s="45" t="s">
        <v>386</v>
      </c>
      <c r="C480" s="4"/>
      <c r="D480" s="4" t="str">
        <f t="shared" si="43"/>
        <v/>
      </c>
      <c r="E480" s="4"/>
      <c r="F480" s="4"/>
      <c r="G480" s="1"/>
      <c r="H480" s="1"/>
      <c r="I480" s="1"/>
      <c r="J480" s="77"/>
      <c r="K480" s="7"/>
    </row>
    <row r="481" spans="1:11" x14ac:dyDescent="0.3">
      <c r="A481" s="46"/>
      <c r="B481" s="45" t="s">
        <v>387</v>
      </c>
      <c r="C481" s="4">
        <v>8.5</v>
      </c>
      <c r="D481" s="4" t="str">
        <f>IF((OR(C481&gt;12,C481=12)),C481-2,IF(C481=8,C481-1,""))</f>
        <v/>
      </c>
      <c r="E481" s="4"/>
      <c r="F481" s="4"/>
      <c r="G481" s="1"/>
      <c r="H481" s="1"/>
      <c r="I481" s="1"/>
      <c r="J481" s="77"/>
      <c r="K481" s="7"/>
    </row>
    <row r="482" spans="1:11" x14ac:dyDescent="0.3">
      <c r="A482" s="46"/>
      <c r="B482" s="45" t="s">
        <v>388</v>
      </c>
      <c r="C482" s="4">
        <v>8.5</v>
      </c>
      <c r="D482" s="4" t="str">
        <f t="shared" si="43"/>
        <v/>
      </c>
      <c r="E482" s="4"/>
      <c r="F482" s="4"/>
      <c r="G482" s="1"/>
      <c r="H482" s="1"/>
      <c r="I482" s="1"/>
      <c r="J482" s="77"/>
      <c r="K482" s="7"/>
    </row>
    <row r="483" spans="1:11" x14ac:dyDescent="0.3">
      <c r="A483" s="46"/>
      <c r="B483" s="45" t="s">
        <v>389</v>
      </c>
      <c r="C483" s="4">
        <v>8.5</v>
      </c>
      <c r="D483" s="4" t="str">
        <f t="shared" ref="D483:D499" si="55">IF((OR(C483&gt;12,C483=12)),C483-2,IF(C483=8,C483-1,""))</f>
        <v/>
      </c>
      <c r="E483" s="4"/>
      <c r="F483" s="4"/>
      <c r="G483" s="1"/>
      <c r="H483" s="1"/>
      <c r="I483" s="1"/>
      <c r="J483" s="77"/>
      <c r="K483" s="7"/>
    </row>
    <row r="484" spans="1:11" x14ac:dyDescent="0.3">
      <c r="A484" s="46"/>
      <c r="B484" s="45" t="s">
        <v>390</v>
      </c>
      <c r="C484" s="4">
        <v>12.5</v>
      </c>
      <c r="D484" s="4">
        <f t="shared" si="55"/>
        <v>10.5</v>
      </c>
      <c r="E484" s="4">
        <f t="shared" ref="E484:E485" si="56">IF(D484&lt;8,D484,8)</f>
        <v>8</v>
      </c>
      <c r="F484" s="4">
        <f t="shared" si="51"/>
        <v>2.5</v>
      </c>
      <c r="G484" s="17">
        <f t="shared" ref="G484:G485" si="57">ROUND(IF(2&lt;F484,2,F484)*158*4/3,0)</f>
        <v>421</v>
      </c>
      <c r="H484" s="17"/>
      <c r="I484" s="17">
        <f t="shared" ref="I484:I485" si="58">IF(F484&gt;2,F484-2,0)*158*5/3</f>
        <v>131.66666666666666</v>
      </c>
      <c r="J484" s="77">
        <f t="shared" ref="J484:J485" si="59">G484+I484</f>
        <v>552.66666666666663</v>
      </c>
      <c r="K484" s="7"/>
    </row>
    <row r="485" spans="1:11" x14ac:dyDescent="0.3">
      <c r="A485" s="46"/>
      <c r="B485" s="45" t="s">
        <v>391</v>
      </c>
      <c r="C485" s="4">
        <v>12</v>
      </c>
      <c r="D485" s="4">
        <f t="shared" si="55"/>
        <v>10</v>
      </c>
      <c r="E485" s="4">
        <f t="shared" si="56"/>
        <v>8</v>
      </c>
      <c r="F485" s="4">
        <f t="shared" si="51"/>
        <v>2</v>
      </c>
      <c r="G485" s="17">
        <f t="shared" si="57"/>
        <v>421</v>
      </c>
      <c r="H485" s="17"/>
      <c r="I485" s="17">
        <f t="shared" si="58"/>
        <v>0</v>
      </c>
      <c r="J485" s="77">
        <f t="shared" si="59"/>
        <v>421</v>
      </c>
      <c r="K485" s="7"/>
    </row>
    <row r="486" spans="1:11" x14ac:dyDescent="0.3">
      <c r="A486" s="46"/>
      <c r="B486" s="45" t="s">
        <v>392</v>
      </c>
      <c r="C486" s="4">
        <v>7</v>
      </c>
      <c r="D486" s="4" t="str">
        <f t="shared" si="55"/>
        <v/>
      </c>
      <c r="E486" s="4"/>
      <c r="F486" s="4"/>
      <c r="G486" s="1"/>
      <c r="H486" s="1"/>
      <c r="I486" s="1"/>
      <c r="J486" s="77"/>
      <c r="K486" s="7"/>
    </row>
    <row r="487" spans="1:11" x14ac:dyDescent="0.3">
      <c r="A487" s="46"/>
      <c r="B487" s="45" t="s">
        <v>393</v>
      </c>
      <c r="C487" s="4"/>
      <c r="D487" s="4" t="str">
        <f t="shared" si="55"/>
        <v/>
      </c>
      <c r="E487" s="4"/>
      <c r="F487" s="4"/>
      <c r="G487" s="1"/>
      <c r="H487" s="1"/>
      <c r="I487" s="1"/>
      <c r="J487" s="77"/>
      <c r="K487" s="7"/>
    </row>
    <row r="488" spans="1:11" x14ac:dyDescent="0.3">
      <c r="A488" s="46"/>
      <c r="B488" s="45" t="s">
        <v>394</v>
      </c>
      <c r="C488" s="4">
        <v>8</v>
      </c>
      <c r="D488" s="4">
        <f t="shared" si="55"/>
        <v>7</v>
      </c>
      <c r="E488" s="4">
        <f t="shared" ref="E488:E501" si="60">IF(D488&lt;8,D488,8)</f>
        <v>7</v>
      </c>
      <c r="F488" s="4"/>
      <c r="G488" s="1"/>
      <c r="H488" s="1"/>
      <c r="I488" s="1"/>
      <c r="J488" s="77"/>
      <c r="K488" s="7"/>
    </row>
    <row r="489" spans="1:11" x14ac:dyDescent="0.3">
      <c r="A489" s="46"/>
      <c r="B489" s="45" t="s">
        <v>395</v>
      </c>
      <c r="C489" s="4">
        <v>8</v>
      </c>
      <c r="D489" s="4">
        <f t="shared" si="55"/>
        <v>7</v>
      </c>
      <c r="E489" s="4">
        <f t="shared" si="60"/>
        <v>7</v>
      </c>
      <c r="F489" s="4"/>
      <c r="G489" s="1"/>
      <c r="H489" s="1"/>
      <c r="I489" s="1"/>
      <c r="J489" s="77"/>
      <c r="K489" s="7"/>
    </row>
    <row r="490" spans="1:11" x14ac:dyDescent="0.3">
      <c r="A490" s="46"/>
      <c r="B490" s="45" t="s">
        <v>396</v>
      </c>
      <c r="C490" s="4">
        <v>8</v>
      </c>
      <c r="D490" s="4">
        <f t="shared" si="55"/>
        <v>7</v>
      </c>
      <c r="E490" s="4">
        <f t="shared" si="60"/>
        <v>7</v>
      </c>
      <c r="F490" s="4"/>
      <c r="G490" s="1"/>
      <c r="H490" s="1"/>
      <c r="I490" s="1"/>
      <c r="J490" s="77"/>
      <c r="K490" s="7"/>
    </row>
    <row r="491" spans="1:11" x14ac:dyDescent="0.3">
      <c r="A491" s="46"/>
      <c r="B491" s="45" t="s">
        <v>397</v>
      </c>
      <c r="C491" s="4">
        <v>8</v>
      </c>
      <c r="D491" s="4">
        <f t="shared" si="55"/>
        <v>7</v>
      </c>
      <c r="E491" s="4">
        <f t="shared" si="60"/>
        <v>7</v>
      </c>
      <c r="F491" s="4"/>
      <c r="G491" s="1"/>
      <c r="H491" s="1"/>
      <c r="I491" s="1"/>
      <c r="J491" s="77"/>
      <c r="K491" s="7"/>
    </row>
    <row r="492" spans="1:11" x14ac:dyDescent="0.3">
      <c r="A492" s="46"/>
      <c r="B492" s="45" t="s">
        <v>398</v>
      </c>
      <c r="C492" s="4"/>
      <c r="D492" s="4" t="str">
        <f t="shared" si="55"/>
        <v/>
      </c>
      <c r="E492" s="4"/>
      <c r="F492" s="4"/>
      <c r="G492" s="1"/>
      <c r="H492" s="1"/>
      <c r="I492" s="1"/>
      <c r="J492" s="77"/>
      <c r="K492" s="7"/>
    </row>
    <row r="493" spans="1:11" x14ac:dyDescent="0.3">
      <c r="A493" s="46"/>
      <c r="B493" s="166" t="s">
        <v>2088</v>
      </c>
      <c r="C493" s="19"/>
      <c r="D493" s="19" t="str">
        <f t="shared" si="55"/>
        <v/>
      </c>
      <c r="E493" s="19"/>
      <c r="F493" s="19"/>
      <c r="G493" s="28"/>
      <c r="H493" s="28"/>
      <c r="I493" s="28"/>
      <c r="J493" s="91"/>
      <c r="K493" s="21"/>
    </row>
    <row r="494" spans="1:11" x14ac:dyDescent="0.3">
      <c r="A494" s="46"/>
      <c r="B494" s="45" t="s">
        <v>399</v>
      </c>
      <c r="C494" s="4"/>
      <c r="D494" s="4" t="str">
        <f t="shared" si="55"/>
        <v/>
      </c>
      <c r="E494" s="4"/>
      <c r="F494" s="4"/>
      <c r="G494" s="1"/>
      <c r="H494" s="1"/>
      <c r="I494" s="1"/>
      <c r="J494" s="77"/>
      <c r="K494" s="7"/>
    </row>
    <row r="495" spans="1:11" x14ac:dyDescent="0.3">
      <c r="A495" s="46"/>
      <c r="B495" s="45" t="s">
        <v>400</v>
      </c>
      <c r="C495" s="4">
        <v>8</v>
      </c>
      <c r="D495" s="4">
        <f t="shared" si="55"/>
        <v>7</v>
      </c>
      <c r="E495" s="4">
        <f t="shared" si="60"/>
        <v>7</v>
      </c>
      <c r="F495" s="4"/>
      <c r="G495" s="1"/>
      <c r="H495" s="1"/>
      <c r="I495" s="1"/>
      <c r="J495" s="77"/>
      <c r="K495" s="7"/>
    </row>
    <row r="496" spans="1:11" x14ac:dyDescent="0.3">
      <c r="A496" s="46"/>
      <c r="B496" s="45" t="s">
        <v>401</v>
      </c>
      <c r="C496" s="4">
        <v>8</v>
      </c>
      <c r="D496" s="4">
        <f t="shared" si="55"/>
        <v>7</v>
      </c>
      <c r="E496" s="4">
        <f t="shared" si="60"/>
        <v>7</v>
      </c>
      <c r="F496" s="4"/>
      <c r="G496" s="1"/>
      <c r="H496" s="1"/>
      <c r="I496" s="1"/>
      <c r="J496" s="77"/>
      <c r="K496" s="7"/>
    </row>
    <row r="497" spans="1:11" x14ac:dyDescent="0.3">
      <c r="A497" s="46"/>
      <c r="B497" s="45" t="s">
        <v>402</v>
      </c>
      <c r="C497" s="4">
        <v>8</v>
      </c>
      <c r="D497" s="4">
        <f t="shared" si="55"/>
        <v>7</v>
      </c>
      <c r="E497" s="4">
        <f t="shared" si="60"/>
        <v>7</v>
      </c>
      <c r="F497" s="4"/>
      <c r="G497" s="1"/>
      <c r="H497" s="1"/>
      <c r="I497" s="1"/>
      <c r="J497" s="77"/>
      <c r="K497" s="7"/>
    </row>
    <row r="498" spans="1:11" x14ac:dyDescent="0.3">
      <c r="A498" s="46"/>
      <c r="B498" s="45" t="s">
        <v>403</v>
      </c>
      <c r="C498" s="4">
        <v>8</v>
      </c>
      <c r="D498" s="4">
        <f t="shared" si="55"/>
        <v>7</v>
      </c>
      <c r="E498" s="4">
        <f t="shared" si="60"/>
        <v>7</v>
      </c>
      <c r="F498" s="4"/>
      <c r="G498" s="1"/>
      <c r="H498" s="1"/>
      <c r="I498" s="1"/>
      <c r="J498" s="77"/>
      <c r="K498" s="7"/>
    </row>
    <row r="499" spans="1:11" x14ac:dyDescent="0.3">
      <c r="A499" s="46"/>
      <c r="B499" s="45" t="s">
        <v>404</v>
      </c>
      <c r="C499" s="4">
        <v>8</v>
      </c>
      <c r="D499" s="4">
        <f t="shared" si="55"/>
        <v>7</v>
      </c>
      <c r="E499" s="4">
        <f t="shared" si="60"/>
        <v>7</v>
      </c>
      <c r="F499" s="4"/>
      <c r="G499" s="1"/>
      <c r="H499" s="1"/>
      <c r="I499" s="1"/>
      <c r="J499" s="77"/>
      <c r="K499" s="7"/>
    </row>
    <row r="500" spans="1:11" x14ac:dyDescent="0.3">
      <c r="A500" s="46"/>
      <c r="B500" s="8" t="s">
        <v>1848</v>
      </c>
      <c r="C500" s="4"/>
      <c r="D500" s="4">
        <v>86</v>
      </c>
      <c r="E500" s="4"/>
      <c r="F500" s="4">
        <v>4.5</v>
      </c>
      <c r="G500" s="1"/>
      <c r="H500" s="1"/>
      <c r="I500" s="1"/>
      <c r="J500" s="77">
        <v>13588</v>
      </c>
      <c r="K500" s="7"/>
    </row>
    <row r="501" spans="1:11" ht="32.4" x14ac:dyDescent="0.3">
      <c r="A501" s="46"/>
      <c r="B501" s="90" t="s">
        <v>1849</v>
      </c>
      <c r="C501" s="4"/>
      <c r="D501" s="4"/>
      <c r="E501" s="4">
        <f t="shared" si="60"/>
        <v>0</v>
      </c>
      <c r="F501" s="4"/>
      <c r="G501" s="1"/>
      <c r="H501" s="1"/>
      <c r="I501" s="1"/>
      <c r="J501" s="77">
        <f>SUM(J484:J485)</f>
        <v>973.66666666666663</v>
      </c>
      <c r="K501" s="7"/>
    </row>
    <row r="502" spans="1:11" x14ac:dyDescent="0.3">
      <c r="A502" s="46"/>
      <c r="B502" s="8" t="s">
        <v>1817</v>
      </c>
      <c r="C502" s="4"/>
      <c r="D502" s="4"/>
      <c r="E502" s="4"/>
      <c r="F502" s="4"/>
      <c r="G502" s="1"/>
      <c r="H502" s="1"/>
      <c r="I502" s="1"/>
      <c r="J502" s="43">
        <v>14562</v>
      </c>
      <c r="K502" s="4"/>
    </row>
    <row r="503" spans="1:11" x14ac:dyDescent="0.3">
      <c r="A503" s="46"/>
      <c r="B503" s="8" t="s">
        <v>1818</v>
      </c>
      <c r="C503" s="19"/>
      <c r="D503" s="19"/>
      <c r="E503" s="19"/>
      <c r="F503" s="19"/>
      <c r="G503" s="28"/>
      <c r="H503" s="28"/>
      <c r="I503" s="28"/>
      <c r="J503" s="91">
        <v>22006</v>
      </c>
      <c r="K503" s="21"/>
    </row>
    <row r="504" spans="1:11" x14ac:dyDescent="0.3">
      <c r="A504" s="61"/>
      <c r="B504" s="8" t="s">
        <v>1819</v>
      </c>
      <c r="C504" s="9"/>
      <c r="D504" s="9"/>
      <c r="E504" s="9"/>
      <c r="F504" s="9"/>
      <c r="G504" s="10"/>
      <c r="H504" s="10"/>
      <c r="I504" s="10"/>
      <c r="J504" s="44">
        <v>7444</v>
      </c>
      <c r="K504" s="9"/>
    </row>
    <row r="505" spans="1:11" x14ac:dyDescent="0.3">
      <c r="B505" s="89" t="s">
        <v>1852</v>
      </c>
      <c r="C505" s="4"/>
      <c r="D505" s="4"/>
      <c r="E505" s="4"/>
      <c r="F505" s="4"/>
      <c r="G505" s="1"/>
      <c r="H505" s="1"/>
      <c r="I505" s="1"/>
      <c r="J505" s="77">
        <f>SUM(J504,J477,J441,J404,J367,J331,J294,J258,J221,J184,J147,J110,J73,J36)</f>
        <v>70415</v>
      </c>
      <c r="K505" s="4"/>
    </row>
  </sheetData>
  <phoneticPr fontId="1" type="noConversion"/>
  <pageMargins left="0.25" right="0.25" top="0.75" bottom="0.75" header="0.3" footer="0.3"/>
  <pageSetup paperSize="9" scale="81" fitToHeight="0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50"/>
  <sheetViews>
    <sheetView workbookViewId="0">
      <selection activeCell="K2" sqref="K2"/>
    </sheetView>
  </sheetViews>
  <sheetFormatPr defaultRowHeight="15" x14ac:dyDescent="0.3"/>
  <cols>
    <col min="1" max="1" width="4.875" customWidth="1"/>
    <col min="2" max="2" width="16" customWidth="1"/>
    <col min="3" max="3" width="11.375" customWidth="1"/>
    <col min="4" max="4" width="11.5" customWidth="1"/>
    <col min="5" max="5" width="12.375" hidden="1" customWidth="1"/>
    <col min="6" max="6" width="8.25" customWidth="1"/>
    <col min="7" max="7" width="13.625" hidden="1" customWidth="1"/>
    <col min="8" max="8" width="14" hidden="1" customWidth="1"/>
    <col min="9" max="9" width="14" customWidth="1"/>
    <col min="10" max="10" width="30.5" customWidth="1"/>
    <col min="11" max="11" width="23.125" style="37" customWidth="1"/>
  </cols>
  <sheetData>
    <row r="1" spans="1:11" ht="16.2" x14ac:dyDescent="0.3">
      <c r="A1" s="54"/>
      <c r="B1" s="11" t="s">
        <v>1805</v>
      </c>
      <c r="C1" s="54"/>
      <c r="D1" s="54"/>
      <c r="E1" s="54"/>
      <c r="F1" s="54"/>
      <c r="G1" s="54"/>
      <c r="H1" s="54"/>
      <c r="I1" s="54"/>
      <c r="J1" s="54"/>
      <c r="K1" s="53"/>
    </row>
    <row r="2" spans="1:11" ht="97.2" x14ac:dyDescent="0.3">
      <c r="A2" s="2" t="s">
        <v>1772</v>
      </c>
      <c r="B2" s="1" t="s">
        <v>0</v>
      </c>
      <c r="C2" s="2" t="s">
        <v>1794</v>
      </c>
      <c r="D2" s="2" t="s">
        <v>1799</v>
      </c>
      <c r="E2" s="2"/>
      <c r="F2" s="2" t="s">
        <v>1854</v>
      </c>
      <c r="G2" s="2" t="s">
        <v>461</v>
      </c>
      <c r="H2" s="2" t="s">
        <v>462</v>
      </c>
      <c r="I2" s="2" t="s">
        <v>2051</v>
      </c>
      <c r="J2" s="165" t="s">
        <v>2157</v>
      </c>
      <c r="K2" s="165" t="s">
        <v>2162</v>
      </c>
    </row>
    <row r="3" spans="1:11" ht="16.2" x14ac:dyDescent="0.3">
      <c r="A3" s="62"/>
      <c r="B3" s="45" t="s">
        <v>409</v>
      </c>
      <c r="C3" s="4">
        <v>7.5</v>
      </c>
      <c r="D3" s="4">
        <v>7.5</v>
      </c>
      <c r="E3" s="4">
        <f>IF(D3&lt;8,D3,8)</f>
        <v>7.5</v>
      </c>
      <c r="F3" s="4"/>
      <c r="G3" s="1"/>
      <c r="H3" s="1"/>
      <c r="I3" s="41"/>
      <c r="J3" s="77"/>
      <c r="K3" s="122"/>
    </row>
    <row r="4" spans="1:11" ht="16.2" x14ac:dyDescent="0.3">
      <c r="A4" s="63"/>
      <c r="B4" s="45" t="s">
        <v>410</v>
      </c>
      <c r="C4" s="4">
        <v>8</v>
      </c>
      <c r="D4" s="4">
        <f t="shared" ref="D4:D24" si="0">IF((OR(C4&gt;12,C4=12)),C4-2,IF(C4=8,C4-1,""))</f>
        <v>7</v>
      </c>
      <c r="E4" s="4">
        <f t="shared" ref="E4:E24" si="1">IF(D4&lt;8,D4,8)</f>
        <v>7</v>
      </c>
      <c r="F4" s="4"/>
      <c r="G4" s="1"/>
      <c r="H4" s="1"/>
      <c r="I4" s="41"/>
      <c r="J4" s="77"/>
      <c r="K4" s="122"/>
    </row>
    <row r="5" spans="1:11" ht="16.2" x14ac:dyDescent="0.3">
      <c r="A5" s="63"/>
      <c r="B5" s="45" t="s">
        <v>411</v>
      </c>
      <c r="C5" s="4">
        <v>8</v>
      </c>
      <c r="D5" s="4">
        <f t="shared" si="0"/>
        <v>7</v>
      </c>
      <c r="E5" s="4">
        <f t="shared" si="1"/>
        <v>7</v>
      </c>
      <c r="F5" s="4"/>
      <c r="G5" s="1"/>
      <c r="H5" s="1"/>
      <c r="I5" s="41"/>
      <c r="J5" s="77"/>
      <c r="K5" s="122"/>
    </row>
    <row r="6" spans="1:11" ht="16.2" x14ac:dyDescent="0.3">
      <c r="A6" s="63"/>
      <c r="B6" s="45" t="s">
        <v>412</v>
      </c>
      <c r="C6" s="4"/>
      <c r="D6" s="4" t="str">
        <f t="shared" si="0"/>
        <v/>
      </c>
      <c r="E6" s="4"/>
      <c r="F6" s="4"/>
      <c r="G6" s="1"/>
      <c r="H6" s="1"/>
      <c r="I6" s="41"/>
      <c r="J6" s="77"/>
      <c r="K6" s="122"/>
    </row>
    <row r="7" spans="1:11" ht="16.2" x14ac:dyDescent="0.3">
      <c r="A7" s="63"/>
      <c r="B7" s="45" t="s">
        <v>413</v>
      </c>
      <c r="C7" s="4">
        <v>8</v>
      </c>
      <c r="D7" s="4">
        <f t="shared" si="0"/>
        <v>7</v>
      </c>
      <c r="E7" s="4">
        <f t="shared" si="1"/>
        <v>7</v>
      </c>
      <c r="F7" s="4"/>
      <c r="G7" s="1"/>
      <c r="H7" s="1"/>
      <c r="I7" s="41"/>
      <c r="J7" s="77"/>
      <c r="K7" s="122"/>
    </row>
    <row r="8" spans="1:11" ht="16.2" x14ac:dyDescent="0.3">
      <c r="A8" s="63"/>
      <c r="B8" s="45" t="s">
        <v>414</v>
      </c>
      <c r="C8" s="4">
        <v>8</v>
      </c>
      <c r="D8" s="4">
        <f t="shared" si="0"/>
        <v>7</v>
      </c>
      <c r="E8" s="4">
        <f t="shared" si="1"/>
        <v>7</v>
      </c>
      <c r="F8" s="4"/>
      <c r="G8" s="1"/>
      <c r="H8" s="1"/>
      <c r="I8" s="41"/>
      <c r="J8" s="77"/>
      <c r="K8" s="122"/>
    </row>
    <row r="9" spans="1:11" ht="16.2" x14ac:dyDescent="0.3">
      <c r="A9" s="63"/>
      <c r="B9" s="45" t="s">
        <v>415</v>
      </c>
      <c r="C9" s="4">
        <v>8</v>
      </c>
      <c r="D9" s="4">
        <f t="shared" si="0"/>
        <v>7</v>
      </c>
      <c r="E9" s="4">
        <f t="shared" si="1"/>
        <v>7</v>
      </c>
      <c r="F9" s="4"/>
      <c r="G9" s="1"/>
      <c r="H9" s="1"/>
      <c r="I9" s="41"/>
      <c r="J9" s="77"/>
      <c r="K9" s="122"/>
    </row>
    <row r="10" spans="1:11" ht="16.2" x14ac:dyDescent="0.3">
      <c r="A10" s="63"/>
      <c r="B10" s="45" t="s">
        <v>416</v>
      </c>
      <c r="C10" s="4">
        <v>8</v>
      </c>
      <c r="D10" s="4">
        <f t="shared" si="0"/>
        <v>7</v>
      </c>
      <c r="E10" s="4">
        <f t="shared" si="1"/>
        <v>7</v>
      </c>
      <c r="F10" s="4"/>
      <c r="G10" s="1"/>
      <c r="H10" s="1"/>
      <c r="I10" s="41"/>
      <c r="J10" s="77"/>
      <c r="K10" s="122"/>
    </row>
    <row r="11" spans="1:11" ht="16.2" x14ac:dyDescent="0.3">
      <c r="A11" s="63"/>
      <c r="B11" s="45" t="s">
        <v>417</v>
      </c>
      <c r="C11" s="4"/>
      <c r="D11" s="4" t="str">
        <f t="shared" si="0"/>
        <v/>
      </c>
      <c r="E11" s="4"/>
      <c r="F11" s="4"/>
      <c r="G11" s="1"/>
      <c r="H11" s="1"/>
      <c r="I11" s="41"/>
      <c r="J11" s="77"/>
      <c r="K11" s="122"/>
    </row>
    <row r="12" spans="1:11" ht="16.2" x14ac:dyDescent="0.3">
      <c r="A12" s="63"/>
      <c r="B12" s="45" t="s">
        <v>418</v>
      </c>
      <c r="C12" s="4"/>
      <c r="D12" s="4" t="str">
        <f t="shared" si="0"/>
        <v/>
      </c>
      <c r="E12" s="4"/>
      <c r="F12" s="4"/>
      <c r="G12" s="1"/>
      <c r="H12" s="1"/>
      <c r="I12" s="41"/>
      <c r="J12" s="77"/>
      <c r="K12" s="122"/>
    </row>
    <row r="13" spans="1:11" ht="16.2" x14ac:dyDescent="0.3">
      <c r="A13" s="63"/>
      <c r="B13" s="45" t="s">
        <v>419</v>
      </c>
      <c r="C13" s="4"/>
      <c r="D13" s="4" t="str">
        <f t="shared" si="0"/>
        <v/>
      </c>
      <c r="E13" s="4"/>
      <c r="F13" s="4"/>
      <c r="G13" s="1"/>
      <c r="H13" s="1"/>
      <c r="I13" s="41"/>
      <c r="J13" s="77"/>
      <c r="K13" s="122"/>
    </row>
    <row r="14" spans="1:11" ht="16.2" x14ac:dyDescent="0.3">
      <c r="A14" s="63"/>
      <c r="B14" s="45" t="s">
        <v>420</v>
      </c>
      <c r="C14" s="4">
        <v>8</v>
      </c>
      <c r="D14" s="4">
        <f t="shared" si="0"/>
        <v>7</v>
      </c>
      <c r="E14" s="4">
        <f t="shared" si="1"/>
        <v>7</v>
      </c>
      <c r="F14" s="4"/>
      <c r="G14" s="1"/>
      <c r="H14" s="1"/>
      <c r="I14" s="41"/>
      <c r="J14" s="77"/>
      <c r="K14" s="122"/>
    </row>
    <row r="15" spans="1:11" ht="16.2" x14ac:dyDescent="0.3">
      <c r="A15" s="63"/>
      <c r="B15" s="45" t="s">
        <v>421</v>
      </c>
      <c r="C15" s="4">
        <v>8</v>
      </c>
      <c r="D15" s="4">
        <f t="shared" si="0"/>
        <v>7</v>
      </c>
      <c r="E15" s="4">
        <f t="shared" si="1"/>
        <v>7</v>
      </c>
      <c r="F15" s="4"/>
      <c r="G15" s="1"/>
      <c r="H15" s="1"/>
      <c r="I15" s="41"/>
      <c r="J15" s="77"/>
      <c r="K15" s="122"/>
    </row>
    <row r="16" spans="1:11" ht="16.2" x14ac:dyDescent="0.3">
      <c r="A16" s="63"/>
      <c r="B16" s="45" t="s">
        <v>422</v>
      </c>
      <c r="C16" s="4">
        <v>15</v>
      </c>
      <c r="D16" s="4">
        <f t="shared" si="0"/>
        <v>13</v>
      </c>
      <c r="E16" s="4">
        <f t="shared" si="1"/>
        <v>8</v>
      </c>
      <c r="F16" s="4">
        <v>2</v>
      </c>
      <c r="G16" s="17">
        <f>ROUND(IF(2&lt;F16,2,F16)*140*4/3,0)</f>
        <v>373</v>
      </c>
      <c r="H16" s="17">
        <f>IF(F16&gt;2,F16-2,0)*140*5/3</f>
        <v>0</v>
      </c>
      <c r="I16" s="123">
        <v>3</v>
      </c>
      <c r="J16" s="77"/>
      <c r="K16" s="122"/>
    </row>
    <row r="17" spans="1:11" ht="16.2" x14ac:dyDescent="0.3">
      <c r="A17" s="63"/>
      <c r="B17" s="45" t="s">
        <v>423</v>
      </c>
      <c r="C17" s="4">
        <v>15</v>
      </c>
      <c r="D17" s="4">
        <f t="shared" si="0"/>
        <v>13</v>
      </c>
      <c r="E17" s="4">
        <f t="shared" si="1"/>
        <v>8</v>
      </c>
      <c r="F17" s="4">
        <v>2</v>
      </c>
      <c r="G17" s="17">
        <f t="shared" ref="G17:G25" si="2">ROUND(IF(2&lt;F17,2,F17)*140*4/3,0)</f>
        <v>373</v>
      </c>
      <c r="H17" s="17">
        <f t="shared" ref="H17:H25" si="3">IF(F17&gt;2,F17-2,0)*140*5/3</f>
        <v>0</v>
      </c>
      <c r="I17" s="123">
        <v>3</v>
      </c>
      <c r="J17" s="77"/>
      <c r="K17" s="122"/>
    </row>
    <row r="18" spans="1:11" ht="16.2" x14ac:dyDescent="0.3">
      <c r="A18" s="63"/>
      <c r="B18" s="45" t="s">
        <v>424</v>
      </c>
      <c r="C18" s="4">
        <v>15</v>
      </c>
      <c r="D18" s="4">
        <f t="shared" si="0"/>
        <v>13</v>
      </c>
      <c r="E18" s="4">
        <f t="shared" si="1"/>
        <v>8</v>
      </c>
      <c r="F18" s="4">
        <v>2</v>
      </c>
      <c r="G18" s="17">
        <f t="shared" si="2"/>
        <v>373</v>
      </c>
      <c r="H18" s="17">
        <f t="shared" si="3"/>
        <v>0</v>
      </c>
      <c r="I18" s="123">
        <v>3</v>
      </c>
      <c r="J18" s="77"/>
      <c r="K18" s="122"/>
    </row>
    <row r="19" spans="1:11" ht="16.2" x14ac:dyDescent="0.3">
      <c r="A19" s="63"/>
      <c r="B19" s="45" t="s">
        <v>425</v>
      </c>
      <c r="C19" s="4"/>
      <c r="D19" s="4" t="str">
        <f t="shared" si="0"/>
        <v/>
      </c>
      <c r="E19" s="4"/>
      <c r="F19" s="4"/>
      <c r="G19" s="17"/>
      <c r="H19" s="17"/>
      <c r="I19" s="123"/>
      <c r="J19" s="77"/>
      <c r="K19" s="122"/>
    </row>
    <row r="20" spans="1:11" ht="16.2" x14ac:dyDescent="0.3">
      <c r="A20" s="63"/>
      <c r="B20" s="45" t="s">
        <v>426</v>
      </c>
      <c r="C20" s="4"/>
      <c r="D20" s="4" t="str">
        <f t="shared" si="0"/>
        <v/>
      </c>
      <c r="E20" s="4"/>
      <c r="F20" s="4"/>
      <c r="G20" s="17"/>
      <c r="H20" s="17"/>
      <c r="I20" s="123"/>
      <c r="J20" s="77"/>
      <c r="K20" s="122"/>
    </row>
    <row r="21" spans="1:11" ht="16.2" x14ac:dyDescent="0.3">
      <c r="A21" s="63"/>
      <c r="B21" s="45" t="s">
        <v>427</v>
      </c>
      <c r="C21" s="4">
        <v>12</v>
      </c>
      <c r="D21" s="4">
        <f t="shared" si="0"/>
        <v>10</v>
      </c>
      <c r="E21" s="4">
        <f t="shared" si="1"/>
        <v>8</v>
      </c>
      <c r="F21" s="4">
        <f>D21-8</f>
        <v>2</v>
      </c>
      <c r="G21" s="17">
        <f t="shared" si="2"/>
        <v>373</v>
      </c>
      <c r="H21" s="17">
        <f t="shared" si="3"/>
        <v>0</v>
      </c>
      <c r="I21" s="123"/>
      <c r="J21" s="77"/>
      <c r="K21" s="122"/>
    </row>
    <row r="22" spans="1:11" ht="16.2" x14ac:dyDescent="0.3">
      <c r="A22" s="63"/>
      <c r="B22" s="45" t="s">
        <v>428</v>
      </c>
      <c r="C22" s="4">
        <v>12</v>
      </c>
      <c r="D22" s="4">
        <f t="shared" si="0"/>
        <v>10</v>
      </c>
      <c r="E22" s="4">
        <f t="shared" si="1"/>
        <v>8</v>
      </c>
      <c r="F22" s="4">
        <f>D22-8</f>
        <v>2</v>
      </c>
      <c r="G22" s="17">
        <f t="shared" si="2"/>
        <v>373</v>
      </c>
      <c r="H22" s="17">
        <f t="shared" si="3"/>
        <v>0</v>
      </c>
      <c r="I22" s="123"/>
      <c r="J22" s="77"/>
      <c r="K22" s="122"/>
    </row>
    <row r="23" spans="1:11" ht="16.2" x14ac:dyDescent="0.3">
      <c r="A23" s="63"/>
      <c r="B23" s="45" t="s">
        <v>429</v>
      </c>
      <c r="C23" s="4">
        <v>12</v>
      </c>
      <c r="D23" s="4">
        <f t="shared" si="0"/>
        <v>10</v>
      </c>
      <c r="E23" s="4">
        <f t="shared" si="1"/>
        <v>8</v>
      </c>
      <c r="F23" s="4">
        <f>D23-8</f>
        <v>2</v>
      </c>
      <c r="G23" s="17">
        <f t="shared" si="2"/>
        <v>373</v>
      </c>
      <c r="H23" s="17">
        <f t="shared" si="3"/>
        <v>0</v>
      </c>
      <c r="I23" s="123"/>
      <c r="J23" s="77"/>
      <c r="K23" s="122"/>
    </row>
    <row r="24" spans="1:11" ht="16.2" x14ac:dyDescent="0.3">
      <c r="A24" s="63"/>
      <c r="B24" s="45" t="s">
        <v>430</v>
      </c>
      <c r="C24" s="4">
        <v>12</v>
      </c>
      <c r="D24" s="4">
        <f t="shared" si="0"/>
        <v>10</v>
      </c>
      <c r="E24" s="4">
        <f t="shared" si="1"/>
        <v>8</v>
      </c>
      <c r="F24" s="4">
        <f>D24-8</f>
        <v>2</v>
      </c>
      <c r="G24" s="17">
        <f t="shared" si="2"/>
        <v>373</v>
      </c>
      <c r="H24" s="17">
        <f t="shared" si="3"/>
        <v>0</v>
      </c>
      <c r="I24" s="123"/>
      <c r="J24" s="77"/>
      <c r="K24" s="122"/>
    </row>
    <row r="25" spans="1:11" ht="16.2" x14ac:dyDescent="0.3">
      <c r="A25" s="63"/>
      <c r="B25" s="8" t="s">
        <v>1848</v>
      </c>
      <c r="C25" s="4"/>
      <c r="D25" s="4">
        <v>119.5</v>
      </c>
      <c r="E25" s="4"/>
      <c r="F25" s="4">
        <v>14</v>
      </c>
      <c r="G25" s="17">
        <f t="shared" si="2"/>
        <v>373</v>
      </c>
      <c r="H25" s="17">
        <f t="shared" si="3"/>
        <v>2800</v>
      </c>
      <c r="I25" s="123">
        <v>9</v>
      </c>
      <c r="J25" s="77">
        <v>16730</v>
      </c>
      <c r="K25" s="122"/>
    </row>
    <row r="26" spans="1:11" ht="32.4" x14ac:dyDescent="0.3">
      <c r="A26" s="63"/>
      <c r="B26" s="90" t="s">
        <v>1849</v>
      </c>
      <c r="C26" s="4"/>
      <c r="D26" s="4"/>
      <c r="E26" s="4"/>
      <c r="F26" s="4"/>
      <c r="G26" s="1"/>
      <c r="H26" s="1"/>
      <c r="I26" s="41"/>
      <c r="J26" s="43">
        <v>4711</v>
      </c>
      <c r="K26" s="122"/>
    </row>
    <row r="27" spans="1:11" ht="16.2" x14ac:dyDescent="0.3">
      <c r="A27" s="63"/>
      <c r="B27" s="8" t="s">
        <v>1817</v>
      </c>
      <c r="C27" s="19"/>
      <c r="D27" s="19" t="str">
        <f t="shared" ref="D27:D62" si="4">IF((OR(C27&gt;12,C27=12)),C27-2,IF(C27=8,C27-1,""))</f>
        <v/>
      </c>
      <c r="E27" s="19"/>
      <c r="F27" s="19"/>
      <c r="G27" s="28"/>
      <c r="H27" s="28"/>
      <c r="I27" s="124"/>
      <c r="J27" s="91">
        <f>J26+J25</f>
        <v>21441</v>
      </c>
      <c r="K27" s="122"/>
    </row>
    <row r="28" spans="1:11" ht="16.2" x14ac:dyDescent="0.3">
      <c r="A28" s="63"/>
      <c r="B28" s="8" t="s">
        <v>1818</v>
      </c>
      <c r="C28" s="19"/>
      <c r="D28" s="19"/>
      <c r="E28" s="19"/>
      <c r="F28" s="19"/>
      <c r="G28" s="28"/>
      <c r="H28" s="28"/>
      <c r="I28" s="124"/>
      <c r="J28" s="91">
        <v>23500</v>
      </c>
      <c r="K28" s="122"/>
    </row>
    <row r="29" spans="1:11" ht="16.2" x14ac:dyDescent="0.3">
      <c r="A29" s="63"/>
      <c r="B29" s="94" t="s">
        <v>1819</v>
      </c>
      <c r="C29" s="92"/>
      <c r="D29" s="92"/>
      <c r="E29" s="92"/>
      <c r="F29" s="92"/>
      <c r="G29" s="95"/>
      <c r="H29" s="95"/>
      <c r="I29" s="125"/>
      <c r="J29" s="102">
        <v>2059</v>
      </c>
      <c r="K29" s="122"/>
    </row>
    <row r="30" spans="1:11" ht="16.2" x14ac:dyDescent="0.3">
      <c r="A30" s="120"/>
      <c r="B30" s="98"/>
      <c r="C30" s="99"/>
      <c r="D30" s="99"/>
      <c r="E30" s="99"/>
      <c r="F30" s="99"/>
      <c r="G30" s="107"/>
      <c r="H30" s="107"/>
      <c r="I30" s="107"/>
      <c r="J30" s="108"/>
      <c r="K30" s="122"/>
    </row>
    <row r="31" spans="1:11" ht="16.2" x14ac:dyDescent="0.3">
      <c r="A31" s="120"/>
      <c r="B31" s="121"/>
      <c r="C31" s="97"/>
      <c r="D31" s="97" t="str">
        <f t="shared" si="4"/>
        <v/>
      </c>
      <c r="E31" s="97"/>
      <c r="F31" s="97"/>
      <c r="G31" s="106"/>
      <c r="H31" s="106"/>
      <c r="I31" s="106"/>
      <c r="J31" s="97"/>
      <c r="K31" s="122"/>
    </row>
    <row r="32" spans="1:11" ht="16.2" x14ac:dyDescent="0.3">
      <c r="A32" s="120"/>
      <c r="B32" s="89" t="s">
        <v>433</v>
      </c>
      <c r="C32" s="4">
        <v>12</v>
      </c>
      <c r="D32" s="4">
        <f t="shared" si="4"/>
        <v>10</v>
      </c>
      <c r="E32" s="4"/>
      <c r="F32" s="4">
        <f>D32-8</f>
        <v>2</v>
      </c>
      <c r="G32" s="17">
        <f>IF(2&lt;F32,2,F32)*140*4/3</f>
        <v>373.33333333333331</v>
      </c>
      <c r="H32" s="1">
        <f>IF(F32&gt;2,F32-2,0)*140*5/3</f>
        <v>0</v>
      </c>
      <c r="I32" s="41"/>
      <c r="J32" s="77"/>
      <c r="K32" s="122"/>
    </row>
    <row r="33" spans="1:11" ht="16.2" x14ac:dyDescent="0.3">
      <c r="A33" s="63"/>
      <c r="B33" s="103" t="s">
        <v>431</v>
      </c>
      <c r="C33" s="76">
        <v>12</v>
      </c>
      <c r="D33" s="76">
        <f t="shared" si="4"/>
        <v>10</v>
      </c>
      <c r="E33" s="76"/>
      <c r="F33" s="76">
        <f>D33-8</f>
        <v>2</v>
      </c>
      <c r="G33" s="104">
        <f t="shared" ref="G33:G39" si="5">IF(2&lt;F33,2,F33)*140*4/3</f>
        <v>373.33333333333331</v>
      </c>
      <c r="H33" s="96">
        <f t="shared" ref="H33:H39" si="6">IF(F33&gt;2,F33-2,0)*140*5/3</f>
        <v>0</v>
      </c>
      <c r="I33" s="126"/>
      <c r="J33" s="105"/>
      <c r="K33" s="122"/>
    </row>
    <row r="34" spans="1:11" ht="16.2" x14ac:dyDescent="0.3">
      <c r="A34" s="63"/>
      <c r="B34" s="45" t="s">
        <v>432</v>
      </c>
      <c r="C34" s="4"/>
      <c r="D34" s="4" t="str">
        <f t="shared" si="4"/>
        <v/>
      </c>
      <c r="E34" s="4"/>
      <c r="F34" s="4"/>
      <c r="G34" s="17"/>
      <c r="H34" s="1"/>
      <c r="I34" s="41"/>
      <c r="J34" s="77"/>
      <c r="K34" s="122"/>
    </row>
    <row r="35" spans="1:11" ht="16.2" x14ac:dyDescent="0.3">
      <c r="A35" s="63"/>
      <c r="B35" s="45" t="s">
        <v>434</v>
      </c>
      <c r="C35" s="4">
        <v>12</v>
      </c>
      <c r="D35" s="4">
        <f t="shared" si="4"/>
        <v>10</v>
      </c>
      <c r="E35" s="4"/>
      <c r="F35" s="4">
        <f>D35-8</f>
        <v>2</v>
      </c>
      <c r="G35" s="17">
        <f t="shared" si="5"/>
        <v>373.33333333333331</v>
      </c>
      <c r="H35" s="1">
        <f t="shared" si="6"/>
        <v>0</v>
      </c>
      <c r="I35" s="41"/>
      <c r="J35" s="77"/>
      <c r="K35" s="122"/>
    </row>
    <row r="36" spans="1:11" ht="16.2" x14ac:dyDescent="0.3">
      <c r="A36" s="63"/>
      <c r="B36" s="45" t="s">
        <v>435</v>
      </c>
      <c r="C36" s="4">
        <v>12</v>
      </c>
      <c r="D36" s="4">
        <f t="shared" si="4"/>
        <v>10</v>
      </c>
      <c r="E36" s="4"/>
      <c r="F36" s="4">
        <f>D36-8</f>
        <v>2</v>
      </c>
      <c r="G36" s="17">
        <f t="shared" si="5"/>
        <v>373.33333333333331</v>
      </c>
      <c r="H36" s="1">
        <f t="shared" si="6"/>
        <v>0</v>
      </c>
      <c r="I36" s="41"/>
      <c r="J36" s="77"/>
      <c r="K36" s="122"/>
    </row>
    <row r="37" spans="1:11" ht="16.2" x14ac:dyDescent="0.3">
      <c r="A37" s="63"/>
      <c r="B37" s="45" t="s">
        <v>436</v>
      </c>
      <c r="C37" s="4">
        <v>12</v>
      </c>
      <c r="D37" s="4">
        <f t="shared" si="4"/>
        <v>10</v>
      </c>
      <c r="E37" s="4"/>
      <c r="F37" s="4">
        <f>D37-8</f>
        <v>2</v>
      </c>
      <c r="G37" s="17">
        <f t="shared" si="5"/>
        <v>373.33333333333331</v>
      </c>
      <c r="H37" s="1">
        <f t="shared" si="6"/>
        <v>0</v>
      </c>
      <c r="I37" s="41"/>
      <c r="J37" s="77"/>
      <c r="K37" s="122"/>
    </row>
    <row r="38" spans="1:11" ht="16.2" x14ac:dyDescent="0.3">
      <c r="A38" s="63"/>
      <c r="B38" s="45" t="s">
        <v>437</v>
      </c>
      <c r="C38" s="4">
        <v>12</v>
      </c>
      <c r="D38" s="4">
        <f t="shared" si="4"/>
        <v>10</v>
      </c>
      <c r="E38" s="4"/>
      <c r="F38" s="4">
        <f>D38-8</f>
        <v>2</v>
      </c>
      <c r="G38" s="17">
        <f t="shared" si="5"/>
        <v>373.33333333333331</v>
      </c>
      <c r="H38" s="1">
        <f t="shared" si="6"/>
        <v>0</v>
      </c>
      <c r="I38" s="41"/>
      <c r="J38" s="77"/>
      <c r="K38" s="122"/>
    </row>
    <row r="39" spans="1:11" ht="16.2" x14ac:dyDescent="0.3">
      <c r="A39" s="63"/>
      <c r="B39" s="45" t="s">
        <v>438</v>
      </c>
      <c r="C39" s="4">
        <v>12</v>
      </c>
      <c r="D39" s="4">
        <f t="shared" si="4"/>
        <v>10</v>
      </c>
      <c r="E39" s="4"/>
      <c r="F39" s="4">
        <f>D39-8</f>
        <v>2</v>
      </c>
      <c r="G39" s="17">
        <f t="shared" si="5"/>
        <v>373.33333333333331</v>
      </c>
      <c r="H39" s="1">
        <f t="shared" si="6"/>
        <v>0</v>
      </c>
      <c r="I39" s="41"/>
      <c r="J39" s="77"/>
      <c r="K39" s="122"/>
    </row>
    <row r="40" spans="1:11" ht="16.2" x14ac:dyDescent="0.3">
      <c r="A40" s="63"/>
      <c r="B40" s="45" t="s">
        <v>439</v>
      </c>
      <c r="C40" s="4"/>
      <c r="D40" s="4" t="str">
        <f t="shared" si="4"/>
        <v/>
      </c>
      <c r="E40" s="4"/>
      <c r="F40" s="4"/>
      <c r="G40" s="17"/>
      <c r="H40" s="1"/>
      <c r="I40" s="41"/>
      <c r="J40" s="77"/>
      <c r="K40" s="122"/>
    </row>
    <row r="41" spans="1:11" ht="16.2" x14ac:dyDescent="0.3">
      <c r="A41" s="63"/>
      <c r="B41" s="45" t="s">
        <v>440</v>
      </c>
      <c r="C41" s="4"/>
      <c r="D41" s="4" t="str">
        <f>IF((OR(C41&gt;12,C41=12)),C41-2,IF(C41=8,C41-1,""))</f>
        <v/>
      </c>
      <c r="E41" s="4"/>
      <c r="F41" s="4"/>
      <c r="G41" s="17"/>
      <c r="H41" s="1"/>
      <c r="I41" s="41"/>
      <c r="J41" s="77"/>
      <c r="K41" s="122"/>
    </row>
    <row r="42" spans="1:11" ht="16.2" x14ac:dyDescent="0.3">
      <c r="A42" s="63"/>
      <c r="B42" s="45" t="s">
        <v>441</v>
      </c>
      <c r="C42" s="4"/>
      <c r="D42" s="4" t="str">
        <f t="shared" si="4"/>
        <v/>
      </c>
      <c r="E42" s="4"/>
      <c r="F42" s="4"/>
      <c r="G42" s="17"/>
      <c r="H42" s="1"/>
      <c r="I42" s="41"/>
      <c r="J42" s="77"/>
      <c r="K42" s="122"/>
    </row>
    <row r="43" spans="1:11" s="140" customFormat="1" ht="32.4" x14ac:dyDescent="0.3">
      <c r="A43" s="153"/>
      <c r="B43" s="167" t="s">
        <v>1828</v>
      </c>
      <c r="C43" s="30">
        <v>12</v>
      </c>
      <c r="D43" s="30">
        <f t="shared" si="4"/>
        <v>10</v>
      </c>
      <c r="E43" s="30"/>
      <c r="F43" s="30">
        <f>D43-8</f>
        <v>2</v>
      </c>
      <c r="G43" s="30">
        <f t="shared" ref="G43:G62" si="7">IF(2&lt;F43,2,F43)*150*4/3</f>
        <v>400</v>
      </c>
      <c r="H43" s="30">
        <f t="shared" ref="H43:H62" si="8">IF(F43&gt;2,F43-2,0)*150*5/3</f>
        <v>0</v>
      </c>
      <c r="I43" s="116"/>
      <c r="J43" s="115"/>
      <c r="K43" s="172">
        <f>150*8*2+150*2*4/3</f>
        <v>2800</v>
      </c>
    </row>
    <row r="44" spans="1:11" ht="16.2" x14ac:dyDescent="0.3">
      <c r="A44" s="63"/>
      <c r="B44" s="45" t="s">
        <v>442</v>
      </c>
      <c r="C44" s="4"/>
      <c r="D44" s="4" t="str">
        <f t="shared" si="4"/>
        <v/>
      </c>
      <c r="E44" s="4"/>
      <c r="F44" s="4"/>
      <c r="G44" s="1"/>
      <c r="H44" s="1"/>
      <c r="I44" s="41"/>
      <c r="J44" s="77"/>
      <c r="K44" s="122"/>
    </row>
    <row r="45" spans="1:11" ht="16.2" x14ac:dyDescent="0.3">
      <c r="A45" s="63"/>
      <c r="B45" s="45" t="s">
        <v>443</v>
      </c>
      <c r="C45" s="4"/>
      <c r="D45" s="4" t="str">
        <f t="shared" si="4"/>
        <v/>
      </c>
      <c r="E45" s="4"/>
      <c r="F45" s="4"/>
      <c r="G45" s="1"/>
      <c r="H45" s="1"/>
      <c r="I45" s="41"/>
      <c r="J45" s="77"/>
      <c r="K45" s="122"/>
    </row>
    <row r="46" spans="1:11" ht="16.2" x14ac:dyDescent="0.3">
      <c r="A46" s="63"/>
      <c r="B46" s="45" t="s">
        <v>444</v>
      </c>
      <c r="C46" s="4"/>
      <c r="D46" s="4" t="str">
        <f t="shared" si="4"/>
        <v/>
      </c>
      <c r="E46" s="4"/>
      <c r="F46" s="4"/>
      <c r="G46" s="1"/>
      <c r="H46" s="1"/>
      <c r="I46" s="41"/>
      <c r="J46" s="77"/>
      <c r="K46" s="122"/>
    </row>
    <row r="47" spans="1:11" ht="16.2" x14ac:dyDescent="0.3">
      <c r="A47" s="63"/>
      <c r="B47" s="45" t="s">
        <v>445</v>
      </c>
      <c r="C47" s="4"/>
      <c r="D47" s="4" t="str">
        <f t="shared" si="4"/>
        <v/>
      </c>
      <c r="E47" s="4"/>
      <c r="F47" s="4"/>
      <c r="G47" s="1"/>
      <c r="H47" s="1"/>
      <c r="I47" s="41"/>
      <c r="J47" s="77"/>
      <c r="K47" s="122"/>
    </row>
    <row r="48" spans="1:11" ht="16.2" x14ac:dyDescent="0.3">
      <c r="A48" s="63"/>
      <c r="B48" s="45" t="s">
        <v>446</v>
      </c>
      <c r="C48" s="4">
        <v>12</v>
      </c>
      <c r="D48" s="4">
        <f t="shared" si="4"/>
        <v>10</v>
      </c>
      <c r="E48" s="4"/>
      <c r="F48" s="4">
        <f t="shared" ref="F48:F58" si="9">D48-8</f>
        <v>2</v>
      </c>
      <c r="G48" s="1">
        <f t="shared" si="7"/>
        <v>400</v>
      </c>
      <c r="H48" s="1">
        <f t="shared" si="8"/>
        <v>0</v>
      </c>
      <c r="I48" s="41"/>
      <c r="J48" s="77"/>
      <c r="K48" s="122"/>
    </row>
    <row r="49" spans="1:11" ht="16.2" x14ac:dyDescent="0.3">
      <c r="A49" s="63"/>
      <c r="B49" s="45" t="s">
        <v>447</v>
      </c>
      <c r="C49" s="4">
        <v>12</v>
      </c>
      <c r="D49" s="4">
        <f t="shared" si="4"/>
        <v>10</v>
      </c>
      <c r="E49" s="4"/>
      <c r="F49" s="4">
        <f t="shared" si="9"/>
        <v>2</v>
      </c>
      <c r="G49" s="1">
        <f t="shared" si="7"/>
        <v>400</v>
      </c>
      <c r="H49" s="1">
        <f t="shared" si="8"/>
        <v>0</v>
      </c>
      <c r="I49" s="41"/>
      <c r="J49" s="77"/>
      <c r="K49" s="122"/>
    </row>
    <row r="50" spans="1:11" ht="16.2" x14ac:dyDescent="0.3">
      <c r="A50" s="63"/>
      <c r="B50" s="45" t="s">
        <v>448</v>
      </c>
      <c r="C50" s="4">
        <v>12</v>
      </c>
      <c r="D50" s="4">
        <f t="shared" si="4"/>
        <v>10</v>
      </c>
      <c r="E50" s="4"/>
      <c r="F50" s="4">
        <f t="shared" si="9"/>
        <v>2</v>
      </c>
      <c r="G50" s="1">
        <f t="shared" si="7"/>
        <v>400</v>
      </c>
      <c r="H50" s="1">
        <f t="shared" si="8"/>
        <v>0</v>
      </c>
      <c r="I50" s="41"/>
      <c r="J50" s="77"/>
      <c r="K50" s="122"/>
    </row>
    <row r="51" spans="1:11" ht="16.2" x14ac:dyDescent="0.3">
      <c r="A51" s="63"/>
      <c r="B51" s="45" t="s">
        <v>449</v>
      </c>
      <c r="C51" s="4">
        <v>12</v>
      </c>
      <c r="D51" s="4">
        <f t="shared" si="4"/>
        <v>10</v>
      </c>
      <c r="E51" s="4"/>
      <c r="F51" s="4">
        <f t="shared" si="9"/>
        <v>2</v>
      </c>
      <c r="G51" s="1">
        <f t="shared" si="7"/>
        <v>400</v>
      </c>
      <c r="H51" s="1">
        <f t="shared" si="8"/>
        <v>0</v>
      </c>
      <c r="I51" s="41"/>
      <c r="J51" s="77"/>
      <c r="K51" s="122"/>
    </row>
    <row r="52" spans="1:11" ht="16.2" x14ac:dyDescent="0.3">
      <c r="A52" s="63"/>
      <c r="B52" s="45" t="s">
        <v>450</v>
      </c>
      <c r="C52" s="4">
        <v>12</v>
      </c>
      <c r="D52" s="4">
        <f t="shared" si="4"/>
        <v>10</v>
      </c>
      <c r="E52" s="4"/>
      <c r="F52" s="4">
        <f t="shared" si="9"/>
        <v>2</v>
      </c>
      <c r="G52" s="1">
        <f t="shared" si="7"/>
        <v>400</v>
      </c>
      <c r="H52" s="1">
        <f t="shared" si="8"/>
        <v>0</v>
      </c>
      <c r="I52" s="41"/>
      <c r="J52" s="77"/>
      <c r="K52" s="122"/>
    </row>
    <row r="53" spans="1:11" ht="16.2" x14ac:dyDescent="0.3">
      <c r="A53" s="63"/>
      <c r="B53" s="45" t="s">
        <v>451</v>
      </c>
      <c r="C53" s="4">
        <v>12</v>
      </c>
      <c r="D53" s="4">
        <f t="shared" si="4"/>
        <v>10</v>
      </c>
      <c r="E53" s="4"/>
      <c r="F53" s="4">
        <f t="shared" si="9"/>
        <v>2</v>
      </c>
      <c r="G53" s="1">
        <f t="shared" si="7"/>
        <v>400</v>
      </c>
      <c r="H53" s="1">
        <f t="shared" si="8"/>
        <v>0</v>
      </c>
      <c r="I53" s="41"/>
      <c r="J53" s="77"/>
      <c r="K53" s="122"/>
    </row>
    <row r="54" spans="1:11" ht="16.2" x14ac:dyDescent="0.3">
      <c r="A54" s="63"/>
      <c r="B54" s="45" t="s">
        <v>452</v>
      </c>
      <c r="C54" s="4">
        <v>12</v>
      </c>
      <c r="D54" s="4">
        <f t="shared" si="4"/>
        <v>10</v>
      </c>
      <c r="E54" s="4"/>
      <c r="F54" s="4">
        <f t="shared" si="9"/>
        <v>2</v>
      </c>
      <c r="G54" s="1">
        <f t="shared" si="7"/>
        <v>400</v>
      </c>
      <c r="H54" s="1">
        <f t="shared" si="8"/>
        <v>0</v>
      </c>
      <c r="I54" s="41"/>
      <c r="J54" s="77"/>
      <c r="K54" s="122"/>
    </row>
    <row r="55" spans="1:11" ht="16.2" x14ac:dyDescent="0.3">
      <c r="A55" s="63"/>
      <c r="B55" s="45" t="s">
        <v>453</v>
      </c>
      <c r="C55" s="4">
        <v>12</v>
      </c>
      <c r="D55" s="4">
        <f t="shared" si="4"/>
        <v>10</v>
      </c>
      <c r="E55" s="4"/>
      <c r="F55" s="4">
        <f t="shared" si="9"/>
        <v>2</v>
      </c>
      <c r="G55" s="1">
        <f t="shared" si="7"/>
        <v>400</v>
      </c>
      <c r="H55" s="1">
        <f t="shared" si="8"/>
        <v>0</v>
      </c>
      <c r="I55" s="41"/>
      <c r="J55" s="77"/>
      <c r="K55" s="122"/>
    </row>
    <row r="56" spans="1:11" ht="16.2" x14ac:dyDescent="0.3">
      <c r="A56" s="63"/>
      <c r="B56" s="45" t="s">
        <v>454</v>
      </c>
      <c r="C56" s="4">
        <v>12</v>
      </c>
      <c r="D56" s="4">
        <f t="shared" si="4"/>
        <v>10</v>
      </c>
      <c r="E56" s="4"/>
      <c r="F56" s="4">
        <f t="shared" si="9"/>
        <v>2</v>
      </c>
      <c r="G56" s="1">
        <f t="shared" si="7"/>
        <v>400</v>
      </c>
      <c r="H56" s="1">
        <f t="shared" si="8"/>
        <v>0</v>
      </c>
      <c r="I56" s="41"/>
      <c r="J56" s="77"/>
      <c r="K56" s="122"/>
    </row>
    <row r="57" spans="1:11" ht="16.2" x14ac:dyDescent="0.3">
      <c r="A57" s="63"/>
      <c r="B57" s="45" t="s">
        <v>455</v>
      </c>
      <c r="C57" s="4">
        <v>12</v>
      </c>
      <c r="D57" s="4">
        <f t="shared" si="4"/>
        <v>10</v>
      </c>
      <c r="E57" s="4"/>
      <c r="F57" s="4">
        <f t="shared" si="9"/>
        <v>2</v>
      </c>
      <c r="G57" s="1">
        <f t="shared" si="7"/>
        <v>400</v>
      </c>
      <c r="H57" s="1">
        <f t="shared" si="8"/>
        <v>0</v>
      </c>
      <c r="I57" s="41"/>
      <c r="J57" s="77"/>
      <c r="K57" s="122"/>
    </row>
    <row r="58" spans="1:11" ht="16.2" x14ac:dyDescent="0.3">
      <c r="A58" s="63"/>
      <c r="B58" s="45" t="s">
        <v>456</v>
      </c>
      <c r="C58" s="4">
        <v>12</v>
      </c>
      <c r="D58" s="4">
        <f t="shared" si="4"/>
        <v>10</v>
      </c>
      <c r="E58" s="4"/>
      <c r="F58" s="4">
        <f t="shared" si="9"/>
        <v>2</v>
      </c>
      <c r="G58" s="1">
        <f t="shared" si="7"/>
        <v>400</v>
      </c>
      <c r="H58" s="1">
        <f t="shared" si="8"/>
        <v>0</v>
      </c>
      <c r="I58" s="41"/>
      <c r="J58" s="77"/>
      <c r="K58" s="122"/>
    </row>
    <row r="59" spans="1:11" ht="16.2" x14ac:dyDescent="0.3">
      <c r="A59" s="63"/>
      <c r="B59" s="45" t="s">
        <v>457</v>
      </c>
      <c r="C59" s="4"/>
      <c r="D59" s="4" t="str">
        <f t="shared" si="4"/>
        <v/>
      </c>
      <c r="E59" s="4"/>
      <c r="F59" s="4"/>
      <c r="G59" s="1"/>
      <c r="H59" s="1"/>
      <c r="I59" s="41"/>
      <c r="J59" s="77"/>
      <c r="K59" s="122"/>
    </row>
    <row r="60" spans="1:11" ht="16.2" x14ac:dyDescent="0.3">
      <c r="A60" s="63"/>
      <c r="B60" s="45" t="s">
        <v>458</v>
      </c>
      <c r="C60" s="4">
        <v>12</v>
      </c>
      <c r="D60" s="4">
        <f t="shared" si="4"/>
        <v>10</v>
      </c>
      <c r="E60" s="4"/>
      <c r="F60" s="4">
        <f>D60-8</f>
        <v>2</v>
      </c>
      <c r="G60" s="1">
        <f t="shared" si="7"/>
        <v>400</v>
      </c>
      <c r="H60" s="1">
        <f t="shared" si="8"/>
        <v>0</v>
      </c>
      <c r="I60" s="41"/>
      <c r="J60" s="77"/>
      <c r="K60" s="122"/>
    </row>
    <row r="61" spans="1:11" ht="16.2" x14ac:dyDescent="0.3">
      <c r="A61" s="63"/>
      <c r="B61" s="45" t="s">
        <v>459</v>
      </c>
      <c r="C61" s="4">
        <v>12</v>
      </c>
      <c r="D61" s="4">
        <f t="shared" si="4"/>
        <v>10</v>
      </c>
      <c r="E61" s="4"/>
      <c r="F61" s="4">
        <f>D61-8</f>
        <v>2</v>
      </c>
      <c r="G61" s="1">
        <f t="shared" si="7"/>
        <v>400</v>
      </c>
      <c r="H61" s="1">
        <f t="shared" si="8"/>
        <v>0</v>
      </c>
      <c r="I61" s="41"/>
      <c r="J61" s="77"/>
      <c r="K61" s="122"/>
    </row>
    <row r="62" spans="1:11" ht="16.2" x14ac:dyDescent="0.3">
      <c r="A62" s="63"/>
      <c r="B62" s="45" t="s">
        <v>460</v>
      </c>
      <c r="C62" s="4">
        <v>12</v>
      </c>
      <c r="D62" s="4">
        <f t="shared" si="4"/>
        <v>10</v>
      </c>
      <c r="E62" s="4"/>
      <c r="F62" s="4">
        <f>D62-8</f>
        <v>2</v>
      </c>
      <c r="G62" s="1">
        <f t="shared" si="7"/>
        <v>400</v>
      </c>
      <c r="H62" s="1">
        <f t="shared" si="8"/>
        <v>0</v>
      </c>
      <c r="I62" s="41"/>
      <c r="J62" s="77"/>
      <c r="K62" s="122"/>
    </row>
    <row r="63" spans="1:11" ht="16.2" x14ac:dyDescent="0.3">
      <c r="A63" s="63"/>
      <c r="B63" s="8" t="s">
        <v>1848</v>
      </c>
      <c r="C63" s="4"/>
      <c r="D63" s="4" t="s">
        <v>1855</v>
      </c>
      <c r="E63" s="4"/>
      <c r="F63" s="4">
        <v>42</v>
      </c>
      <c r="G63" s="1"/>
      <c r="H63" s="1"/>
      <c r="I63" s="41"/>
      <c r="J63" s="77">
        <v>25200</v>
      </c>
      <c r="K63" s="122"/>
    </row>
    <row r="64" spans="1:11" ht="32.4" x14ac:dyDescent="0.3">
      <c r="A64" s="63"/>
      <c r="B64" s="90" t="s">
        <v>1849</v>
      </c>
      <c r="C64" s="4"/>
      <c r="D64" s="4"/>
      <c r="E64" s="4"/>
      <c r="F64" s="4"/>
      <c r="G64" s="1"/>
      <c r="H64" s="1"/>
      <c r="I64" s="41"/>
      <c r="J64" s="43">
        <v>8214</v>
      </c>
      <c r="K64" s="122">
        <v>2800</v>
      </c>
    </row>
    <row r="65" spans="1:11" ht="16.2" x14ac:dyDescent="0.3">
      <c r="A65" s="63"/>
      <c r="B65" s="8" t="s">
        <v>1817</v>
      </c>
      <c r="C65" s="4"/>
      <c r="D65" s="4"/>
      <c r="E65" s="4"/>
      <c r="F65" s="4"/>
      <c r="G65" s="1"/>
      <c r="H65" s="1"/>
      <c r="I65" s="41"/>
      <c r="J65" s="43">
        <v>36214</v>
      </c>
      <c r="K65" s="122"/>
    </row>
    <row r="66" spans="1:11" ht="16.2" x14ac:dyDescent="0.3">
      <c r="A66" s="63"/>
      <c r="B66" s="8" t="s">
        <v>1818</v>
      </c>
      <c r="C66" s="4"/>
      <c r="D66" s="4"/>
      <c r="E66" s="4"/>
      <c r="F66" s="4"/>
      <c r="G66" s="1"/>
      <c r="H66" s="1"/>
      <c r="I66" s="41"/>
      <c r="J66" s="43">
        <v>39750</v>
      </c>
      <c r="K66" s="122"/>
    </row>
    <row r="67" spans="1:11" ht="16.2" x14ac:dyDescent="0.3">
      <c r="A67" s="63"/>
      <c r="B67" s="8" t="s">
        <v>1819</v>
      </c>
      <c r="C67" s="9"/>
      <c r="D67" s="9"/>
      <c r="E67" s="9"/>
      <c r="F67" s="9"/>
      <c r="G67" s="10"/>
      <c r="H67" s="10"/>
      <c r="I67" s="48"/>
      <c r="J67" s="44">
        <v>3536</v>
      </c>
      <c r="K67" s="122"/>
    </row>
    <row r="68" spans="1:11" x14ac:dyDescent="0.3">
      <c r="A68" s="63"/>
      <c r="K68" s="122"/>
    </row>
    <row r="69" spans="1:11" ht="16.2" x14ac:dyDescent="0.3">
      <c r="A69" s="63"/>
      <c r="B69" s="45" t="s">
        <v>463</v>
      </c>
      <c r="C69" s="4">
        <v>12</v>
      </c>
      <c r="D69" s="4">
        <f>IF((OR(C69&gt;12,C69=12)),C69-2,IF(C69=8,C69-1,""))</f>
        <v>10</v>
      </c>
      <c r="E69" s="4"/>
      <c r="F69" s="4">
        <f>D69-8</f>
        <v>2</v>
      </c>
      <c r="G69" s="1">
        <f>IF(2&lt;F69,2,F69)*150*4/3</f>
        <v>400</v>
      </c>
      <c r="H69" s="1">
        <f>IF(F69&gt;2,F69-2,0)*150*5/3</f>
        <v>0</v>
      </c>
      <c r="I69" s="41"/>
      <c r="J69" s="77"/>
      <c r="K69" s="122"/>
    </row>
    <row r="70" spans="1:11" ht="16.2" x14ac:dyDescent="0.3">
      <c r="A70" s="63"/>
      <c r="B70" s="45" t="s">
        <v>464</v>
      </c>
      <c r="C70" s="4"/>
      <c r="D70" s="4" t="str">
        <f t="shared" ref="D70:D99" si="10">IF((OR(C70&gt;12,C70=12)),C70-2,IF(C70=8,C70-1,""))</f>
        <v/>
      </c>
      <c r="E70" s="4"/>
      <c r="F70" s="4"/>
      <c r="G70" s="1"/>
      <c r="H70" s="1"/>
      <c r="I70" s="41"/>
      <c r="J70" s="77"/>
      <c r="K70" s="122"/>
    </row>
    <row r="71" spans="1:11" ht="16.2" x14ac:dyDescent="0.3">
      <c r="A71" s="63"/>
      <c r="B71" s="45" t="s">
        <v>465</v>
      </c>
      <c r="C71" s="4"/>
      <c r="D71" s="4" t="str">
        <f t="shared" si="10"/>
        <v/>
      </c>
      <c r="E71" s="4"/>
      <c r="F71" s="4"/>
      <c r="G71" s="1"/>
      <c r="H71" s="1"/>
      <c r="I71" s="41"/>
      <c r="J71" s="77"/>
      <c r="K71" s="122"/>
    </row>
    <row r="72" spans="1:11" ht="16.2" x14ac:dyDescent="0.3">
      <c r="A72" s="63"/>
      <c r="B72" s="45" t="s">
        <v>466</v>
      </c>
      <c r="C72" s="4">
        <v>12</v>
      </c>
      <c r="D72" s="4">
        <f t="shared" si="10"/>
        <v>10</v>
      </c>
      <c r="E72" s="4"/>
      <c r="F72" s="4">
        <f>D72-8</f>
        <v>2</v>
      </c>
      <c r="G72" s="1">
        <f t="shared" ref="G72:G99" si="11">IF(2&lt;F72,2,F72)*150*4/3</f>
        <v>400</v>
      </c>
      <c r="H72" s="1">
        <f t="shared" ref="H72:H99" si="12">IF(F72&gt;2,F72-2,0)*150*5/3</f>
        <v>0</v>
      </c>
      <c r="I72" s="41"/>
      <c r="J72" s="77"/>
      <c r="K72" s="122"/>
    </row>
    <row r="73" spans="1:11" ht="16.2" x14ac:dyDescent="0.3">
      <c r="A73" s="63"/>
      <c r="B73" s="45" t="s">
        <v>467</v>
      </c>
      <c r="C73" s="4">
        <v>12</v>
      </c>
      <c r="D73" s="4">
        <f t="shared" si="10"/>
        <v>10</v>
      </c>
      <c r="E73" s="4"/>
      <c r="F73" s="4">
        <f>D73-8</f>
        <v>2</v>
      </c>
      <c r="G73" s="1">
        <f t="shared" si="11"/>
        <v>400</v>
      </c>
      <c r="H73" s="1">
        <f t="shared" si="12"/>
        <v>0</v>
      </c>
      <c r="I73" s="41"/>
      <c r="J73" s="77"/>
      <c r="K73" s="122"/>
    </row>
    <row r="74" spans="1:11" ht="16.2" x14ac:dyDescent="0.3">
      <c r="A74" s="63"/>
      <c r="B74" s="45" t="s">
        <v>468</v>
      </c>
      <c r="C74" s="4">
        <v>12</v>
      </c>
      <c r="D74" s="4">
        <f t="shared" si="10"/>
        <v>10</v>
      </c>
      <c r="E74" s="4"/>
      <c r="F74" s="4">
        <f>D74-8</f>
        <v>2</v>
      </c>
      <c r="G74" s="1">
        <f t="shared" si="11"/>
        <v>400</v>
      </c>
      <c r="H74" s="1">
        <f t="shared" si="12"/>
        <v>0</v>
      </c>
      <c r="I74" s="41"/>
      <c r="J74" s="77"/>
      <c r="K74" s="122"/>
    </row>
    <row r="75" spans="1:11" ht="16.2" x14ac:dyDescent="0.3">
      <c r="A75" s="63"/>
      <c r="B75" s="45" t="s">
        <v>469</v>
      </c>
      <c r="C75" s="4">
        <v>12</v>
      </c>
      <c r="D75" s="4">
        <f t="shared" si="10"/>
        <v>10</v>
      </c>
      <c r="E75" s="4"/>
      <c r="F75" s="4">
        <f>D75-8</f>
        <v>2</v>
      </c>
      <c r="G75" s="1">
        <f t="shared" si="11"/>
        <v>400</v>
      </c>
      <c r="H75" s="1">
        <f t="shared" si="12"/>
        <v>0</v>
      </c>
      <c r="I75" s="41"/>
      <c r="J75" s="77"/>
      <c r="K75" s="122"/>
    </row>
    <row r="76" spans="1:11" ht="16.2" x14ac:dyDescent="0.3">
      <c r="A76" s="63"/>
      <c r="B76" s="45" t="s">
        <v>470</v>
      </c>
      <c r="C76" s="4"/>
      <c r="D76" s="4" t="str">
        <f t="shared" si="10"/>
        <v/>
      </c>
      <c r="E76" s="4"/>
      <c r="F76" s="4"/>
      <c r="G76" s="1"/>
      <c r="H76" s="1"/>
      <c r="I76" s="41"/>
      <c r="J76" s="77"/>
      <c r="K76" s="122"/>
    </row>
    <row r="77" spans="1:11" ht="16.2" x14ac:dyDescent="0.3">
      <c r="A77" s="63"/>
      <c r="B77" s="45" t="s">
        <v>471</v>
      </c>
      <c r="C77" s="4"/>
      <c r="D77" s="4" t="str">
        <f t="shared" si="10"/>
        <v/>
      </c>
      <c r="E77" s="4"/>
      <c r="F77" s="4"/>
      <c r="G77" s="1"/>
      <c r="H77" s="1"/>
      <c r="I77" s="41"/>
      <c r="J77" s="77"/>
      <c r="K77" s="122"/>
    </row>
    <row r="78" spans="1:11" ht="16.2" x14ac:dyDescent="0.3">
      <c r="A78" s="63"/>
      <c r="B78" s="45" t="s">
        <v>472</v>
      </c>
      <c r="C78" s="4">
        <v>12</v>
      </c>
      <c r="D78" s="4">
        <f t="shared" si="10"/>
        <v>10</v>
      </c>
      <c r="E78" s="4"/>
      <c r="F78" s="4">
        <f>D78-8</f>
        <v>2</v>
      </c>
      <c r="G78" s="1">
        <f t="shared" si="11"/>
        <v>400</v>
      </c>
      <c r="H78" s="1">
        <f t="shared" si="12"/>
        <v>0</v>
      </c>
      <c r="I78" s="41"/>
      <c r="J78" s="77"/>
      <c r="K78" s="122"/>
    </row>
    <row r="79" spans="1:11" ht="16.2" x14ac:dyDescent="0.3">
      <c r="A79" s="63"/>
      <c r="B79" s="45" t="s">
        <v>473</v>
      </c>
      <c r="C79" s="4">
        <v>12</v>
      </c>
      <c r="D79" s="4">
        <f t="shared" si="10"/>
        <v>10</v>
      </c>
      <c r="E79" s="4"/>
      <c r="F79" s="4">
        <f>D79-8</f>
        <v>2</v>
      </c>
      <c r="G79" s="1">
        <f t="shared" si="11"/>
        <v>400</v>
      </c>
      <c r="H79" s="1">
        <f t="shared" si="12"/>
        <v>0</v>
      </c>
      <c r="I79" s="41"/>
      <c r="J79" s="77"/>
      <c r="K79" s="122"/>
    </row>
    <row r="80" spans="1:11" ht="16.2" x14ac:dyDescent="0.3">
      <c r="A80" s="63"/>
      <c r="B80" s="45" t="s">
        <v>474</v>
      </c>
      <c r="C80" s="4">
        <v>12</v>
      </c>
      <c r="D80" s="4">
        <f t="shared" si="10"/>
        <v>10</v>
      </c>
      <c r="E80" s="4"/>
      <c r="F80" s="4">
        <f>D80-8</f>
        <v>2</v>
      </c>
      <c r="G80" s="1">
        <f t="shared" si="11"/>
        <v>400</v>
      </c>
      <c r="H80" s="1">
        <f t="shared" si="12"/>
        <v>0</v>
      </c>
      <c r="I80" s="41"/>
      <c r="J80" s="77"/>
      <c r="K80" s="122"/>
    </row>
    <row r="81" spans="1:11" ht="16.2" x14ac:dyDescent="0.3">
      <c r="A81" s="63"/>
      <c r="B81" s="45" t="s">
        <v>475</v>
      </c>
      <c r="C81" s="4">
        <v>12</v>
      </c>
      <c r="D81" s="4">
        <f t="shared" si="10"/>
        <v>10</v>
      </c>
      <c r="E81" s="4"/>
      <c r="F81" s="4">
        <f>D81-8</f>
        <v>2</v>
      </c>
      <c r="G81" s="1">
        <f t="shared" si="11"/>
        <v>400</v>
      </c>
      <c r="H81" s="1">
        <f t="shared" si="12"/>
        <v>0</v>
      </c>
      <c r="I81" s="41"/>
      <c r="J81" s="77"/>
      <c r="K81" s="122"/>
    </row>
    <row r="82" spans="1:11" ht="16.2" x14ac:dyDescent="0.3">
      <c r="A82" s="63"/>
      <c r="B82" s="45" t="s">
        <v>476</v>
      </c>
      <c r="C82" s="4"/>
      <c r="D82" s="4" t="str">
        <f t="shared" si="10"/>
        <v/>
      </c>
      <c r="E82" s="4"/>
      <c r="F82" s="4"/>
      <c r="G82" s="1"/>
      <c r="H82" s="1"/>
      <c r="I82" s="41"/>
      <c r="J82" s="77"/>
      <c r="K82" s="122"/>
    </row>
    <row r="83" spans="1:11" ht="16.2" x14ac:dyDescent="0.3">
      <c r="A83" s="63"/>
      <c r="B83" s="45" t="s">
        <v>477</v>
      </c>
      <c r="C83" s="4"/>
      <c r="D83" s="4" t="str">
        <f t="shared" si="10"/>
        <v/>
      </c>
      <c r="E83" s="4"/>
      <c r="F83" s="4"/>
      <c r="G83" s="1"/>
      <c r="H83" s="1"/>
      <c r="I83" s="41"/>
      <c r="J83" s="77"/>
      <c r="K83" s="122"/>
    </row>
    <row r="84" spans="1:11" ht="16.2" x14ac:dyDescent="0.3">
      <c r="A84" s="63"/>
      <c r="B84" s="45" t="s">
        <v>478</v>
      </c>
      <c r="C84" s="4">
        <v>12</v>
      </c>
      <c r="D84" s="4">
        <f t="shared" si="10"/>
        <v>10</v>
      </c>
      <c r="E84" s="4"/>
      <c r="F84" s="4">
        <f>D84-8</f>
        <v>2</v>
      </c>
      <c r="G84" s="1">
        <f t="shared" si="11"/>
        <v>400</v>
      </c>
      <c r="H84" s="1">
        <f t="shared" si="12"/>
        <v>0</v>
      </c>
      <c r="I84" s="41"/>
      <c r="J84" s="77"/>
      <c r="K84" s="122"/>
    </row>
    <row r="85" spans="1:11" ht="16.2" x14ac:dyDescent="0.3">
      <c r="A85" s="63"/>
      <c r="B85" s="45" t="s">
        <v>479</v>
      </c>
      <c r="C85" s="4">
        <v>12</v>
      </c>
      <c r="D85" s="4">
        <f t="shared" si="10"/>
        <v>10</v>
      </c>
      <c r="E85" s="4"/>
      <c r="F85" s="4">
        <f>D85-8</f>
        <v>2</v>
      </c>
      <c r="G85" s="1">
        <f t="shared" si="11"/>
        <v>400</v>
      </c>
      <c r="H85" s="1">
        <f t="shared" si="12"/>
        <v>0</v>
      </c>
      <c r="I85" s="41"/>
      <c r="J85" s="77"/>
      <c r="K85" s="122"/>
    </row>
    <row r="86" spans="1:11" ht="16.2" x14ac:dyDescent="0.3">
      <c r="A86" s="63"/>
      <c r="B86" s="45" t="s">
        <v>480</v>
      </c>
      <c r="C86" s="4">
        <v>12</v>
      </c>
      <c r="D86" s="4">
        <f t="shared" si="10"/>
        <v>10</v>
      </c>
      <c r="E86" s="4"/>
      <c r="F86" s="4">
        <f>D86-8</f>
        <v>2</v>
      </c>
      <c r="G86" s="1">
        <f t="shared" si="11"/>
        <v>400</v>
      </c>
      <c r="H86" s="1">
        <f t="shared" si="12"/>
        <v>0</v>
      </c>
      <c r="I86" s="41"/>
      <c r="J86" s="77"/>
      <c r="K86" s="122"/>
    </row>
    <row r="87" spans="1:11" ht="16.2" x14ac:dyDescent="0.3">
      <c r="A87" s="63"/>
      <c r="B87" s="45" t="s">
        <v>481</v>
      </c>
      <c r="C87" s="4">
        <v>12</v>
      </c>
      <c r="D87" s="4">
        <f t="shared" si="10"/>
        <v>10</v>
      </c>
      <c r="E87" s="4"/>
      <c r="F87" s="4">
        <f>D87-8</f>
        <v>2</v>
      </c>
      <c r="G87" s="1">
        <f t="shared" si="11"/>
        <v>400</v>
      </c>
      <c r="H87" s="1">
        <f t="shared" si="12"/>
        <v>0</v>
      </c>
      <c r="I87" s="41"/>
      <c r="J87" s="77"/>
      <c r="K87" s="122"/>
    </row>
    <row r="88" spans="1:11" ht="16.2" x14ac:dyDescent="0.3">
      <c r="A88" s="63"/>
      <c r="B88" s="45" t="s">
        <v>482</v>
      </c>
      <c r="C88" s="4"/>
      <c r="D88" s="4" t="str">
        <f t="shared" si="10"/>
        <v/>
      </c>
      <c r="E88" s="4"/>
      <c r="F88" s="4"/>
      <c r="G88" s="1"/>
      <c r="H88" s="1"/>
      <c r="I88" s="41"/>
      <c r="J88" s="77"/>
      <c r="K88" s="122"/>
    </row>
    <row r="89" spans="1:11" ht="16.2" x14ac:dyDescent="0.3">
      <c r="A89" s="63"/>
      <c r="B89" s="45" t="s">
        <v>483</v>
      </c>
      <c r="C89" s="4"/>
      <c r="D89" s="4" t="str">
        <f t="shared" si="10"/>
        <v/>
      </c>
      <c r="E89" s="4"/>
      <c r="F89" s="4"/>
      <c r="G89" s="1"/>
      <c r="H89" s="1"/>
      <c r="I89" s="41"/>
      <c r="J89" s="77"/>
      <c r="K89" s="122"/>
    </row>
    <row r="90" spans="1:11" ht="16.2" x14ac:dyDescent="0.3">
      <c r="A90" s="63"/>
      <c r="B90" s="45" t="s">
        <v>484</v>
      </c>
      <c r="C90" s="4">
        <v>12</v>
      </c>
      <c r="D90" s="4">
        <f t="shared" si="10"/>
        <v>10</v>
      </c>
      <c r="E90" s="4"/>
      <c r="F90" s="4">
        <f>D90-8</f>
        <v>2</v>
      </c>
      <c r="G90" s="1">
        <f t="shared" si="11"/>
        <v>400</v>
      </c>
      <c r="H90" s="1">
        <f t="shared" si="12"/>
        <v>0</v>
      </c>
      <c r="I90" s="41"/>
      <c r="J90" s="77"/>
      <c r="K90" s="122"/>
    </row>
    <row r="91" spans="1:11" ht="16.2" x14ac:dyDescent="0.3">
      <c r="A91" s="63"/>
      <c r="B91" s="45" t="s">
        <v>485</v>
      </c>
      <c r="C91" s="4">
        <v>12</v>
      </c>
      <c r="D91" s="4">
        <f t="shared" si="10"/>
        <v>10</v>
      </c>
      <c r="E91" s="4"/>
      <c r="F91" s="4">
        <f>D91-8</f>
        <v>2</v>
      </c>
      <c r="G91" s="1">
        <f t="shared" si="11"/>
        <v>400</v>
      </c>
      <c r="H91" s="1">
        <f t="shared" si="12"/>
        <v>0</v>
      </c>
      <c r="I91" s="41"/>
      <c r="J91" s="77"/>
      <c r="K91" s="122"/>
    </row>
    <row r="92" spans="1:11" ht="16.2" x14ac:dyDescent="0.3">
      <c r="A92" s="63"/>
      <c r="B92" s="45" t="s">
        <v>486</v>
      </c>
      <c r="C92" s="4">
        <v>12</v>
      </c>
      <c r="D92" s="4">
        <f t="shared" si="10"/>
        <v>10</v>
      </c>
      <c r="E92" s="4"/>
      <c r="F92" s="4">
        <f>D92-8</f>
        <v>2</v>
      </c>
      <c r="G92" s="1">
        <f t="shared" si="11"/>
        <v>400</v>
      </c>
      <c r="H92" s="1">
        <f t="shared" si="12"/>
        <v>0</v>
      </c>
      <c r="I92" s="41"/>
      <c r="J92" s="77"/>
      <c r="K92" s="122"/>
    </row>
    <row r="93" spans="1:11" ht="16.2" x14ac:dyDescent="0.3">
      <c r="A93" s="63"/>
      <c r="B93" s="45" t="s">
        <v>487</v>
      </c>
      <c r="C93" s="4">
        <v>12</v>
      </c>
      <c r="D93" s="4">
        <f t="shared" si="10"/>
        <v>10</v>
      </c>
      <c r="E93" s="4"/>
      <c r="F93" s="4">
        <f>D93-8</f>
        <v>2</v>
      </c>
      <c r="G93" s="1">
        <f t="shared" si="11"/>
        <v>400</v>
      </c>
      <c r="H93" s="1">
        <f t="shared" si="12"/>
        <v>0</v>
      </c>
      <c r="I93" s="41"/>
      <c r="J93" s="77"/>
      <c r="K93" s="122"/>
    </row>
    <row r="94" spans="1:11" ht="16.2" x14ac:dyDescent="0.3">
      <c r="A94" s="63"/>
      <c r="B94" s="45" t="s">
        <v>488</v>
      </c>
      <c r="C94" s="4"/>
      <c r="D94" s="4" t="str">
        <f t="shared" si="10"/>
        <v/>
      </c>
      <c r="E94" s="4"/>
      <c r="F94" s="4"/>
      <c r="G94" s="1"/>
      <c r="H94" s="1"/>
      <c r="I94" s="41"/>
      <c r="J94" s="77"/>
      <c r="K94" s="122"/>
    </row>
    <row r="95" spans="1:11" ht="16.2" x14ac:dyDescent="0.3">
      <c r="A95" s="63"/>
      <c r="B95" s="45" t="s">
        <v>489</v>
      </c>
      <c r="C95" s="4"/>
      <c r="D95" s="4" t="str">
        <f t="shared" si="10"/>
        <v/>
      </c>
      <c r="E95" s="4"/>
      <c r="F95" s="4"/>
      <c r="G95" s="1"/>
      <c r="H95" s="1"/>
      <c r="I95" s="41"/>
      <c r="J95" s="77"/>
      <c r="K95" s="122"/>
    </row>
    <row r="96" spans="1:11" ht="16.2" x14ac:dyDescent="0.3">
      <c r="A96" s="63"/>
      <c r="B96" s="45" t="s">
        <v>490</v>
      </c>
      <c r="C96" s="4"/>
      <c r="D96" s="4" t="str">
        <f t="shared" si="10"/>
        <v/>
      </c>
      <c r="E96" s="4"/>
      <c r="F96" s="4"/>
      <c r="G96" s="1"/>
      <c r="H96" s="1"/>
      <c r="I96" s="41"/>
      <c r="J96" s="77"/>
      <c r="K96" s="122"/>
    </row>
    <row r="97" spans="1:11" ht="16.2" x14ac:dyDescent="0.3">
      <c r="A97" s="63"/>
      <c r="B97" s="45" t="s">
        <v>491</v>
      </c>
      <c r="C97" s="4"/>
      <c r="D97" s="4" t="str">
        <f t="shared" si="10"/>
        <v/>
      </c>
      <c r="E97" s="4"/>
      <c r="F97" s="4"/>
      <c r="G97" s="1"/>
      <c r="H97" s="1"/>
      <c r="I97" s="41"/>
      <c r="J97" s="77"/>
      <c r="K97" s="122"/>
    </row>
    <row r="98" spans="1:11" ht="16.2" x14ac:dyDescent="0.3">
      <c r="A98" s="63"/>
      <c r="B98" s="45" t="s">
        <v>492</v>
      </c>
      <c r="C98" s="4">
        <v>12</v>
      </c>
      <c r="D98" s="4">
        <f t="shared" si="10"/>
        <v>10</v>
      </c>
      <c r="E98" s="4"/>
      <c r="F98" s="4">
        <f>D98-8</f>
        <v>2</v>
      </c>
      <c r="G98" s="1">
        <f t="shared" si="11"/>
        <v>400</v>
      </c>
      <c r="H98" s="1">
        <f t="shared" si="12"/>
        <v>0</v>
      </c>
      <c r="I98" s="41"/>
      <c r="J98" s="77"/>
      <c r="K98" s="122"/>
    </row>
    <row r="99" spans="1:11" ht="16.2" x14ac:dyDescent="0.3">
      <c r="A99" s="63"/>
      <c r="B99" s="45" t="s">
        <v>493</v>
      </c>
      <c r="C99" s="4">
        <v>12</v>
      </c>
      <c r="D99" s="4">
        <f t="shared" si="10"/>
        <v>10</v>
      </c>
      <c r="E99" s="4"/>
      <c r="F99" s="4">
        <f>D99-8</f>
        <v>2</v>
      </c>
      <c r="G99" s="1">
        <f t="shared" si="11"/>
        <v>400</v>
      </c>
      <c r="H99" s="1">
        <f t="shared" si="12"/>
        <v>0</v>
      </c>
      <c r="I99" s="41"/>
      <c r="J99" s="77"/>
      <c r="K99" s="122"/>
    </row>
    <row r="100" spans="1:11" ht="16.2" x14ac:dyDescent="0.3">
      <c r="A100" s="63"/>
      <c r="B100" s="8" t="s">
        <v>1848</v>
      </c>
      <c r="C100" s="4"/>
      <c r="D100" s="4">
        <v>152</v>
      </c>
      <c r="E100" s="4"/>
      <c r="F100" s="4">
        <v>38</v>
      </c>
      <c r="G100" s="1"/>
      <c r="H100" s="1"/>
      <c r="I100" s="41"/>
      <c r="J100" s="77">
        <v>22800</v>
      </c>
      <c r="K100" s="122"/>
    </row>
    <row r="101" spans="1:11" ht="32.4" x14ac:dyDescent="0.3">
      <c r="A101" s="63"/>
      <c r="B101" s="90" t="s">
        <v>1849</v>
      </c>
      <c r="C101" s="4"/>
      <c r="D101" s="4"/>
      <c r="E101" s="4"/>
      <c r="F101" s="4"/>
      <c r="G101" s="1"/>
      <c r="H101" s="1"/>
      <c r="I101" s="41"/>
      <c r="J101" s="77">
        <v>22800</v>
      </c>
      <c r="K101" s="122"/>
    </row>
    <row r="102" spans="1:11" ht="16.2" x14ac:dyDescent="0.3">
      <c r="A102" s="63"/>
      <c r="B102" s="8" t="s">
        <v>1817</v>
      </c>
      <c r="C102" s="4"/>
      <c r="D102" s="4"/>
      <c r="E102" s="4"/>
      <c r="F102" s="4"/>
      <c r="G102" s="1"/>
      <c r="H102" s="1"/>
      <c r="I102" s="41"/>
      <c r="J102" s="43">
        <v>45600</v>
      </c>
      <c r="K102" s="122"/>
    </row>
    <row r="103" spans="1:11" ht="16.2" x14ac:dyDescent="0.3">
      <c r="A103" s="63"/>
      <c r="B103" s="8" t="s">
        <v>1818</v>
      </c>
      <c r="C103" s="4"/>
      <c r="D103" s="4"/>
      <c r="E103" s="4"/>
      <c r="F103" s="4"/>
      <c r="G103" s="1"/>
      <c r="H103" s="1"/>
      <c r="I103" s="41"/>
      <c r="J103" s="43">
        <v>45900</v>
      </c>
      <c r="K103" s="122"/>
    </row>
    <row r="104" spans="1:11" ht="16.2" x14ac:dyDescent="0.3">
      <c r="A104" s="63"/>
      <c r="B104" s="8" t="s">
        <v>1819</v>
      </c>
      <c r="C104" s="9"/>
      <c r="D104" s="9" t="str">
        <f t="shared" ref="D104" si="13">IF((OR(C104&gt;12,C104=12)),C104-2,IF(C104=8,C104-1,""))</f>
        <v/>
      </c>
      <c r="E104" s="9"/>
      <c r="F104" s="9"/>
      <c r="G104" s="10"/>
      <c r="H104" s="10"/>
      <c r="I104" s="48"/>
      <c r="J104" s="78">
        <v>300</v>
      </c>
      <c r="K104" s="122"/>
    </row>
    <row r="105" spans="1:11" x14ac:dyDescent="0.3">
      <c r="A105" s="63"/>
      <c r="K105" s="122"/>
    </row>
    <row r="106" spans="1:11" ht="16.2" x14ac:dyDescent="0.3">
      <c r="A106" s="63"/>
      <c r="B106" s="45" t="s">
        <v>2</v>
      </c>
      <c r="C106" s="4"/>
      <c r="D106" s="4" t="str">
        <f>IF((OR(C106&gt;12,C106=12)),C106-2,IF(C106=8,C106-1,""))</f>
        <v/>
      </c>
      <c r="E106" s="4"/>
      <c r="F106" s="4"/>
      <c r="G106" s="1"/>
      <c r="H106" s="1"/>
      <c r="I106" s="41"/>
      <c r="J106" s="77"/>
      <c r="K106" s="122"/>
    </row>
    <row r="107" spans="1:11" ht="16.2" x14ac:dyDescent="0.3">
      <c r="A107" s="63"/>
      <c r="B107" s="45" t="s">
        <v>3</v>
      </c>
      <c r="C107" s="4"/>
      <c r="D107" s="4" t="str">
        <f t="shared" ref="D107:D139" si="14">IF((OR(C107&gt;12,C107=12)),C107-2,IF(C107=8,C107-1,""))</f>
        <v/>
      </c>
      <c r="E107" s="4"/>
      <c r="F107" s="4"/>
      <c r="G107" s="1"/>
      <c r="H107" s="1"/>
      <c r="I107" s="41"/>
      <c r="J107" s="77"/>
      <c r="K107" s="122"/>
    </row>
    <row r="108" spans="1:11" ht="16.2" x14ac:dyDescent="0.3">
      <c r="A108" s="63"/>
      <c r="B108" s="45" t="s">
        <v>4</v>
      </c>
      <c r="C108" s="4">
        <v>12</v>
      </c>
      <c r="D108" s="4">
        <f t="shared" si="14"/>
        <v>10</v>
      </c>
      <c r="E108" s="4"/>
      <c r="F108" s="4">
        <f>D108-8</f>
        <v>2</v>
      </c>
      <c r="G108" s="1">
        <f t="shared" ref="G108:G134" si="15">IF(2&lt;F108,2,F108)*150*4/3</f>
        <v>400</v>
      </c>
      <c r="H108" s="1">
        <f t="shared" ref="H108:H134" si="16">IF(F108&gt;2,F108-2,0)*150*5/3</f>
        <v>0</v>
      </c>
      <c r="I108" s="41"/>
      <c r="J108" s="77"/>
      <c r="K108" s="122"/>
    </row>
    <row r="109" spans="1:11" ht="16.2" x14ac:dyDescent="0.3">
      <c r="A109" s="63"/>
      <c r="B109" s="45" t="s">
        <v>5</v>
      </c>
      <c r="C109" s="4">
        <v>12</v>
      </c>
      <c r="D109" s="4">
        <f t="shared" si="14"/>
        <v>10</v>
      </c>
      <c r="E109" s="4"/>
      <c r="F109" s="4">
        <f>D109-8</f>
        <v>2</v>
      </c>
      <c r="G109" s="1">
        <f t="shared" si="15"/>
        <v>400</v>
      </c>
      <c r="H109" s="1">
        <f t="shared" si="16"/>
        <v>0</v>
      </c>
      <c r="I109" s="41"/>
      <c r="J109" s="77"/>
      <c r="K109" s="122"/>
    </row>
    <row r="110" spans="1:11" ht="16.2" x14ac:dyDescent="0.3">
      <c r="A110" s="63"/>
      <c r="B110" s="45" t="s">
        <v>6</v>
      </c>
      <c r="C110" s="4">
        <v>12</v>
      </c>
      <c r="D110" s="4">
        <f t="shared" si="14"/>
        <v>10</v>
      </c>
      <c r="E110" s="4"/>
      <c r="F110" s="4">
        <f>D110-8</f>
        <v>2</v>
      </c>
      <c r="G110" s="1">
        <f t="shared" si="15"/>
        <v>400</v>
      </c>
      <c r="H110" s="1">
        <f t="shared" si="16"/>
        <v>0</v>
      </c>
      <c r="I110" s="41"/>
      <c r="J110" s="77"/>
      <c r="K110" s="122"/>
    </row>
    <row r="111" spans="1:11" ht="16.2" x14ac:dyDescent="0.3">
      <c r="A111" s="63"/>
      <c r="B111" s="45" t="s">
        <v>7</v>
      </c>
      <c r="C111" s="4">
        <v>12</v>
      </c>
      <c r="D111" s="4">
        <f t="shared" si="14"/>
        <v>10</v>
      </c>
      <c r="E111" s="4"/>
      <c r="F111" s="4">
        <f>D111-8</f>
        <v>2</v>
      </c>
      <c r="G111" s="1">
        <f t="shared" si="15"/>
        <v>400</v>
      </c>
      <c r="H111" s="1">
        <f t="shared" si="16"/>
        <v>0</v>
      </c>
      <c r="I111" s="41"/>
      <c r="J111" s="77"/>
      <c r="K111" s="122"/>
    </row>
    <row r="112" spans="1:11" ht="16.2" x14ac:dyDescent="0.3">
      <c r="A112" s="63"/>
      <c r="B112" s="45" t="s">
        <v>8</v>
      </c>
      <c r="C112" s="4"/>
      <c r="D112" s="4" t="str">
        <f t="shared" si="14"/>
        <v/>
      </c>
      <c r="E112" s="4"/>
      <c r="F112" s="4"/>
      <c r="G112" s="1"/>
      <c r="H112" s="1"/>
      <c r="I112" s="41"/>
      <c r="J112" s="77"/>
      <c r="K112" s="122"/>
    </row>
    <row r="113" spans="1:11" ht="16.2" x14ac:dyDescent="0.3">
      <c r="A113" s="63"/>
      <c r="B113" s="166" t="s">
        <v>2074</v>
      </c>
      <c r="C113" s="19"/>
      <c r="D113" s="19" t="str">
        <f t="shared" si="14"/>
        <v/>
      </c>
      <c r="E113" s="19"/>
      <c r="F113" s="19"/>
      <c r="G113" s="28"/>
      <c r="H113" s="28"/>
      <c r="I113" s="124"/>
      <c r="J113" s="91"/>
      <c r="K113" s="150"/>
    </row>
    <row r="114" spans="1:11" ht="16.2" x14ac:dyDescent="0.3">
      <c r="A114" s="63"/>
      <c r="B114" s="45" t="s">
        <v>9</v>
      </c>
      <c r="C114" s="4"/>
      <c r="D114" s="4" t="str">
        <f t="shared" si="14"/>
        <v/>
      </c>
      <c r="E114" s="4"/>
      <c r="F114" s="4"/>
      <c r="G114" s="1"/>
      <c r="H114" s="1"/>
      <c r="I114" s="41"/>
      <c r="J114" s="77"/>
      <c r="K114" s="122"/>
    </row>
    <row r="115" spans="1:11" ht="16.2" x14ac:dyDescent="0.3">
      <c r="A115" s="63"/>
      <c r="B115" s="45" t="s">
        <v>10</v>
      </c>
      <c r="C115" s="4"/>
      <c r="D115" s="4" t="str">
        <f t="shared" si="14"/>
        <v/>
      </c>
      <c r="E115" s="4"/>
      <c r="F115" s="4"/>
      <c r="G115" s="1"/>
      <c r="H115" s="1"/>
      <c r="I115" s="41"/>
      <c r="J115" s="77"/>
      <c r="K115" s="122"/>
    </row>
    <row r="116" spans="1:11" ht="16.2" x14ac:dyDescent="0.3">
      <c r="A116" s="63"/>
      <c r="B116" s="45" t="s">
        <v>11</v>
      </c>
      <c r="C116" s="4"/>
      <c r="D116" s="4" t="str">
        <f t="shared" si="14"/>
        <v/>
      </c>
      <c r="E116" s="4"/>
      <c r="F116" s="4"/>
      <c r="G116" s="1"/>
      <c r="H116" s="1"/>
      <c r="I116" s="41"/>
      <c r="J116" s="77"/>
      <c r="K116" s="122"/>
    </row>
    <row r="117" spans="1:11" ht="16.2" x14ac:dyDescent="0.3">
      <c r="A117" s="63"/>
      <c r="B117" s="45" t="s">
        <v>12</v>
      </c>
      <c r="C117" s="4">
        <v>12</v>
      </c>
      <c r="D117" s="4">
        <f t="shared" si="14"/>
        <v>10</v>
      </c>
      <c r="E117" s="4"/>
      <c r="F117" s="4">
        <f>D117-8</f>
        <v>2</v>
      </c>
      <c r="G117" s="1">
        <f t="shared" si="15"/>
        <v>400</v>
      </c>
      <c r="H117" s="1">
        <f t="shared" si="16"/>
        <v>0</v>
      </c>
      <c r="I117" s="41"/>
      <c r="J117" s="77"/>
      <c r="K117" s="122"/>
    </row>
    <row r="118" spans="1:11" ht="16.2" x14ac:dyDescent="0.3">
      <c r="A118" s="63"/>
      <c r="B118" s="45" t="s">
        <v>13</v>
      </c>
      <c r="C118" s="4">
        <v>12</v>
      </c>
      <c r="D118" s="4">
        <f t="shared" si="14"/>
        <v>10</v>
      </c>
      <c r="E118" s="4"/>
      <c r="F118" s="4">
        <f>D118-8</f>
        <v>2</v>
      </c>
      <c r="G118" s="1">
        <f t="shared" si="15"/>
        <v>400</v>
      </c>
      <c r="H118" s="1">
        <f t="shared" si="16"/>
        <v>0</v>
      </c>
      <c r="I118" s="41"/>
      <c r="J118" s="77"/>
      <c r="K118" s="122"/>
    </row>
    <row r="119" spans="1:11" ht="16.2" x14ac:dyDescent="0.3">
      <c r="A119" s="63"/>
      <c r="B119" s="45" t="s">
        <v>14</v>
      </c>
      <c r="C119" s="4"/>
      <c r="D119" s="4" t="str">
        <f t="shared" si="14"/>
        <v/>
      </c>
      <c r="E119" s="4"/>
      <c r="F119" s="4"/>
      <c r="G119" s="1"/>
      <c r="H119" s="1"/>
      <c r="I119" s="41"/>
      <c r="J119" s="77"/>
      <c r="K119" s="122"/>
    </row>
    <row r="120" spans="1:11" ht="16.2" x14ac:dyDescent="0.3">
      <c r="A120" s="63"/>
      <c r="B120" s="45" t="s">
        <v>15</v>
      </c>
      <c r="C120" s="4"/>
      <c r="D120" s="4" t="str">
        <f t="shared" si="14"/>
        <v/>
      </c>
      <c r="E120" s="4"/>
      <c r="F120" s="4"/>
      <c r="G120" s="1"/>
      <c r="H120" s="1"/>
      <c r="I120" s="41"/>
      <c r="J120" s="77"/>
      <c r="K120" s="122"/>
    </row>
    <row r="121" spans="1:11" ht="16.2" x14ac:dyDescent="0.3">
      <c r="A121" s="63"/>
      <c r="B121" s="45" t="s">
        <v>16</v>
      </c>
      <c r="C121" s="4">
        <v>12</v>
      </c>
      <c r="D121" s="4">
        <f t="shared" si="14"/>
        <v>10</v>
      </c>
      <c r="E121" s="4"/>
      <c r="F121" s="4">
        <f>D121-8</f>
        <v>2</v>
      </c>
      <c r="G121" s="1">
        <f t="shared" si="15"/>
        <v>400</v>
      </c>
      <c r="H121" s="1">
        <f t="shared" si="16"/>
        <v>0</v>
      </c>
      <c r="I121" s="41"/>
      <c r="J121" s="77"/>
      <c r="K121" s="122"/>
    </row>
    <row r="122" spans="1:11" ht="16.2" x14ac:dyDescent="0.3">
      <c r="A122" s="63"/>
      <c r="B122" s="45" t="s">
        <v>17</v>
      </c>
      <c r="C122" s="4">
        <v>12</v>
      </c>
      <c r="D122" s="4">
        <f t="shared" si="14"/>
        <v>10</v>
      </c>
      <c r="E122" s="4"/>
      <c r="F122" s="4">
        <f>D122-8</f>
        <v>2</v>
      </c>
      <c r="G122" s="1">
        <f t="shared" si="15"/>
        <v>400</v>
      </c>
      <c r="H122" s="1">
        <f t="shared" si="16"/>
        <v>0</v>
      </c>
      <c r="I122" s="41"/>
      <c r="J122" s="77"/>
      <c r="K122" s="122"/>
    </row>
    <row r="123" spans="1:11" ht="16.2" x14ac:dyDescent="0.3">
      <c r="A123" s="63"/>
      <c r="B123" s="45" t="s">
        <v>18</v>
      </c>
      <c r="C123" s="4">
        <v>12</v>
      </c>
      <c r="D123" s="4">
        <f t="shared" si="14"/>
        <v>10</v>
      </c>
      <c r="E123" s="4"/>
      <c r="F123" s="4">
        <f>D123-8</f>
        <v>2</v>
      </c>
      <c r="G123" s="1">
        <f t="shared" si="15"/>
        <v>400</v>
      </c>
      <c r="H123" s="1">
        <f t="shared" si="16"/>
        <v>0</v>
      </c>
      <c r="I123" s="41"/>
      <c r="J123" s="77"/>
      <c r="K123" s="122"/>
    </row>
    <row r="124" spans="1:11" ht="16.2" x14ac:dyDescent="0.3">
      <c r="A124" s="63"/>
      <c r="B124" s="45" t="s">
        <v>19</v>
      </c>
      <c r="C124" s="4">
        <v>12</v>
      </c>
      <c r="D124" s="4">
        <f t="shared" si="14"/>
        <v>10</v>
      </c>
      <c r="E124" s="4"/>
      <c r="F124" s="4">
        <f>D124-8</f>
        <v>2</v>
      </c>
      <c r="G124" s="1">
        <f t="shared" si="15"/>
        <v>400</v>
      </c>
      <c r="H124" s="1">
        <f t="shared" si="16"/>
        <v>0</v>
      </c>
      <c r="I124" s="41"/>
      <c r="J124" s="77"/>
      <c r="K124" s="122"/>
    </row>
    <row r="125" spans="1:11" ht="16.2" x14ac:dyDescent="0.3">
      <c r="A125" s="63"/>
      <c r="B125" s="45" t="s">
        <v>20</v>
      </c>
      <c r="C125" s="4"/>
      <c r="D125" s="4" t="str">
        <f t="shared" si="14"/>
        <v/>
      </c>
      <c r="E125" s="4"/>
      <c r="F125" s="4"/>
      <c r="G125" s="1"/>
      <c r="H125" s="1"/>
      <c r="I125" s="41"/>
      <c r="J125" s="77"/>
      <c r="K125" s="122"/>
    </row>
    <row r="126" spans="1:11" ht="16.2" x14ac:dyDescent="0.3">
      <c r="A126" s="63"/>
      <c r="B126" s="45" t="s">
        <v>21</v>
      </c>
      <c r="C126" s="4"/>
      <c r="D126" s="4" t="str">
        <f t="shared" si="14"/>
        <v/>
      </c>
      <c r="E126" s="4"/>
      <c r="F126" s="4"/>
      <c r="G126" s="1"/>
      <c r="H126" s="1"/>
      <c r="I126" s="41"/>
      <c r="J126" s="77"/>
      <c r="K126" s="122"/>
    </row>
    <row r="127" spans="1:11" ht="16.2" x14ac:dyDescent="0.3">
      <c r="A127" s="63"/>
      <c r="B127" s="45" t="s">
        <v>22</v>
      </c>
      <c r="C127" s="4">
        <v>12</v>
      </c>
      <c r="D127" s="4">
        <f t="shared" si="14"/>
        <v>10</v>
      </c>
      <c r="E127" s="4"/>
      <c r="F127" s="4">
        <f>D127-8</f>
        <v>2</v>
      </c>
      <c r="G127" s="1">
        <f t="shared" si="15"/>
        <v>400</v>
      </c>
      <c r="H127" s="1">
        <f t="shared" si="16"/>
        <v>0</v>
      </c>
      <c r="I127" s="41"/>
      <c r="J127" s="77"/>
      <c r="K127" s="122"/>
    </row>
    <row r="128" spans="1:11" ht="16.2" x14ac:dyDescent="0.3">
      <c r="A128" s="63"/>
      <c r="B128" s="45" t="s">
        <v>23</v>
      </c>
      <c r="C128" s="4">
        <v>12</v>
      </c>
      <c r="D128" s="4">
        <f t="shared" si="14"/>
        <v>10</v>
      </c>
      <c r="E128" s="4"/>
      <c r="F128" s="4">
        <f>D128-8</f>
        <v>2</v>
      </c>
      <c r="G128" s="1">
        <f t="shared" si="15"/>
        <v>400</v>
      </c>
      <c r="H128" s="1">
        <f t="shared" si="16"/>
        <v>0</v>
      </c>
      <c r="I128" s="41"/>
      <c r="J128" s="77"/>
      <c r="K128" s="122"/>
    </row>
    <row r="129" spans="1:11" ht="16.2" x14ac:dyDescent="0.3">
      <c r="A129" s="63"/>
      <c r="B129" s="45" t="s">
        <v>24</v>
      </c>
      <c r="C129" s="4">
        <v>12</v>
      </c>
      <c r="D129" s="4">
        <f t="shared" si="14"/>
        <v>10</v>
      </c>
      <c r="E129" s="4"/>
      <c r="F129" s="4">
        <f>D129-8</f>
        <v>2</v>
      </c>
      <c r="G129" s="1">
        <f t="shared" si="15"/>
        <v>400</v>
      </c>
      <c r="H129" s="1">
        <f t="shared" si="16"/>
        <v>0</v>
      </c>
      <c r="I129" s="41"/>
      <c r="J129" s="77"/>
      <c r="K129" s="122"/>
    </row>
    <row r="130" spans="1:11" ht="16.2" x14ac:dyDescent="0.3">
      <c r="A130" s="63"/>
      <c r="B130" s="45" t="s">
        <v>25</v>
      </c>
      <c r="C130" s="4">
        <v>12</v>
      </c>
      <c r="D130" s="4">
        <f t="shared" si="14"/>
        <v>10</v>
      </c>
      <c r="E130" s="4"/>
      <c r="F130" s="4">
        <f>D130-8</f>
        <v>2</v>
      </c>
      <c r="G130" s="1">
        <f t="shared" si="15"/>
        <v>400</v>
      </c>
      <c r="H130" s="1">
        <f t="shared" si="16"/>
        <v>0</v>
      </c>
      <c r="I130" s="41"/>
      <c r="J130" s="77"/>
      <c r="K130" s="122"/>
    </row>
    <row r="131" spans="1:11" ht="16.2" x14ac:dyDescent="0.3">
      <c r="A131" s="63"/>
      <c r="B131" s="45" t="s">
        <v>26</v>
      </c>
      <c r="C131" s="4"/>
      <c r="D131" s="4" t="str">
        <f t="shared" si="14"/>
        <v/>
      </c>
      <c r="E131" s="4"/>
      <c r="F131" s="4"/>
      <c r="G131" s="1"/>
      <c r="H131" s="1"/>
      <c r="I131" s="41"/>
      <c r="J131" s="77"/>
      <c r="K131" s="122"/>
    </row>
    <row r="132" spans="1:11" ht="16.2" x14ac:dyDescent="0.3">
      <c r="A132" s="63"/>
      <c r="B132" s="45" t="s">
        <v>27</v>
      </c>
      <c r="C132" s="4"/>
      <c r="D132" s="4" t="str">
        <f t="shared" si="14"/>
        <v/>
      </c>
      <c r="E132" s="4"/>
      <c r="F132" s="4"/>
      <c r="G132" s="1"/>
      <c r="H132" s="1"/>
      <c r="I132" s="41"/>
      <c r="J132" s="77"/>
      <c r="K132" s="122"/>
    </row>
    <row r="133" spans="1:11" ht="16.2" x14ac:dyDescent="0.3">
      <c r="A133" s="63"/>
      <c r="B133" s="45" t="s">
        <v>28</v>
      </c>
      <c r="C133" s="4">
        <v>12</v>
      </c>
      <c r="D133" s="4">
        <f t="shared" si="14"/>
        <v>10</v>
      </c>
      <c r="E133" s="4"/>
      <c r="F133" s="4">
        <f>D133-8</f>
        <v>2</v>
      </c>
      <c r="G133" s="1">
        <f t="shared" si="15"/>
        <v>400</v>
      </c>
      <c r="H133" s="1">
        <f t="shared" si="16"/>
        <v>0</v>
      </c>
      <c r="I133" s="41"/>
      <c r="J133" s="77"/>
      <c r="K133" s="122"/>
    </row>
    <row r="134" spans="1:11" ht="16.2" x14ac:dyDescent="0.3">
      <c r="A134" s="63"/>
      <c r="B134" s="45" t="s">
        <v>29</v>
      </c>
      <c r="C134" s="4">
        <v>12</v>
      </c>
      <c r="D134" s="4">
        <f t="shared" si="14"/>
        <v>10</v>
      </c>
      <c r="E134" s="4"/>
      <c r="F134" s="4">
        <f>D134-8</f>
        <v>2</v>
      </c>
      <c r="G134" s="1">
        <f t="shared" si="15"/>
        <v>400</v>
      </c>
      <c r="H134" s="1">
        <f t="shared" si="16"/>
        <v>0</v>
      </c>
      <c r="I134" s="41"/>
      <c r="J134" s="77"/>
      <c r="K134" s="122"/>
    </row>
    <row r="135" spans="1:11" ht="16.2" x14ac:dyDescent="0.3">
      <c r="A135" s="63"/>
      <c r="B135" s="8" t="s">
        <v>1848</v>
      </c>
      <c r="C135" s="4"/>
      <c r="D135" s="4">
        <v>128</v>
      </c>
      <c r="E135" s="4"/>
      <c r="F135" s="4">
        <v>32</v>
      </c>
      <c r="G135" s="1"/>
      <c r="H135" s="1"/>
      <c r="I135" s="41"/>
      <c r="J135" s="77">
        <v>19200</v>
      </c>
      <c r="K135" s="122"/>
    </row>
    <row r="136" spans="1:11" ht="32.4" x14ac:dyDescent="0.3">
      <c r="A136" s="63"/>
      <c r="B136" s="90" t="s">
        <v>1849</v>
      </c>
      <c r="C136" s="4"/>
      <c r="D136" s="4"/>
      <c r="E136" s="4"/>
      <c r="F136" s="4"/>
      <c r="G136" s="1"/>
      <c r="H136" s="1"/>
      <c r="I136" s="41"/>
      <c r="J136" s="43">
        <v>6400</v>
      </c>
      <c r="K136" s="122"/>
    </row>
    <row r="137" spans="1:11" ht="16.2" x14ac:dyDescent="0.3">
      <c r="A137" s="63"/>
      <c r="B137" s="8" t="s">
        <v>1817</v>
      </c>
      <c r="C137" s="4"/>
      <c r="D137" s="4"/>
      <c r="E137" s="4"/>
      <c r="F137" s="4"/>
      <c r="G137" s="1"/>
      <c r="H137" s="1"/>
      <c r="I137" s="41"/>
      <c r="J137" s="43">
        <v>25600</v>
      </c>
      <c r="K137" s="122"/>
    </row>
    <row r="138" spans="1:11" ht="16.2" x14ac:dyDescent="0.3">
      <c r="A138" s="63"/>
      <c r="B138" s="8" t="s">
        <v>1818</v>
      </c>
      <c r="C138" s="4"/>
      <c r="D138" s="4"/>
      <c r="E138" s="4"/>
      <c r="F138" s="4"/>
      <c r="G138" s="1"/>
      <c r="H138" s="1"/>
      <c r="I138" s="41"/>
      <c r="J138" s="43">
        <v>28800</v>
      </c>
      <c r="K138" s="122"/>
    </row>
    <row r="139" spans="1:11" ht="16.2" x14ac:dyDescent="0.3">
      <c r="A139" s="119"/>
      <c r="B139" s="8" t="s">
        <v>1819</v>
      </c>
      <c r="C139" s="9"/>
      <c r="D139" s="9" t="str">
        <f t="shared" si="14"/>
        <v/>
      </c>
      <c r="E139" s="9"/>
      <c r="F139" s="9"/>
      <c r="G139" s="10"/>
      <c r="H139" s="10"/>
      <c r="I139" s="48"/>
      <c r="J139" s="78">
        <v>3200</v>
      </c>
      <c r="K139" s="122"/>
    </row>
    <row r="140" spans="1:11" x14ac:dyDescent="0.3">
      <c r="A140" s="63"/>
      <c r="K140" s="122"/>
    </row>
    <row r="141" spans="1:11" ht="16.2" x14ac:dyDescent="0.3">
      <c r="A141" s="63"/>
      <c r="B141" s="45" t="s">
        <v>30</v>
      </c>
      <c r="C141" s="4">
        <v>12</v>
      </c>
      <c r="D141" s="4">
        <f t="shared" ref="D141:D176" si="17">IF((OR(C141&gt;12,C141=12)),C141-2,IF(C141=8,C141-1,""))</f>
        <v>10</v>
      </c>
      <c r="E141" s="4"/>
      <c r="F141" s="4">
        <f>D141-8</f>
        <v>2</v>
      </c>
      <c r="G141" s="1">
        <f t="shared" ref="G141:G166" si="18">IF(2&lt;F141,2,F141)*150*4/3</f>
        <v>400</v>
      </c>
      <c r="H141" s="1">
        <f t="shared" ref="H141:H166" si="19">IF(F141&gt;2,F141-2,0)*150*5/3</f>
        <v>0</v>
      </c>
      <c r="I141" s="41"/>
      <c r="J141" s="77"/>
      <c r="K141" s="122"/>
    </row>
    <row r="142" spans="1:11" ht="16.2" x14ac:dyDescent="0.3">
      <c r="A142" s="63"/>
      <c r="B142" s="45" t="s">
        <v>31</v>
      </c>
      <c r="C142" s="4">
        <v>12</v>
      </c>
      <c r="D142" s="4">
        <f t="shared" si="17"/>
        <v>10</v>
      </c>
      <c r="E142" s="4"/>
      <c r="F142" s="4">
        <f>D142-8</f>
        <v>2</v>
      </c>
      <c r="G142" s="1">
        <f t="shared" si="18"/>
        <v>400</v>
      </c>
      <c r="H142" s="1">
        <f t="shared" si="19"/>
        <v>0</v>
      </c>
      <c r="I142" s="41"/>
      <c r="J142" s="77"/>
      <c r="K142" s="122"/>
    </row>
    <row r="143" spans="1:11" ht="16.2" x14ac:dyDescent="0.3">
      <c r="A143" s="63"/>
      <c r="B143" s="45" t="s">
        <v>32</v>
      </c>
      <c r="C143" s="4"/>
      <c r="D143" s="4" t="str">
        <f t="shared" si="17"/>
        <v/>
      </c>
      <c r="E143" s="4"/>
      <c r="F143" s="4"/>
      <c r="G143" s="1"/>
      <c r="H143" s="1"/>
      <c r="I143" s="41"/>
      <c r="J143" s="77"/>
      <c r="K143" s="122"/>
    </row>
    <row r="144" spans="1:11" ht="16.2" x14ac:dyDescent="0.3">
      <c r="A144" s="63"/>
      <c r="B144" s="45" t="s">
        <v>33</v>
      </c>
      <c r="C144" s="4"/>
      <c r="D144" s="4" t="str">
        <f t="shared" si="17"/>
        <v/>
      </c>
      <c r="E144" s="4"/>
      <c r="F144" s="4"/>
      <c r="G144" s="1"/>
      <c r="H144" s="1"/>
      <c r="I144" s="41"/>
      <c r="J144" s="77"/>
      <c r="K144" s="122"/>
    </row>
    <row r="145" spans="1:11" ht="16.2" x14ac:dyDescent="0.3">
      <c r="A145" s="63"/>
      <c r="B145" s="45" t="s">
        <v>34</v>
      </c>
      <c r="C145" s="4">
        <v>12</v>
      </c>
      <c r="D145" s="4">
        <f t="shared" si="17"/>
        <v>10</v>
      </c>
      <c r="E145" s="4"/>
      <c r="F145" s="4">
        <f>D145-8</f>
        <v>2</v>
      </c>
      <c r="G145" s="1">
        <f t="shared" si="18"/>
        <v>400</v>
      </c>
      <c r="H145" s="1">
        <f t="shared" si="19"/>
        <v>0</v>
      </c>
      <c r="I145" s="41"/>
      <c r="J145" s="77"/>
      <c r="K145" s="122"/>
    </row>
    <row r="146" spans="1:11" ht="16.2" x14ac:dyDescent="0.3">
      <c r="A146" s="63"/>
      <c r="B146" s="45" t="s">
        <v>35</v>
      </c>
      <c r="C146" s="4">
        <v>12</v>
      </c>
      <c r="D146" s="4">
        <f t="shared" si="17"/>
        <v>10</v>
      </c>
      <c r="E146" s="4"/>
      <c r="F146" s="4">
        <f>D146-8</f>
        <v>2</v>
      </c>
      <c r="G146" s="1">
        <f t="shared" si="18"/>
        <v>400</v>
      </c>
      <c r="H146" s="1">
        <f t="shared" si="19"/>
        <v>0</v>
      </c>
      <c r="I146" s="41"/>
      <c r="J146" s="77"/>
      <c r="K146" s="122"/>
    </row>
    <row r="147" spans="1:11" ht="16.2" x14ac:dyDescent="0.3">
      <c r="A147" s="63"/>
      <c r="B147" s="45" t="s">
        <v>36</v>
      </c>
      <c r="C147" s="4">
        <v>12</v>
      </c>
      <c r="D147" s="4">
        <f t="shared" si="17"/>
        <v>10</v>
      </c>
      <c r="E147" s="4"/>
      <c r="F147" s="4">
        <f>D147-8</f>
        <v>2</v>
      </c>
      <c r="G147" s="1">
        <f t="shared" si="18"/>
        <v>400</v>
      </c>
      <c r="H147" s="1">
        <f t="shared" si="19"/>
        <v>0</v>
      </c>
      <c r="I147" s="41"/>
      <c r="J147" s="77"/>
      <c r="K147" s="122"/>
    </row>
    <row r="148" spans="1:11" ht="16.2" x14ac:dyDescent="0.3">
      <c r="A148" s="63"/>
      <c r="B148" s="45" t="s">
        <v>37</v>
      </c>
      <c r="C148" s="4">
        <v>12</v>
      </c>
      <c r="D148" s="4">
        <f t="shared" si="17"/>
        <v>10</v>
      </c>
      <c r="E148" s="4"/>
      <c r="F148" s="4">
        <f>D148-8</f>
        <v>2</v>
      </c>
      <c r="G148" s="1">
        <f t="shared" si="18"/>
        <v>400</v>
      </c>
      <c r="H148" s="1">
        <f t="shared" si="19"/>
        <v>0</v>
      </c>
      <c r="I148" s="41"/>
      <c r="J148" s="77"/>
      <c r="K148" s="122"/>
    </row>
    <row r="149" spans="1:11" ht="16.2" x14ac:dyDescent="0.3">
      <c r="A149" s="63"/>
      <c r="B149" s="45" t="s">
        <v>38</v>
      </c>
      <c r="C149" s="4"/>
      <c r="D149" s="4" t="str">
        <f t="shared" si="17"/>
        <v/>
      </c>
      <c r="E149" s="4"/>
      <c r="F149" s="4"/>
      <c r="G149" s="1"/>
      <c r="H149" s="1"/>
      <c r="I149" s="41"/>
      <c r="J149" s="77"/>
      <c r="K149" s="122"/>
    </row>
    <row r="150" spans="1:11" ht="16.2" x14ac:dyDescent="0.3">
      <c r="A150" s="63"/>
      <c r="B150" s="45" t="s">
        <v>39</v>
      </c>
      <c r="C150" s="4"/>
      <c r="D150" s="4" t="str">
        <f>IF((OR(C150&gt;12,C150=12)),C150-2,IF(C150=8,C150-1,""))</f>
        <v/>
      </c>
      <c r="E150" s="4"/>
      <c r="F150" s="4"/>
      <c r="G150" s="1"/>
      <c r="H150" s="1"/>
      <c r="I150" s="41"/>
      <c r="J150" s="77"/>
      <c r="K150" s="122"/>
    </row>
    <row r="151" spans="1:11" ht="16.2" x14ac:dyDescent="0.3">
      <c r="A151" s="63"/>
      <c r="B151" s="45" t="s">
        <v>40</v>
      </c>
      <c r="C151" s="4">
        <v>16</v>
      </c>
      <c r="D151" s="4">
        <f t="shared" si="17"/>
        <v>14</v>
      </c>
      <c r="E151" s="4"/>
      <c r="F151" s="4">
        <v>2</v>
      </c>
      <c r="G151" s="1">
        <f t="shared" si="18"/>
        <v>400</v>
      </c>
      <c r="H151" s="1">
        <f t="shared" si="19"/>
        <v>0</v>
      </c>
      <c r="I151" s="41">
        <v>4</v>
      </c>
      <c r="J151" s="77"/>
      <c r="K151" s="122"/>
    </row>
    <row r="152" spans="1:11" ht="16.2" x14ac:dyDescent="0.3">
      <c r="A152" s="63"/>
      <c r="B152" s="45" t="s">
        <v>41</v>
      </c>
      <c r="C152" s="4">
        <v>12</v>
      </c>
      <c r="D152" s="4">
        <f t="shared" si="17"/>
        <v>10</v>
      </c>
      <c r="E152" s="4"/>
      <c r="F152" s="4">
        <f>D152-8</f>
        <v>2</v>
      </c>
      <c r="G152" s="1">
        <f t="shared" si="18"/>
        <v>400</v>
      </c>
      <c r="H152" s="1">
        <f t="shared" si="19"/>
        <v>0</v>
      </c>
      <c r="I152" s="41"/>
      <c r="J152" s="77"/>
      <c r="K152" s="122"/>
    </row>
    <row r="153" spans="1:11" ht="16.2" x14ac:dyDescent="0.3">
      <c r="A153" s="63"/>
      <c r="B153" s="45" t="s">
        <v>42</v>
      </c>
      <c r="C153" s="4">
        <v>12</v>
      </c>
      <c r="D153" s="4">
        <f t="shared" si="17"/>
        <v>10</v>
      </c>
      <c r="E153" s="4"/>
      <c r="F153" s="4">
        <f>D153-8</f>
        <v>2</v>
      </c>
      <c r="G153" s="1">
        <f t="shared" si="18"/>
        <v>400</v>
      </c>
      <c r="H153" s="1">
        <f t="shared" si="19"/>
        <v>0</v>
      </c>
      <c r="I153" s="41"/>
      <c r="J153" s="77"/>
      <c r="K153" s="122"/>
    </row>
    <row r="154" spans="1:11" ht="16.2" x14ac:dyDescent="0.3">
      <c r="A154" s="63"/>
      <c r="B154" s="45" t="s">
        <v>43</v>
      </c>
      <c r="C154" s="4">
        <v>12</v>
      </c>
      <c r="D154" s="4">
        <f t="shared" si="17"/>
        <v>10</v>
      </c>
      <c r="E154" s="4"/>
      <c r="F154" s="4">
        <f>D154-8</f>
        <v>2</v>
      </c>
      <c r="G154" s="1">
        <f t="shared" si="18"/>
        <v>400</v>
      </c>
      <c r="H154" s="1">
        <f t="shared" si="19"/>
        <v>0</v>
      </c>
      <c r="I154" s="41"/>
      <c r="J154" s="77"/>
      <c r="K154" s="122"/>
    </row>
    <row r="155" spans="1:11" ht="16.2" x14ac:dyDescent="0.3">
      <c r="A155" s="63"/>
      <c r="B155" s="166" t="s">
        <v>2075</v>
      </c>
      <c r="C155" s="19"/>
      <c r="D155" s="19" t="str">
        <f t="shared" si="17"/>
        <v/>
      </c>
      <c r="E155" s="19"/>
      <c r="F155" s="19"/>
      <c r="G155" s="28"/>
      <c r="H155" s="28"/>
      <c r="I155" s="124"/>
      <c r="J155" s="91"/>
      <c r="K155" s="122"/>
    </row>
    <row r="156" spans="1:11" ht="16.2" x14ac:dyDescent="0.3">
      <c r="A156" s="63"/>
      <c r="B156" s="166" t="s">
        <v>2076</v>
      </c>
      <c r="C156" s="19"/>
      <c r="D156" s="19" t="str">
        <f t="shared" si="17"/>
        <v/>
      </c>
      <c r="E156" s="19"/>
      <c r="F156" s="19"/>
      <c r="G156" s="28"/>
      <c r="H156" s="28"/>
      <c r="I156" s="124"/>
      <c r="J156" s="91"/>
      <c r="K156" s="122"/>
    </row>
    <row r="157" spans="1:11" ht="16.2" x14ac:dyDescent="0.3">
      <c r="A157" s="63"/>
      <c r="B157" s="45" t="s">
        <v>44</v>
      </c>
      <c r="C157" s="4">
        <v>12</v>
      </c>
      <c r="D157" s="4">
        <f t="shared" si="17"/>
        <v>10</v>
      </c>
      <c r="E157" s="4"/>
      <c r="F157" s="4">
        <f>D157-8</f>
        <v>2</v>
      </c>
      <c r="G157" s="1">
        <f t="shared" si="18"/>
        <v>400</v>
      </c>
      <c r="H157" s="1">
        <f t="shared" si="19"/>
        <v>0</v>
      </c>
      <c r="I157" s="41"/>
      <c r="J157" s="77"/>
      <c r="K157" s="122"/>
    </row>
    <row r="158" spans="1:11" ht="16.2" x14ac:dyDescent="0.3">
      <c r="A158" s="63"/>
      <c r="B158" s="45" t="s">
        <v>45</v>
      </c>
      <c r="C158" s="4">
        <v>12</v>
      </c>
      <c r="D158" s="4">
        <f t="shared" si="17"/>
        <v>10</v>
      </c>
      <c r="E158" s="4"/>
      <c r="F158" s="4">
        <f>D158-8</f>
        <v>2</v>
      </c>
      <c r="G158" s="1">
        <f t="shared" si="18"/>
        <v>400</v>
      </c>
      <c r="H158" s="1">
        <f t="shared" si="19"/>
        <v>0</v>
      </c>
      <c r="I158" s="41"/>
      <c r="J158" s="77"/>
      <c r="K158" s="122"/>
    </row>
    <row r="159" spans="1:11" ht="16.2" x14ac:dyDescent="0.3">
      <c r="A159" s="63"/>
      <c r="B159" s="45" t="s">
        <v>46</v>
      </c>
      <c r="C159" s="4">
        <v>12</v>
      </c>
      <c r="D159" s="4">
        <f t="shared" si="17"/>
        <v>10</v>
      </c>
      <c r="E159" s="4"/>
      <c r="F159" s="4">
        <f>D159-8</f>
        <v>2</v>
      </c>
      <c r="G159" s="1">
        <f t="shared" si="18"/>
        <v>400</v>
      </c>
      <c r="H159" s="1">
        <f t="shared" si="19"/>
        <v>0</v>
      </c>
      <c r="I159" s="41"/>
      <c r="J159" s="77"/>
      <c r="K159" s="122"/>
    </row>
    <row r="160" spans="1:11" ht="16.2" x14ac:dyDescent="0.3">
      <c r="A160" s="63"/>
      <c r="B160" s="45" t="s">
        <v>47</v>
      </c>
      <c r="C160" s="4">
        <v>12</v>
      </c>
      <c r="D160" s="4">
        <f t="shared" si="17"/>
        <v>10</v>
      </c>
      <c r="E160" s="4"/>
      <c r="F160" s="4">
        <f>D160-8</f>
        <v>2</v>
      </c>
      <c r="G160" s="1">
        <f t="shared" si="18"/>
        <v>400</v>
      </c>
      <c r="H160" s="1">
        <f t="shared" si="19"/>
        <v>0</v>
      </c>
      <c r="I160" s="41"/>
      <c r="J160" s="77"/>
      <c r="K160" s="122"/>
    </row>
    <row r="161" spans="1:11" ht="16.2" x14ac:dyDescent="0.3">
      <c r="A161" s="63"/>
      <c r="B161" s="45" t="s">
        <v>48</v>
      </c>
      <c r="C161" s="4"/>
      <c r="D161" s="4" t="str">
        <f t="shared" si="17"/>
        <v/>
      </c>
      <c r="E161" s="4"/>
      <c r="F161" s="4"/>
      <c r="G161" s="1"/>
      <c r="H161" s="1"/>
      <c r="I161" s="41"/>
      <c r="J161" s="77"/>
      <c r="K161" s="122"/>
    </row>
    <row r="162" spans="1:11" ht="16.2" x14ac:dyDescent="0.3">
      <c r="A162" s="63"/>
      <c r="B162" s="45" t="s">
        <v>49</v>
      </c>
      <c r="C162" s="4"/>
      <c r="D162" s="4" t="str">
        <f t="shared" si="17"/>
        <v/>
      </c>
      <c r="E162" s="4"/>
      <c r="F162" s="4"/>
      <c r="G162" s="1"/>
      <c r="H162" s="1"/>
      <c r="I162" s="41"/>
      <c r="J162" s="77"/>
      <c r="K162" s="122"/>
    </row>
    <row r="163" spans="1:11" ht="16.2" x14ac:dyDescent="0.3">
      <c r="A163" s="63"/>
      <c r="B163" s="45" t="s">
        <v>50</v>
      </c>
      <c r="C163" s="4">
        <v>12</v>
      </c>
      <c r="D163" s="4">
        <f t="shared" si="17"/>
        <v>10</v>
      </c>
      <c r="E163" s="4"/>
      <c r="F163" s="4">
        <f>D163-8</f>
        <v>2</v>
      </c>
      <c r="G163" s="1">
        <f t="shared" si="18"/>
        <v>400</v>
      </c>
      <c r="H163" s="1">
        <f t="shared" si="19"/>
        <v>0</v>
      </c>
      <c r="I163" s="41"/>
      <c r="J163" s="77"/>
      <c r="K163" s="122"/>
    </row>
    <row r="164" spans="1:11" ht="16.2" x14ac:dyDescent="0.3">
      <c r="A164" s="63"/>
      <c r="B164" s="45" t="s">
        <v>51</v>
      </c>
      <c r="C164" s="4">
        <v>12</v>
      </c>
      <c r="D164" s="4">
        <f t="shared" si="17"/>
        <v>10</v>
      </c>
      <c r="E164" s="4"/>
      <c r="F164" s="4">
        <f>D164-8</f>
        <v>2</v>
      </c>
      <c r="G164" s="1">
        <f t="shared" si="18"/>
        <v>400</v>
      </c>
      <c r="H164" s="1">
        <f t="shared" si="19"/>
        <v>0</v>
      </c>
      <c r="I164" s="41"/>
      <c r="J164" s="77"/>
      <c r="K164" s="122"/>
    </row>
    <row r="165" spans="1:11" ht="16.2" x14ac:dyDescent="0.3">
      <c r="A165" s="63"/>
      <c r="B165" s="45" t="s">
        <v>52</v>
      </c>
      <c r="C165" s="4">
        <v>12</v>
      </c>
      <c r="D165" s="4">
        <f t="shared" si="17"/>
        <v>10</v>
      </c>
      <c r="E165" s="4"/>
      <c r="F165" s="4">
        <f>D165-8</f>
        <v>2</v>
      </c>
      <c r="G165" s="1">
        <f t="shared" si="18"/>
        <v>400</v>
      </c>
      <c r="H165" s="1">
        <f t="shared" si="19"/>
        <v>0</v>
      </c>
      <c r="I165" s="41"/>
      <c r="J165" s="77"/>
      <c r="K165" s="122"/>
    </row>
    <row r="166" spans="1:11" ht="16.2" x14ac:dyDescent="0.3">
      <c r="A166" s="63"/>
      <c r="B166" s="45" t="s">
        <v>53</v>
      </c>
      <c r="C166" s="4">
        <v>12</v>
      </c>
      <c r="D166" s="4">
        <f t="shared" si="17"/>
        <v>10</v>
      </c>
      <c r="E166" s="4"/>
      <c r="F166" s="4">
        <f>D166-8</f>
        <v>2</v>
      </c>
      <c r="G166" s="1">
        <f t="shared" si="18"/>
        <v>400</v>
      </c>
      <c r="H166" s="1">
        <f t="shared" si="19"/>
        <v>0</v>
      </c>
      <c r="I166" s="41"/>
      <c r="J166" s="77"/>
      <c r="K166" s="122"/>
    </row>
    <row r="167" spans="1:11" ht="16.2" x14ac:dyDescent="0.3">
      <c r="A167" s="63"/>
      <c r="B167" s="45" t="s">
        <v>54</v>
      </c>
      <c r="C167" s="4"/>
      <c r="D167" s="4"/>
      <c r="E167" s="4"/>
      <c r="F167" s="4"/>
      <c r="G167" s="1"/>
      <c r="H167" s="1"/>
      <c r="I167" s="41"/>
      <c r="J167" s="77"/>
      <c r="K167" s="122"/>
    </row>
    <row r="168" spans="1:11" ht="16.2" x14ac:dyDescent="0.3">
      <c r="A168" s="63"/>
      <c r="B168" s="45" t="s">
        <v>55</v>
      </c>
      <c r="C168" s="4"/>
      <c r="D168" s="4"/>
      <c r="E168" s="4"/>
      <c r="F168" s="4"/>
      <c r="G168" s="1"/>
      <c r="H168" s="1"/>
      <c r="I168" s="41"/>
      <c r="J168" s="77"/>
      <c r="K168" s="122"/>
    </row>
    <row r="169" spans="1:11" ht="16.2" x14ac:dyDescent="0.3">
      <c r="A169" s="63"/>
      <c r="B169" s="45" t="s">
        <v>56</v>
      </c>
      <c r="C169" s="4"/>
      <c r="D169" s="4"/>
      <c r="E169" s="4"/>
      <c r="F169" s="4"/>
      <c r="G169" s="1"/>
      <c r="H169" s="1"/>
      <c r="I169" s="41"/>
      <c r="J169" s="77"/>
      <c r="K169" s="122"/>
    </row>
    <row r="170" spans="1:11" ht="16.2" x14ac:dyDescent="0.3">
      <c r="A170" s="63"/>
      <c r="B170" s="45" t="s">
        <v>57</v>
      </c>
      <c r="C170" s="4"/>
      <c r="D170" s="4"/>
      <c r="E170" s="4"/>
      <c r="F170" s="4"/>
      <c r="G170" s="1"/>
      <c r="H170" s="1"/>
      <c r="I170" s="41"/>
      <c r="J170" s="77"/>
      <c r="K170" s="122"/>
    </row>
    <row r="171" spans="1:11" ht="16.2" x14ac:dyDescent="0.3">
      <c r="A171" s="63"/>
      <c r="B171" s="45" t="s">
        <v>58</v>
      </c>
      <c r="C171" s="4"/>
      <c r="D171" s="4"/>
      <c r="E171" s="4"/>
      <c r="F171" s="4"/>
      <c r="G171" s="1"/>
      <c r="H171" s="1"/>
      <c r="I171" s="41"/>
      <c r="J171" s="77"/>
      <c r="K171" s="122"/>
    </row>
    <row r="172" spans="1:11" ht="16.2" x14ac:dyDescent="0.3">
      <c r="A172" s="63"/>
      <c r="B172" s="8" t="s">
        <v>1848</v>
      </c>
      <c r="C172" s="4"/>
      <c r="D172" s="4">
        <v>144</v>
      </c>
      <c r="E172" s="4"/>
      <c r="F172" s="4">
        <v>36</v>
      </c>
      <c r="G172" s="1"/>
      <c r="H172" s="1"/>
      <c r="I172" s="41">
        <v>2</v>
      </c>
      <c r="J172" s="43">
        <v>21600</v>
      </c>
      <c r="K172" s="122"/>
    </row>
    <row r="173" spans="1:11" ht="32.4" x14ac:dyDescent="0.3">
      <c r="A173" s="63"/>
      <c r="B173" s="90" t="s">
        <v>1849</v>
      </c>
      <c r="C173" s="4"/>
      <c r="D173" s="4"/>
      <c r="E173" s="4"/>
      <c r="F173" s="4"/>
      <c r="G173" s="1"/>
      <c r="H173" s="1"/>
      <c r="I173" s="41"/>
      <c r="J173" s="43">
        <v>8200</v>
      </c>
      <c r="K173" s="122"/>
    </row>
    <row r="174" spans="1:11" ht="16.2" x14ac:dyDescent="0.3">
      <c r="A174" s="63"/>
      <c r="B174" s="8" t="s">
        <v>1817</v>
      </c>
      <c r="C174" s="4"/>
      <c r="D174" s="4"/>
      <c r="E174" s="4"/>
      <c r="F174" s="4"/>
      <c r="G174" s="1"/>
      <c r="H174" s="1"/>
      <c r="I174" s="41"/>
      <c r="J174" s="43">
        <v>29800</v>
      </c>
      <c r="K174" s="122"/>
    </row>
    <row r="175" spans="1:11" ht="16.2" x14ac:dyDescent="0.3">
      <c r="A175" s="63"/>
      <c r="B175" s="8" t="s">
        <v>1818</v>
      </c>
      <c r="C175" s="4"/>
      <c r="D175" s="4"/>
      <c r="E175" s="4"/>
      <c r="F175" s="4"/>
      <c r="G175" s="1"/>
      <c r="H175" s="1"/>
      <c r="I175" s="41"/>
      <c r="J175" s="43">
        <v>34800</v>
      </c>
      <c r="K175" s="122"/>
    </row>
    <row r="176" spans="1:11" ht="16.2" x14ac:dyDescent="0.3">
      <c r="A176" s="63"/>
      <c r="B176" s="8" t="s">
        <v>1819</v>
      </c>
      <c r="C176" s="9"/>
      <c r="D176" s="9" t="str">
        <f t="shared" si="17"/>
        <v/>
      </c>
      <c r="E176" s="9"/>
      <c r="F176" s="9"/>
      <c r="G176" s="10"/>
      <c r="H176" s="10"/>
      <c r="I176" s="48"/>
      <c r="J176" s="44">
        <v>5000</v>
      </c>
      <c r="K176" s="127"/>
    </row>
    <row r="177" spans="1:11" x14ac:dyDescent="0.3">
      <c r="A177" s="63"/>
      <c r="K177" s="122"/>
    </row>
    <row r="178" spans="1:11" ht="16.2" x14ac:dyDescent="0.3">
      <c r="A178" s="63"/>
      <c r="B178" s="45" t="s">
        <v>60</v>
      </c>
      <c r="C178" s="4">
        <v>12</v>
      </c>
      <c r="D178" s="4">
        <f t="shared" ref="D178:D212" si="20">IF((OR(C178&gt;12,C178=12)),C178-2,IF(C178=8,C178-1,""))</f>
        <v>10</v>
      </c>
      <c r="E178" s="4"/>
      <c r="F178" s="4">
        <f>D178-8</f>
        <v>2</v>
      </c>
      <c r="G178" s="1">
        <f t="shared" ref="G178" si="21">IF(2&lt;F178,2,F178)*150*4/3</f>
        <v>400</v>
      </c>
      <c r="H178" s="1">
        <f t="shared" ref="H178" si="22">IF(F178&gt;2,F178-2,0)*150*5/3</f>
        <v>0</v>
      </c>
      <c r="I178" s="41"/>
      <c r="J178" s="77"/>
      <c r="K178" s="122"/>
    </row>
    <row r="179" spans="1:11" ht="16.2" x14ac:dyDescent="0.3">
      <c r="A179" s="63"/>
      <c r="B179" s="45" t="s">
        <v>61</v>
      </c>
      <c r="C179" s="4"/>
      <c r="D179" s="4" t="str">
        <f t="shared" si="20"/>
        <v/>
      </c>
      <c r="E179" s="4"/>
      <c r="F179" s="4"/>
      <c r="G179" s="1"/>
      <c r="H179" s="1"/>
      <c r="I179" s="41"/>
      <c r="J179" s="77"/>
      <c r="K179" s="122"/>
    </row>
    <row r="180" spans="1:11" ht="16.2" x14ac:dyDescent="0.3">
      <c r="A180" s="63"/>
      <c r="B180" s="45" t="s">
        <v>62</v>
      </c>
      <c r="C180" s="4"/>
      <c r="D180" s="4" t="str">
        <f t="shared" si="20"/>
        <v/>
      </c>
      <c r="E180" s="4"/>
      <c r="F180" s="4"/>
      <c r="G180" s="1"/>
      <c r="H180" s="1"/>
      <c r="I180" s="41"/>
      <c r="J180" s="77"/>
      <c r="K180" s="122"/>
    </row>
    <row r="181" spans="1:11" ht="16.2" x14ac:dyDescent="0.3">
      <c r="A181" s="63"/>
      <c r="B181" s="45" t="s">
        <v>63</v>
      </c>
      <c r="C181" s="4">
        <v>12</v>
      </c>
      <c r="D181" s="4">
        <f t="shared" si="20"/>
        <v>10</v>
      </c>
      <c r="E181" s="4"/>
      <c r="F181" s="4">
        <f>D181-8</f>
        <v>2</v>
      </c>
      <c r="G181" s="1">
        <f t="shared" ref="G181:G207" si="23">IF(2&lt;F181,2,F181)*150*4/3</f>
        <v>400</v>
      </c>
      <c r="H181" s="1">
        <f t="shared" ref="H181:H207" si="24">IF(F181&gt;2,F181-2,0)*150*5/3</f>
        <v>0</v>
      </c>
      <c r="I181" s="41"/>
      <c r="J181" s="77"/>
      <c r="K181" s="122"/>
    </row>
    <row r="182" spans="1:11" ht="16.2" x14ac:dyDescent="0.3">
      <c r="A182" s="63"/>
      <c r="B182" s="45" t="s">
        <v>64</v>
      </c>
      <c r="C182" s="4">
        <v>16</v>
      </c>
      <c r="D182" s="4">
        <f t="shared" si="20"/>
        <v>14</v>
      </c>
      <c r="E182" s="4"/>
      <c r="F182" s="4">
        <v>2</v>
      </c>
      <c r="G182" s="1">
        <f t="shared" si="23"/>
        <v>400</v>
      </c>
      <c r="H182" s="1">
        <f t="shared" si="24"/>
        <v>0</v>
      </c>
      <c r="I182" s="41">
        <v>4</v>
      </c>
      <c r="J182" s="77"/>
      <c r="K182" s="122"/>
    </row>
    <row r="183" spans="1:11" ht="16.2" x14ac:dyDescent="0.3">
      <c r="A183" s="63"/>
      <c r="B183" s="45" t="s">
        <v>65</v>
      </c>
      <c r="C183" s="4">
        <v>12</v>
      </c>
      <c r="D183" s="4">
        <f t="shared" si="20"/>
        <v>10</v>
      </c>
      <c r="E183" s="4"/>
      <c r="F183" s="4">
        <f>D183-8</f>
        <v>2</v>
      </c>
      <c r="G183" s="1">
        <f t="shared" si="23"/>
        <v>400</v>
      </c>
      <c r="H183" s="1">
        <f t="shared" si="24"/>
        <v>0</v>
      </c>
      <c r="I183" s="41"/>
      <c r="J183" s="77"/>
      <c r="K183" s="122"/>
    </row>
    <row r="184" spans="1:11" ht="16.2" x14ac:dyDescent="0.3">
      <c r="A184" s="63"/>
      <c r="B184" s="45" t="s">
        <v>66</v>
      </c>
      <c r="C184" s="4">
        <v>12</v>
      </c>
      <c r="D184" s="4">
        <f t="shared" si="20"/>
        <v>10</v>
      </c>
      <c r="E184" s="4"/>
      <c r="F184" s="4">
        <f>D184-8</f>
        <v>2</v>
      </c>
      <c r="G184" s="1">
        <f t="shared" si="23"/>
        <v>400</v>
      </c>
      <c r="H184" s="1">
        <f t="shared" si="24"/>
        <v>0</v>
      </c>
      <c r="I184" s="41"/>
      <c r="J184" s="77"/>
      <c r="K184" s="122"/>
    </row>
    <row r="185" spans="1:11" ht="16.2" x14ac:dyDescent="0.3">
      <c r="A185" s="63"/>
      <c r="B185" s="45" t="s">
        <v>67</v>
      </c>
      <c r="C185" s="4"/>
      <c r="D185" s="4" t="str">
        <f t="shared" si="20"/>
        <v/>
      </c>
      <c r="E185" s="4"/>
      <c r="F185" s="4"/>
      <c r="G185" s="1"/>
      <c r="H185" s="1"/>
      <c r="I185" s="41"/>
      <c r="J185" s="77"/>
      <c r="K185" s="122"/>
    </row>
    <row r="186" spans="1:11" ht="16.2" x14ac:dyDescent="0.3">
      <c r="A186" s="63"/>
      <c r="B186" s="45" t="s">
        <v>68</v>
      </c>
      <c r="C186" s="4"/>
      <c r="D186" s="4" t="str">
        <f t="shared" si="20"/>
        <v/>
      </c>
      <c r="E186" s="4"/>
      <c r="F186" s="4"/>
      <c r="G186" s="1"/>
      <c r="H186" s="1"/>
      <c r="I186" s="41"/>
      <c r="J186" s="77"/>
      <c r="K186" s="122"/>
    </row>
    <row r="187" spans="1:11" ht="16.2" x14ac:dyDescent="0.3">
      <c r="A187" s="63"/>
      <c r="B187" s="45" t="s">
        <v>69</v>
      </c>
      <c r="C187" s="4">
        <v>12.5</v>
      </c>
      <c r="D187" s="4">
        <f t="shared" si="20"/>
        <v>10.5</v>
      </c>
      <c r="E187" s="4"/>
      <c r="F187" s="4">
        <v>2</v>
      </c>
      <c r="G187" s="1">
        <f t="shared" si="23"/>
        <v>400</v>
      </c>
      <c r="H187" s="1">
        <f t="shared" si="24"/>
        <v>0</v>
      </c>
      <c r="I187" s="41">
        <v>0.5</v>
      </c>
      <c r="J187" s="77"/>
      <c r="K187" s="122"/>
    </row>
    <row r="188" spans="1:11" s="140" customFormat="1" ht="32.4" x14ac:dyDescent="0.3">
      <c r="A188" s="153"/>
      <c r="B188" s="81" t="s">
        <v>1830</v>
      </c>
      <c r="C188" s="10">
        <v>12</v>
      </c>
      <c r="D188" s="10">
        <f t="shared" si="20"/>
        <v>10</v>
      </c>
      <c r="E188" s="10"/>
      <c r="F188" s="10">
        <f>D188-8</f>
        <v>2</v>
      </c>
      <c r="G188" s="10">
        <f t="shared" si="23"/>
        <v>400</v>
      </c>
      <c r="H188" s="10">
        <f t="shared" si="24"/>
        <v>0</v>
      </c>
      <c r="I188" s="48"/>
      <c r="J188" s="82"/>
      <c r="K188" s="173">
        <v>2800</v>
      </c>
    </row>
    <row r="189" spans="1:11" ht="16.2" x14ac:dyDescent="0.3">
      <c r="A189" s="63"/>
      <c r="B189" s="45" t="s">
        <v>70</v>
      </c>
      <c r="C189" s="4">
        <v>12</v>
      </c>
      <c r="D189" s="4">
        <f t="shared" si="20"/>
        <v>10</v>
      </c>
      <c r="E189" s="4"/>
      <c r="F189" s="4">
        <f>D189-8</f>
        <v>2</v>
      </c>
      <c r="G189" s="1">
        <f t="shared" si="23"/>
        <v>400</v>
      </c>
      <c r="H189" s="1">
        <f t="shared" si="24"/>
        <v>0</v>
      </c>
      <c r="I189" s="41"/>
      <c r="J189" s="77"/>
      <c r="K189" s="122"/>
    </row>
    <row r="190" spans="1:11" ht="16.2" x14ac:dyDescent="0.3">
      <c r="A190" s="63"/>
      <c r="B190" s="45" t="s">
        <v>71</v>
      </c>
      <c r="C190" s="4">
        <v>12</v>
      </c>
      <c r="D190" s="4">
        <f t="shared" si="20"/>
        <v>10</v>
      </c>
      <c r="E190" s="4"/>
      <c r="F190" s="4">
        <f>D190-8</f>
        <v>2</v>
      </c>
      <c r="G190" s="1">
        <f t="shared" si="23"/>
        <v>400</v>
      </c>
      <c r="H190" s="1">
        <f t="shared" si="24"/>
        <v>0</v>
      </c>
      <c r="I190" s="41"/>
      <c r="J190" s="77"/>
      <c r="K190" s="122"/>
    </row>
    <row r="191" spans="1:11" ht="16.2" x14ac:dyDescent="0.3">
      <c r="A191" s="63"/>
      <c r="B191" s="45" t="s">
        <v>72</v>
      </c>
      <c r="C191" s="4"/>
      <c r="D191" s="4" t="str">
        <f t="shared" si="20"/>
        <v/>
      </c>
      <c r="E191" s="4"/>
      <c r="F191" s="4"/>
      <c r="G191" s="1"/>
      <c r="H191" s="1"/>
      <c r="I191" s="41"/>
      <c r="J191" s="77"/>
      <c r="K191" s="122"/>
    </row>
    <row r="192" spans="1:11" ht="16.2" x14ac:dyDescent="0.3">
      <c r="A192" s="63"/>
      <c r="B192" s="45" t="s">
        <v>73</v>
      </c>
      <c r="C192" s="4"/>
      <c r="D192" s="4" t="str">
        <f t="shared" si="20"/>
        <v/>
      </c>
      <c r="E192" s="4"/>
      <c r="F192" s="4"/>
      <c r="G192" s="1"/>
      <c r="H192" s="1"/>
      <c r="I192" s="41"/>
      <c r="J192" s="77"/>
      <c r="K192" s="122"/>
    </row>
    <row r="193" spans="1:11" ht="16.2" x14ac:dyDescent="0.3">
      <c r="A193" s="63"/>
      <c r="B193" s="45" t="s">
        <v>74</v>
      </c>
      <c r="C193" s="4">
        <v>12</v>
      </c>
      <c r="D193" s="4">
        <f t="shared" si="20"/>
        <v>10</v>
      </c>
      <c r="E193" s="4"/>
      <c r="F193" s="4">
        <f>D193-8</f>
        <v>2</v>
      </c>
      <c r="G193" s="1">
        <f t="shared" si="23"/>
        <v>400</v>
      </c>
      <c r="H193" s="1">
        <f t="shared" si="24"/>
        <v>0</v>
      </c>
      <c r="I193" s="41"/>
      <c r="J193" s="77"/>
      <c r="K193" s="122"/>
    </row>
    <row r="194" spans="1:11" ht="16.2" x14ac:dyDescent="0.3">
      <c r="A194" s="63"/>
      <c r="B194" s="45" t="s">
        <v>75</v>
      </c>
      <c r="C194" s="4">
        <v>13</v>
      </c>
      <c r="D194" s="4">
        <f t="shared" si="20"/>
        <v>11</v>
      </c>
      <c r="E194" s="4"/>
      <c r="F194" s="4">
        <v>2</v>
      </c>
      <c r="G194" s="1">
        <f t="shared" si="23"/>
        <v>400</v>
      </c>
      <c r="H194" s="1">
        <f t="shared" si="24"/>
        <v>0</v>
      </c>
      <c r="I194" s="41">
        <v>1</v>
      </c>
      <c r="J194" s="77"/>
      <c r="K194" s="122"/>
    </row>
    <row r="195" spans="1:11" ht="16.2" x14ac:dyDescent="0.3">
      <c r="A195" s="63"/>
      <c r="B195" s="45" t="s">
        <v>76</v>
      </c>
      <c r="C195" s="4">
        <v>12</v>
      </c>
      <c r="D195" s="4">
        <f t="shared" si="20"/>
        <v>10</v>
      </c>
      <c r="E195" s="4"/>
      <c r="F195" s="4">
        <f>D195-8</f>
        <v>2</v>
      </c>
      <c r="G195" s="1">
        <f t="shared" si="23"/>
        <v>400</v>
      </c>
      <c r="H195" s="1">
        <f t="shared" si="24"/>
        <v>0</v>
      </c>
      <c r="I195" s="41"/>
      <c r="J195" s="77"/>
      <c r="K195" s="122"/>
    </row>
    <row r="196" spans="1:11" ht="16.2" x14ac:dyDescent="0.3">
      <c r="A196" s="63"/>
      <c r="B196" s="45" t="s">
        <v>77</v>
      </c>
      <c r="C196" s="4">
        <v>12</v>
      </c>
      <c r="D196" s="4">
        <f t="shared" si="20"/>
        <v>10</v>
      </c>
      <c r="E196" s="4"/>
      <c r="F196" s="4">
        <f>D196-8</f>
        <v>2</v>
      </c>
      <c r="G196" s="1">
        <f t="shared" si="23"/>
        <v>400</v>
      </c>
      <c r="H196" s="1">
        <f t="shared" si="24"/>
        <v>0</v>
      </c>
      <c r="I196" s="41"/>
      <c r="J196" s="77"/>
      <c r="K196" s="122"/>
    </row>
    <row r="197" spans="1:11" ht="16.2" x14ac:dyDescent="0.3">
      <c r="A197" s="63"/>
      <c r="B197" s="45" t="s">
        <v>78</v>
      </c>
      <c r="C197" s="4"/>
      <c r="D197" s="4" t="str">
        <f t="shared" si="20"/>
        <v/>
      </c>
      <c r="E197" s="4"/>
      <c r="F197" s="4"/>
      <c r="G197" s="1"/>
      <c r="H197" s="1"/>
      <c r="I197" s="41"/>
      <c r="J197" s="77"/>
      <c r="K197" s="122"/>
    </row>
    <row r="198" spans="1:11" ht="16.2" x14ac:dyDescent="0.3">
      <c r="A198" s="63"/>
      <c r="B198" s="45" t="s">
        <v>79</v>
      </c>
      <c r="C198" s="4"/>
      <c r="D198" s="4" t="str">
        <f t="shared" si="20"/>
        <v/>
      </c>
      <c r="E198" s="4"/>
      <c r="F198" s="4"/>
      <c r="G198" s="1"/>
      <c r="H198" s="1"/>
      <c r="I198" s="41"/>
      <c r="J198" s="77"/>
      <c r="K198" s="122"/>
    </row>
    <row r="199" spans="1:11" ht="16.2" x14ac:dyDescent="0.3">
      <c r="A199" s="63"/>
      <c r="B199" s="45" t="s">
        <v>80</v>
      </c>
      <c r="C199" s="4">
        <v>12</v>
      </c>
      <c r="D199" s="4">
        <f t="shared" si="20"/>
        <v>10</v>
      </c>
      <c r="E199" s="4"/>
      <c r="F199" s="4">
        <f>D199-8</f>
        <v>2</v>
      </c>
      <c r="G199" s="1">
        <f t="shared" si="23"/>
        <v>400</v>
      </c>
      <c r="H199" s="1">
        <f t="shared" si="24"/>
        <v>0</v>
      </c>
      <c r="I199" s="41"/>
      <c r="J199" s="77"/>
      <c r="K199" s="122"/>
    </row>
    <row r="200" spans="1:11" ht="16.2" x14ac:dyDescent="0.3">
      <c r="A200" s="63"/>
      <c r="B200" s="45" t="s">
        <v>81</v>
      </c>
      <c r="C200" s="4">
        <v>12</v>
      </c>
      <c r="D200" s="4">
        <f t="shared" si="20"/>
        <v>10</v>
      </c>
      <c r="E200" s="4"/>
      <c r="F200" s="4">
        <f>D200-8</f>
        <v>2</v>
      </c>
      <c r="G200" s="1">
        <f t="shared" si="23"/>
        <v>400</v>
      </c>
      <c r="H200" s="1">
        <f t="shared" si="24"/>
        <v>0</v>
      </c>
      <c r="I200" s="41"/>
      <c r="J200" s="77"/>
      <c r="K200" s="122"/>
    </row>
    <row r="201" spans="1:11" ht="16.2" x14ac:dyDescent="0.3">
      <c r="A201" s="63"/>
      <c r="B201" s="45" t="s">
        <v>82</v>
      </c>
      <c r="C201" s="4">
        <v>12</v>
      </c>
      <c r="D201" s="4">
        <f t="shared" si="20"/>
        <v>10</v>
      </c>
      <c r="E201" s="4"/>
      <c r="F201" s="4">
        <f>D201-8</f>
        <v>2</v>
      </c>
      <c r="G201" s="1">
        <f t="shared" si="23"/>
        <v>400</v>
      </c>
      <c r="H201" s="1">
        <f t="shared" si="24"/>
        <v>0</v>
      </c>
      <c r="I201" s="41"/>
      <c r="J201" s="77"/>
      <c r="K201" s="122"/>
    </row>
    <row r="202" spans="1:11" ht="16.2" x14ac:dyDescent="0.3">
      <c r="A202" s="63"/>
      <c r="B202" s="45" t="s">
        <v>83</v>
      </c>
      <c r="C202" s="4">
        <v>12</v>
      </c>
      <c r="D202" s="4">
        <f t="shared" si="20"/>
        <v>10</v>
      </c>
      <c r="E202" s="4"/>
      <c r="F202" s="4">
        <f>D202-8</f>
        <v>2</v>
      </c>
      <c r="G202" s="1">
        <f t="shared" si="23"/>
        <v>400</v>
      </c>
      <c r="H202" s="1">
        <f t="shared" si="24"/>
        <v>0</v>
      </c>
      <c r="I202" s="41"/>
      <c r="J202" s="77"/>
      <c r="K202" s="122"/>
    </row>
    <row r="203" spans="1:11" ht="16.2" x14ac:dyDescent="0.3">
      <c r="A203" s="63"/>
      <c r="B203" s="45" t="s">
        <v>84</v>
      </c>
      <c r="C203" s="4"/>
      <c r="D203" s="4" t="str">
        <f t="shared" si="20"/>
        <v/>
      </c>
      <c r="E203" s="4"/>
      <c r="F203" s="4"/>
      <c r="G203" s="1"/>
      <c r="H203" s="1"/>
      <c r="I203" s="41"/>
      <c r="J203" s="77"/>
      <c r="K203" s="122"/>
    </row>
    <row r="204" spans="1:11" ht="16.2" x14ac:dyDescent="0.3">
      <c r="A204" s="63"/>
      <c r="B204" s="45" t="s">
        <v>85</v>
      </c>
      <c r="C204" s="4"/>
      <c r="D204" s="4" t="str">
        <f t="shared" si="20"/>
        <v/>
      </c>
      <c r="E204" s="4"/>
      <c r="F204" s="4"/>
      <c r="G204" s="1"/>
      <c r="H204" s="1"/>
      <c r="I204" s="41"/>
      <c r="J204" s="77"/>
      <c r="K204" s="122"/>
    </row>
    <row r="205" spans="1:11" ht="16.2" x14ac:dyDescent="0.3">
      <c r="A205" s="63"/>
      <c r="B205" s="45" t="s">
        <v>86</v>
      </c>
      <c r="C205" s="4">
        <v>12</v>
      </c>
      <c r="D205" s="4">
        <f t="shared" si="20"/>
        <v>10</v>
      </c>
      <c r="E205" s="4"/>
      <c r="F205" s="4">
        <f>D205-8</f>
        <v>2</v>
      </c>
      <c r="G205" s="1">
        <f t="shared" si="23"/>
        <v>400</v>
      </c>
      <c r="H205" s="1">
        <f t="shared" si="24"/>
        <v>0</v>
      </c>
      <c r="I205" s="41"/>
      <c r="J205" s="77"/>
      <c r="K205" s="122"/>
    </row>
    <row r="206" spans="1:11" ht="16.2" x14ac:dyDescent="0.3">
      <c r="A206" s="63"/>
      <c r="B206" s="45" t="s">
        <v>87</v>
      </c>
      <c r="C206" s="4">
        <v>12</v>
      </c>
      <c r="D206" s="4">
        <f t="shared" si="20"/>
        <v>10</v>
      </c>
      <c r="E206" s="4"/>
      <c r="F206" s="4">
        <f>D206-8</f>
        <v>2</v>
      </c>
      <c r="G206" s="1">
        <f t="shared" si="23"/>
        <v>400</v>
      </c>
      <c r="H206" s="1">
        <f t="shared" si="24"/>
        <v>0</v>
      </c>
      <c r="I206" s="41"/>
      <c r="J206" s="77"/>
      <c r="K206" s="122"/>
    </row>
    <row r="207" spans="1:11" ht="16.2" x14ac:dyDescent="0.3">
      <c r="A207" s="63"/>
      <c r="B207" s="45" t="s">
        <v>88</v>
      </c>
      <c r="C207" s="4">
        <v>12</v>
      </c>
      <c r="D207" s="4">
        <f t="shared" si="20"/>
        <v>10</v>
      </c>
      <c r="E207" s="4"/>
      <c r="F207" s="4">
        <f>D207-8</f>
        <v>2</v>
      </c>
      <c r="G207" s="1">
        <f t="shared" si="23"/>
        <v>400</v>
      </c>
      <c r="H207" s="1">
        <f t="shared" si="24"/>
        <v>0</v>
      </c>
      <c r="I207" s="41"/>
      <c r="J207" s="77"/>
      <c r="K207" s="122"/>
    </row>
    <row r="208" spans="1:11" ht="16.2" x14ac:dyDescent="0.3">
      <c r="A208" s="63"/>
      <c r="B208" s="8" t="s">
        <v>1848</v>
      </c>
      <c r="C208" s="4"/>
      <c r="D208" s="4">
        <v>152</v>
      </c>
      <c r="E208" s="4"/>
      <c r="F208" s="4">
        <v>38</v>
      </c>
      <c r="G208" s="1"/>
      <c r="H208" s="1"/>
      <c r="I208" s="41">
        <v>5.5</v>
      </c>
      <c r="J208" s="77">
        <v>22800</v>
      </c>
      <c r="K208" s="122"/>
    </row>
    <row r="209" spans="1:11" ht="32.4" x14ac:dyDescent="0.3">
      <c r="A209" s="63"/>
      <c r="B209" s="90" t="s">
        <v>1849</v>
      </c>
      <c r="C209" s="4"/>
      <c r="D209" s="4"/>
      <c r="E209" s="4"/>
      <c r="F209" s="4"/>
      <c r="G209" s="1"/>
      <c r="H209" s="1"/>
      <c r="I209" s="41"/>
      <c r="J209" s="43">
        <v>8975</v>
      </c>
      <c r="K209" s="4">
        <v>2800</v>
      </c>
    </row>
    <row r="210" spans="1:11" ht="16.2" x14ac:dyDescent="0.3">
      <c r="A210" s="63"/>
      <c r="B210" s="8" t="s">
        <v>1817</v>
      </c>
      <c r="C210" s="4"/>
      <c r="D210" s="4"/>
      <c r="E210" s="4"/>
      <c r="F210" s="4"/>
      <c r="G210" s="1"/>
      <c r="H210" s="1"/>
      <c r="I210" s="41"/>
      <c r="J210" s="43">
        <v>34575</v>
      </c>
      <c r="K210" s="122"/>
    </row>
    <row r="211" spans="1:11" ht="16.2" x14ac:dyDescent="0.3">
      <c r="A211" s="63"/>
      <c r="B211" s="8" t="s">
        <v>1818</v>
      </c>
      <c r="C211" s="4"/>
      <c r="D211" s="4"/>
      <c r="E211" s="4"/>
      <c r="F211" s="4"/>
      <c r="G211" s="1"/>
      <c r="H211" s="1"/>
      <c r="I211" s="41"/>
      <c r="J211" s="43">
        <v>36825</v>
      </c>
      <c r="K211" s="122"/>
    </row>
    <row r="212" spans="1:11" ht="16.2" x14ac:dyDescent="0.3">
      <c r="A212" s="63"/>
      <c r="B212" s="8" t="s">
        <v>1819</v>
      </c>
      <c r="C212" s="9"/>
      <c r="D212" s="9" t="str">
        <f t="shared" si="20"/>
        <v/>
      </c>
      <c r="E212" s="9"/>
      <c r="F212" s="9"/>
      <c r="G212" s="10"/>
      <c r="H212" s="10"/>
      <c r="I212" s="48"/>
      <c r="J212" s="44">
        <v>2250</v>
      </c>
      <c r="K212" s="127"/>
    </row>
    <row r="213" spans="1:11" x14ac:dyDescent="0.3">
      <c r="A213" s="63"/>
      <c r="K213" s="122"/>
    </row>
    <row r="214" spans="1:11" ht="16.2" x14ac:dyDescent="0.3">
      <c r="A214" s="63"/>
      <c r="B214" s="45" t="s">
        <v>89</v>
      </c>
      <c r="C214" s="4">
        <v>12</v>
      </c>
      <c r="D214" s="4">
        <f t="shared" ref="D214:D249" si="25">IF((OR(C214&gt;12,C214=12)),C214-2,IF(C214=8,C214-1,""))</f>
        <v>10</v>
      </c>
      <c r="E214" s="4"/>
      <c r="F214" s="4">
        <f>D214-8</f>
        <v>2</v>
      </c>
      <c r="G214" s="1">
        <f t="shared" ref="G214:G245" si="26">IF(2&lt;F214,2,F214)*150*4/3</f>
        <v>400</v>
      </c>
      <c r="H214" s="1">
        <f t="shared" ref="H214:H245" si="27">IF(F214&gt;2,F214-2,0)*150*5/3</f>
        <v>0</v>
      </c>
      <c r="I214" s="41"/>
      <c r="J214" s="77"/>
      <c r="K214" s="122"/>
    </row>
    <row r="215" spans="1:11" ht="16.2" x14ac:dyDescent="0.3">
      <c r="A215" s="63"/>
      <c r="B215" s="45" t="s">
        <v>90</v>
      </c>
      <c r="C215" s="4"/>
      <c r="D215" s="4" t="str">
        <f t="shared" si="25"/>
        <v/>
      </c>
      <c r="E215" s="4"/>
      <c r="F215" s="4"/>
      <c r="G215" s="1"/>
      <c r="H215" s="1"/>
      <c r="I215" s="41"/>
      <c r="J215" s="77"/>
      <c r="K215" s="122"/>
    </row>
    <row r="216" spans="1:11" ht="16.2" x14ac:dyDescent="0.3">
      <c r="A216" s="63"/>
      <c r="B216" s="45" t="s">
        <v>91</v>
      </c>
      <c r="C216" s="4"/>
      <c r="D216" s="4" t="str">
        <f t="shared" si="25"/>
        <v/>
      </c>
      <c r="E216" s="4"/>
      <c r="F216" s="4"/>
      <c r="G216" s="1"/>
      <c r="H216" s="1"/>
      <c r="I216" s="41"/>
      <c r="J216" s="77"/>
      <c r="K216" s="122"/>
    </row>
    <row r="217" spans="1:11" ht="16.2" x14ac:dyDescent="0.3">
      <c r="A217" s="63"/>
      <c r="B217" s="45" t="s">
        <v>92</v>
      </c>
      <c r="C217" s="4">
        <v>12</v>
      </c>
      <c r="D217" s="4">
        <f t="shared" si="25"/>
        <v>10</v>
      </c>
      <c r="E217" s="4"/>
      <c r="F217" s="4">
        <f>D217-8</f>
        <v>2</v>
      </c>
      <c r="G217" s="1">
        <f t="shared" si="26"/>
        <v>400</v>
      </c>
      <c r="H217" s="1">
        <f t="shared" si="27"/>
        <v>0</v>
      </c>
      <c r="I217" s="41"/>
      <c r="J217" s="77"/>
      <c r="K217" s="122"/>
    </row>
    <row r="218" spans="1:11" ht="16.2" x14ac:dyDescent="0.3">
      <c r="A218" s="63"/>
      <c r="B218" s="45" t="s">
        <v>93</v>
      </c>
      <c r="C218" s="4">
        <v>12</v>
      </c>
      <c r="D218" s="4">
        <f t="shared" si="25"/>
        <v>10</v>
      </c>
      <c r="E218" s="4"/>
      <c r="F218" s="4">
        <f>D218-8</f>
        <v>2</v>
      </c>
      <c r="G218" s="1">
        <f t="shared" si="26"/>
        <v>400</v>
      </c>
      <c r="H218" s="1">
        <f t="shared" si="27"/>
        <v>0</v>
      </c>
      <c r="I218" s="41"/>
      <c r="J218" s="77"/>
      <c r="K218" s="122"/>
    </row>
    <row r="219" spans="1:11" ht="16.2" x14ac:dyDescent="0.3">
      <c r="A219" s="63"/>
      <c r="B219" s="45" t="s">
        <v>94</v>
      </c>
      <c r="C219" s="4">
        <v>12</v>
      </c>
      <c r="D219" s="4">
        <f t="shared" si="25"/>
        <v>10</v>
      </c>
      <c r="E219" s="4"/>
      <c r="F219" s="4">
        <f>D219-8</f>
        <v>2</v>
      </c>
      <c r="G219" s="1">
        <f t="shared" si="26"/>
        <v>400</v>
      </c>
      <c r="H219" s="1">
        <f t="shared" si="27"/>
        <v>0</v>
      </c>
      <c r="I219" s="41"/>
      <c r="J219" s="77"/>
      <c r="K219" s="122"/>
    </row>
    <row r="220" spans="1:11" ht="16.2" x14ac:dyDescent="0.3">
      <c r="A220" s="63"/>
      <c r="B220" s="45" t="s">
        <v>95</v>
      </c>
      <c r="C220" s="4">
        <v>12</v>
      </c>
      <c r="D220" s="4">
        <f t="shared" si="25"/>
        <v>10</v>
      </c>
      <c r="E220" s="4"/>
      <c r="F220" s="4">
        <f>D220-8</f>
        <v>2</v>
      </c>
      <c r="G220" s="1">
        <f t="shared" si="26"/>
        <v>400</v>
      </c>
      <c r="H220" s="1">
        <f t="shared" si="27"/>
        <v>0</v>
      </c>
      <c r="I220" s="41"/>
      <c r="J220" s="77"/>
      <c r="K220" s="122"/>
    </row>
    <row r="221" spans="1:11" ht="16.2" x14ac:dyDescent="0.3">
      <c r="A221" s="63"/>
      <c r="B221" s="45" t="s">
        <v>96</v>
      </c>
      <c r="C221" s="4"/>
      <c r="D221" s="4" t="str">
        <f t="shared" si="25"/>
        <v/>
      </c>
      <c r="E221" s="4"/>
      <c r="F221" s="4"/>
      <c r="G221" s="1"/>
      <c r="H221" s="1"/>
      <c r="I221" s="41"/>
      <c r="J221" s="77"/>
      <c r="K221" s="122"/>
    </row>
    <row r="222" spans="1:11" ht="16.2" x14ac:dyDescent="0.3">
      <c r="A222" s="63"/>
      <c r="B222" s="45" t="s">
        <v>97</v>
      </c>
      <c r="C222" s="4"/>
      <c r="D222" s="4" t="str">
        <f t="shared" si="25"/>
        <v/>
      </c>
      <c r="E222" s="4"/>
      <c r="F222" s="4"/>
      <c r="G222" s="1"/>
      <c r="H222" s="1"/>
      <c r="I222" s="41"/>
      <c r="J222" s="77"/>
      <c r="K222" s="122"/>
    </row>
    <row r="223" spans="1:11" ht="16.2" x14ac:dyDescent="0.3">
      <c r="A223" s="63"/>
      <c r="B223" s="45" t="s">
        <v>98</v>
      </c>
      <c r="C223" s="4">
        <v>12</v>
      </c>
      <c r="D223" s="4">
        <f t="shared" si="25"/>
        <v>10</v>
      </c>
      <c r="E223" s="4"/>
      <c r="F223" s="4">
        <f>D223-8</f>
        <v>2</v>
      </c>
      <c r="G223" s="1">
        <f t="shared" si="26"/>
        <v>400</v>
      </c>
      <c r="H223" s="1">
        <f t="shared" si="27"/>
        <v>0</v>
      </c>
      <c r="I223" s="41"/>
      <c r="J223" s="77"/>
      <c r="K223" s="122"/>
    </row>
    <row r="224" spans="1:11" ht="16.2" x14ac:dyDescent="0.3">
      <c r="A224" s="63"/>
      <c r="B224" s="45" t="s">
        <v>99</v>
      </c>
      <c r="C224" s="4">
        <v>12</v>
      </c>
      <c r="D224" s="4">
        <f t="shared" si="25"/>
        <v>10</v>
      </c>
      <c r="E224" s="4"/>
      <c r="F224" s="4">
        <f>D224-8</f>
        <v>2</v>
      </c>
      <c r="G224" s="1">
        <f t="shared" si="26"/>
        <v>400</v>
      </c>
      <c r="H224" s="1">
        <f t="shared" si="27"/>
        <v>0</v>
      </c>
      <c r="I224" s="41"/>
      <c r="J224" s="77"/>
      <c r="K224" s="122"/>
    </row>
    <row r="225" spans="1:11" ht="16.2" x14ac:dyDescent="0.3">
      <c r="A225" s="63"/>
      <c r="B225" s="45" t="s">
        <v>100</v>
      </c>
      <c r="C225" s="4">
        <v>12</v>
      </c>
      <c r="D225" s="4">
        <f t="shared" si="25"/>
        <v>10</v>
      </c>
      <c r="E225" s="4"/>
      <c r="F225" s="4">
        <f>D225-8</f>
        <v>2</v>
      </c>
      <c r="G225" s="1">
        <f t="shared" si="26"/>
        <v>400</v>
      </c>
      <c r="H225" s="1">
        <f t="shared" si="27"/>
        <v>0</v>
      </c>
      <c r="I225" s="41"/>
      <c r="J225" s="77"/>
      <c r="K225" s="122"/>
    </row>
    <row r="226" spans="1:11" ht="16.2" x14ac:dyDescent="0.3">
      <c r="A226" s="63"/>
      <c r="B226" s="45" t="s">
        <v>101</v>
      </c>
      <c r="C226" s="4">
        <v>12</v>
      </c>
      <c r="D226" s="4">
        <f t="shared" si="25"/>
        <v>10</v>
      </c>
      <c r="E226" s="4"/>
      <c r="F226" s="4">
        <f>D226-8</f>
        <v>2</v>
      </c>
      <c r="G226" s="1">
        <f t="shared" si="26"/>
        <v>400</v>
      </c>
      <c r="H226" s="1">
        <f t="shared" si="27"/>
        <v>0</v>
      </c>
      <c r="I226" s="41"/>
      <c r="J226" s="77"/>
      <c r="K226" s="122"/>
    </row>
    <row r="227" spans="1:11" ht="16.2" x14ac:dyDescent="0.3">
      <c r="A227" s="63"/>
      <c r="B227" s="45" t="s">
        <v>102</v>
      </c>
      <c r="C227" s="4"/>
      <c r="D227" s="4" t="str">
        <f t="shared" si="25"/>
        <v/>
      </c>
      <c r="E227" s="4"/>
      <c r="F227" s="4"/>
      <c r="G227" s="1"/>
      <c r="H227" s="1"/>
      <c r="I227" s="41"/>
      <c r="J227" s="77"/>
      <c r="K227" s="122"/>
    </row>
    <row r="228" spans="1:11" ht="16.2" x14ac:dyDescent="0.3">
      <c r="A228" s="63"/>
      <c r="B228" s="45" t="s">
        <v>103</v>
      </c>
      <c r="C228" s="4"/>
      <c r="D228" s="4" t="str">
        <f t="shared" si="25"/>
        <v/>
      </c>
      <c r="E228" s="4"/>
      <c r="F228" s="4"/>
      <c r="G228" s="1"/>
      <c r="H228" s="1"/>
      <c r="I228" s="41"/>
      <c r="J228" s="77"/>
      <c r="K228" s="122"/>
    </row>
    <row r="229" spans="1:11" ht="16.2" x14ac:dyDescent="0.3">
      <c r="A229" s="63"/>
      <c r="B229" s="45" t="s">
        <v>104</v>
      </c>
      <c r="C229" s="4"/>
      <c r="D229" s="4" t="str">
        <f t="shared" si="25"/>
        <v/>
      </c>
      <c r="E229" s="4"/>
      <c r="F229" s="4"/>
      <c r="G229" s="1"/>
      <c r="H229" s="1"/>
      <c r="I229" s="41"/>
      <c r="J229" s="77"/>
      <c r="K229" s="122"/>
    </row>
    <row r="230" spans="1:11" ht="16.2" x14ac:dyDescent="0.3">
      <c r="A230" s="63"/>
      <c r="B230" s="45" t="s">
        <v>105</v>
      </c>
      <c r="C230" s="4"/>
      <c r="D230" s="4" t="str">
        <f t="shared" si="25"/>
        <v/>
      </c>
      <c r="E230" s="4"/>
      <c r="F230" s="4"/>
      <c r="G230" s="1"/>
      <c r="H230" s="1"/>
      <c r="I230" s="41"/>
      <c r="J230" s="77"/>
      <c r="K230" s="122"/>
    </row>
    <row r="231" spans="1:11" s="140" customFormat="1" ht="32.4" x14ac:dyDescent="0.3">
      <c r="A231" s="153"/>
      <c r="B231" s="81" t="s">
        <v>1831</v>
      </c>
      <c r="C231" s="10">
        <v>12</v>
      </c>
      <c r="D231" s="10">
        <f t="shared" si="25"/>
        <v>10</v>
      </c>
      <c r="E231" s="10"/>
      <c r="F231" s="10">
        <f>D231-8</f>
        <v>2</v>
      </c>
      <c r="G231" s="10">
        <f t="shared" si="26"/>
        <v>400</v>
      </c>
      <c r="H231" s="10">
        <f t="shared" si="27"/>
        <v>0</v>
      </c>
      <c r="I231" s="48"/>
      <c r="J231" s="82"/>
      <c r="K231" s="174">
        <v>2800</v>
      </c>
    </row>
    <row r="232" spans="1:11" ht="16.2" x14ac:dyDescent="0.3">
      <c r="A232" s="63"/>
      <c r="B232" s="45" t="s">
        <v>106</v>
      </c>
      <c r="C232" s="4">
        <v>12</v>
      </c>
      <c r="D232" s="4">
        <f t="shared" si="25"/>
        <v>10</v>
      </c>
      <c r="E232" s="4"/>
      <c r="F232" s="4">
        <f>D232-8</f>
        <v>2</v>
      </c>
      <c r="G232" s="1">
        <f t="shared" si="26"/>
        <v>400</v>
      </c>
      <c r="H232" s="1">
        <f t="shared" si="27"/>
        <v>0</v>
      </c>
      <c r="I232" s="41"/>
      <c r="J232" s="77"/>
      <c r="K232" s="122"/>
    </row>
    <row r="233" spans="1:11" ht="16.2" x14ac:dyDescent="0.3">
      <c r="A233" s="63"/>
      <c r="B233" s="45" t="s">
        <v>107</v>
      </c>
      <c r="C233" s="4"/>
      <c r="D233" s="4" t="str">
        <f t="shared" si="25"/>
        <v/>
      </c>
      <c r="E233" s="4"/>
      <c r="F233" s="4"/>
      <c r="G233" s="1"/>
      <c r="H233" s="1"/>
      <c r="I233" s="41"/>
      <c r="J233" s="77"/>
      <c r="K233" s="122"/>
    </row>
    <row r="234" spans="1:11" ht="16.2" x14ac:dyDescent="0.3">
      <c r="A234" s="63"/>
      <c r="B234" s="45" t="s">
        <v>108</v>
      </c>
      <c r="C234" s="4"/>
      <c r="D234" s="4" t="str">
        <f t="shared" si="25"/>
        <v/>
      </c>
      <c r="E234" s="4"/>
      <c r="F234" s="4"/>
      <c r="G234" s="1"/>
      <c r="H234" s="1"/>
      <c r="I234" s="41"/>
      <c r="J234" s="77"/>
      <c r="K234" s="122"/>
    </row>
    <row r="235" spans="1:11" ht="16.2" x14ac:dyDescent="0.3">
      <c r="A235" s="63"/>
      <c r="B235" s="45" t="s">
        <v>109</v>
      </c>
      <c r="C235" s="4">
        <v>12</v>
      </c>
      <c r="D235" s="4">
        <f t="shared" si="25"/>
        <v>10</v>
      </c>
      <c r="E235" s="4"/>
      <c r="F235" s="4">
        <f>D235-8</f>
        <v>2</v>
      </c>
      <c r="G235" s="1">
        <f t="shared" si="26"/>
        <v>400</v>
      </c>
      <c r="H235" s="1">
        <f t="shared" si="27"/>
        <v>0</v>
      </c>
      <c r="I235" s="41"/>
      <c r="J235" s="77"/>
      <c r="K235" s="122"/>
    </row>
    <row r="236" spans="1:11" ht="16.2" x14ac:dyDescent="0.3">
      <c r="A236" s="63"/>
      <c r="B236" s="45" t="s">
        <v>110</v>
      </c>
      <c r="C236" s="4">
        <v>12</v>
      </c>
      <c r="D236" s="4">
        <f t="shared" si="25"/>
        <v>10</v>
      </c>
      <c r="E236" s="4"/>
      <c r="F236" s="4">
        <f>D236-8</f>
        <v>2</v>
      </c>
      <c r="G236" s="1">
        <f t="shared" si="26"/>
        <v>400</v>
      </c>
      <c r="H236" s="1">
        <f t="shared" si="27"/>
        <v>0</v>
      </c>
      <c r="I236" s="41"/>
      <c r="J236" s="77"/>
      <c r="K236" s="122"/>
    </row>
    <row r="237" spans="1:11" ht="16.2" x14ac:dyDescent="0.3">
      <c r="A237" s="63"/>
      <c r="B237" s="45" t="s">
        <v>111</v>
      </c>
      <c r="C237" s="4">
        <v>12</v>
      </c>
      <c r="D237" s="4">
        <f t="shared" si="25"/>
        <v>10</v>
      </c>
      <c r="E237" s="4"/>
      <c r="F237" s="4">
        <f>D237-8</f>
        <v>2</v>
      </c>
      <c r="G237" s="1">
        <f t="shared" si="26"/>
        <v>400</v>
      </c>
      <c r="H237" s="1">
        <f t="shared" si="27"/>
        <v>0</v>
      </c>
      <c r="I237" s="41"/>
      <c r="J237" s="77"/>
      <c r="K237" s="122"/>
    </row>
    <row r="238" spans="1:11" ht="16.2" x14ac:dyDescent="0.3">
      <c r="A238" s="63"/>
      <c r="B238" s="45" t="s">
        <v>112</v>
      </c>
      <c r="C238" s="4">
        <v>12</v>
      </c>
      <c r="D238" s="4">
        <f t="shared" si="25"/>
        <v>10</v>
      </c>
      <c r="E238" s="4"/>
      <c r="F238" s="4">
        <f>D238-8</f>
        <v>2</v>
      </c>
      <c r="G238" s="1">
        <f t="shared" si="26"/>
        <v>400</v>
      </c>
      <c r="H238" s="1">
        <f t="shared" si="27"/>
        <v>0</v>
      </c>
      <c r="I238" s="41"/>
      <c r="J238" s="77"/>
      <c r="K238" s="122"/>
    </row>
    <row r="239" spans="1:11" ht="16.2" x14ac:dyDescent="0.3">
      <c r="A239" s="63"/>
      <c r="B239" s="45" t="s">
        <v>113</v>
      </c>
      <c r="C239" s="4"/>
      <c r="D239" s="4" t="str">
        <f t="shared" si="25"/>
        <v/>
      </c>
      <c r="E239" s="4"/>
      <c r="F239" s="4"/>
      <c r="G239" s="1"/>
      <c r="H239" s="1"/>
      <c r="I239" s="41"/>
      <c r="J239" s="77"/>
      <c r="K239" s="122"/>
    </row>
    <row r="240" spans="1:11" ht="16.2" x14ac:dyDescent="0.3">
      <c r="A240" s="63"/>
      <c r="B240" s="45" t="s">
        <v>114</v>
      </c>
      <c r="C240" s="4"/>
      <c r="D240" s="4" t="str">
        <f t="shared" si="25"/>
        <v/>
      </c>
      <c r="E240" s="4"/>
      <c r="F240" s="4"/>
      <c r="G240" s="1"/>
      <c r="H240" s="1"/>
      <c r="I240" s="41"/>
      <c r="J240" s="77"/>
      <c r="K240" s="122"/>
    </row>
    <row r="241" spans="1:11" ht="16.2" x14ac:dyDescent="0.3">
      <c r="A241" s="63"/>
      <c r="B241" s="45" t="s">
        <v>115</v>
      </c>
      <c r="C241" s="4">
        <v>12</v>
      </c>
      <c r="D241" s="4">
        <f t="shared" si="25"/>
        <v>10</v>
      </c>
      <c r="E241" s="4"/>
      <c r="F241" s="4">
        <f>D241-8</f>
        <v>2</v>
      </c>
      <c r="G241" s="1">
        <f t="shared" si="26"/>
        <v>400</v>
      </c>
      <c r="H241" s="1">
        <f t="shared" si="27"/>
        <v>0</v>
      </c>
      <c r="I241" s="41"/>
      <c r="J241" s="77"/>
      <c r="K241" s="122"/>
    </row>
    <row r="242" spans="1:11" ht="16.2" x14ac:dyDescent="0.3">
      <c r="A242" s="63"/>
      <c r="B242" s="45" t="s">
        <v>116</v>
      </c>
      <c r="C242" s="4">
        <v>12</v>
      </c>
      <c r="D242" s="4">
        <f t="shared" si="25"/>
        <v>10</v>
      </c>
      <c r="E242" s="4"/>
      <c r="F242" s="4">
        <f>D242-8</f>
        <v>2</v>
      </c>
      <c r="G242" s="1">
        <f t="shared" si="26"/>
        <v>400</v>
      </c>
      <c r="H242" s="1">
        <f t="shared" si="27"/>
        <v>0</v>
      </c>
      <c r="I242" s="41"/>
      <c r="J242" s="77"/>
      <c r="K242" s="122"/>
    </row>
    <row r="243" spans="1:11" ht="16.2" x14ac:dyDescent="0.3">
      <c r="A243" s="63"/>
      <c r="B243" s="45" t="s">
        <v>117</v>
      </c>
      <c r="C243" s="4">
        <v>12</v>
      </c>
      <c r="D243" s="4">
        <f t="shared" si="25"/>
        <v>10</v>
      </c>
      <c r="E243" s="4"/>
      <c r="F243" s="4">
        <f>D243-8</f>
        <v>2</v>
      </c>
      <c r="G243" s="1">
        <f t="shared" si="26"/>
        <v>400</v>
      </c>
      <c r="H243" s="1">
        <f t="shared" si="27"/>
        <v>0</v>
      </c>
      <c r="I243" s="41"/>
      <c r="J243" s="77"/>
      <c r="K243" s="122"/>
    </row>
    <row r="244" spans="1:11" ht="16.2" x14ac:dyDescent="0.3">
      <c r="A244" s="63"/>
      <c r="B244" s="45" t="s">
        <v>118</v>
      </c>
      <c r="C244" s="4">
        <v>12</v>
      </c>
      <c r="D244" s="4">
        <f t="shared" si="25"/>
        <v>10</v>
      </c>
      <c r="E244" s="4"/>
      <c r="F244" s="4">
        <f>D244-8</f>
        <v>2</v>
      </c>
      <c r="G244" s="1">
        <f t="shared" si="26"/>
        <v>400</v>
      </c>
      <c r="H244" s="1">
        <f t="shared" si="27"/>
        <v>0</v>
      </c>
      <c r="I244" s="41"/>
      <c r="J244" s="77"/>
      <c r="K244" s="122"/>
    </row>
    <row r="245" spans="1:11" ht="16.2" x14ac:dyDescent="0.3">
      <c r="A245" s="63"/>
      <c r="B245" s="8" t="s">
        <v>1848</v>
      </c>
      <c r="C245" s="4"/>
      <c r="D245" s="4">
        <v>144</v>
      </c>
      <c r="E245" s="4"/>
      <c r="F245" s="4">
        <v>36</v>
      </c>
      <c r="G245" s="1">
        <f t="shared" si="26"/>
        <v>400</v>
      </c>
      <c r="H245" s="1">
        <f t="shared" si="27"/>
        <v>8500</v>
      </c>
      <c r="I245" s="41"/>
      <c r="J245" s="43">
        <v>7200</v>
      </c>
      <c r="K245" s="122"/>
    </row>
    <row r="246" spans="1:11" ht="32.4" x14ac:dyDescent="0.3">
      <c r="A246" s="63"/>
      <c r="B246" s="90" t="s">
        <v>1849</v>
      </c>
      <c r="C246" s="4"/>
      <c r="D246" s="4"/>
      <c r="E246" s="4"/>
      <c r="F246" s="4"/>
      <c r="G246" s="1"/>
      <c r="H246" s="1"/>
      <c r="I246" s="41"/>
      <c r="J246" s="43">
        <v>21600</v>
      </c>
      <c r="K246" s="122">
        <v>2800</v>
      </c>
    </row>
    <row r="247" spans="1:11" ht="16.2" x14ac:dyDescent="0.3">
      <c r="A247" s="63"/>
      <c r="B247" s="8" t="s">
        <v>1817</v>
      </c>
      <c r="C247" s="4"/>
      <c r="D247" s="4"/>
      <c r="E247" s="4"/>
      <c r="F247" s="4"/>
      <c r="G247" s="1"/>
      <c r="H247" s="1"/>
      <c r="I247" s="41"/>
      <c r="J247" s="43">
        <v>31600</v>
      </c>
      <c r="K247" s="122"/>
    </row>
    <row r="248" spans="1:11" ht="16.2" x14ac:dyDescent="0.3">
      <c r="A248" s="63"/>
      <c r="B248" s="8" t="s">
        <v>1818</v>
      </c>
      <c r="C248" s="4"/>
      <c r="D248" s="4"/>
      <c r="E248" s="4"/>
      <c r="F248" s="4"/>
      <c r="G248" s="1"/>
      <c r="H248" s="1"/>
      <c r="I248" s="41"/>
      <c r="J248" s="43">
        <v>34200</v>
      </c>
      <c r="K248" s="122"/>
    </row>
    <row r="249" spans="1:11" ht="16.2" x14ac:dyDescent="0.3">
      <c r="A249" s="63"/>
      <c r="B249" s="8" t="s">
        <v>1819</v>
      </c>
      <c r="C249" s="9"/>
      <c r="D249" s="9" t="str">
        <f t="shared" si="25"/>
        <v/>
      </c>
      <c r="E249" s="9"/>
      <c r="F249" s="9"/>
      <c r="G249" s="10"/>
      <c r="H249" s="10"/>
      <c r="I249" s="48"/>
      <c r="J249" s="44">
        <v>2600</v>
      </c>
      <c r="K249" s="127"/>
    </row>
    <row r="250" spans="1:11" x14ac:dyDescent="0.3">
      <c r="A250" s="63"/>
      <c r="K250" s="122"/>
    </row>
    <row r="251" spans="1:11" ht="16.2" x14ac:dyDescent="0.3">
      <c r="A251" s="63"/>
      <c r="B251" s="45" t="s">
        <v>119</v>
      </c>
      <c r="C251" s="4"/>
      <c r="D251" s="4" t="str">
        <f t="shared" ref="D251:D285" si="28">IF((OR(C251&gt;12,C251=12)),C251-2,IF(C251=8,C251-1,""))</f>
        <v/>
      </c>
      <c r="E251" s="4"/>
      <c r="F251" s="4"/>
      <c r="G251" s="1"/>
      <c r="H251" s="1"/>
      <c r="I251" s="41"/>
      <c r="J251" s="77"/>
      <c r="K251" s="122"/>
    </row>
    <row r="252" spans="1:11" ht="16.2" x14ac:dyDescent="0.3">
      <c r="A252" s="63"/>
      <c r="B252" s="45" t="s">
        <v>120</v>
      </c>
      <c r="C252" s="4">
        <v>12</v>
      </c>
      <c r="D252" s="4">
        <f t="shared" si="28"/>
        <v>10</v>
      </c>
      <c r="E252" s="4"/>
      <c r="F252" s="4">
        <f t="shared" ref="F252:F257" si="29">D252-8</f>
        <v>2</v>
      </c>
      <c r="G252" s="1">
        <f t="shared" ref="G252:G280" si="30">IF(2&lt;F252,2,F252)*150*4/3</f>
        <v>400</v>
      </c>
      <c r="H252" s="1">
        <f t="shared" ref="H252:H280" si="31">IF(F252&gt;2,F252-2,0)*150*5/3</f>
        <v>0</v>
      </c>
      <c r="I252" s="41"/>
      <c r="J252" s="77"/>
      <c r="K252" s="122"/>
    </row>
    <row r="253" spans="1:11" ht="16.2" x14ac:dyDescent="0.3">
      <c r="A253" s="63"/>
      <c r="B253" s="45" t="s">
        <v>121</v>
      </c>
      <c r="C253" s="4">
        <v>12</v>
      </c>
      <c r="D253" s="4">
        <f t="shared" si="28"/>
        <v>10</v>
      </c>
      <c r="E253" s="4"/>
      <c r="F253" s="4">
        <f t="shared" si="29"/>
        <v>2</v>
      </c>
      <c r="G253" s="1">
        <f t="shared" si="30"/>
        <v>400</v>
      </c>
      <c r="H253" s="1">
        <f t="shared" si="31"/>
        <v>0</v>
      </c>
      <c r="I253" s="41"/>
      <c r="J253" s="77"/>
      <c r="K253" s="122"/>
    </row>
    <row r="254" spans="1:11" ht="16.2" x14ac:dyDescent="0.3">
      <c r="A254" s="63"/>
      <c r="B254" s="45" t="s">
        <v>122</v>
      </c>
      <c r="C254" s="4">
        <v>12</v>
      </c>
      <c r="D254" s="4">
        <f t="shared" si="28"/>
        <v>10</v>
      </c>
      <c r="E254" s="4"/>
      <c r="F254" s="4">
        <f t="shared" si="29"/>
        <v>2</v>
      </c>
      <c r="G254" s="1">
        <f t="shared" si="30"/>
        <v>400</v>
      </c>
      <c r="H254" s="1">
        <f t="shared" si="31"/>
        <v>0</v>
      </c>
      <c r="I254" s="41"/>
      <c r="J254" s="77"/>
      <c r="K254" s="122"/>
    </row>
    <row r="255" spans="1:11" ht="16.2" x14ac:dyDescent="0.3">
      <c r="A255" s="63"/>
      <c r="B255" s="45" t="s">
        <v>123</v>
      </c>
      <c r="C255" s="4">
        <v>12</v>
      </c>
      <c r="D255" s="4">
        <f t="shared" si="28"/>
        <v>10</v>
      </c>
      <c r="E255" s="4"/>
      <c r="F255" s="4">
        <f t="shared" si="29"/>
        <v>2</v>
      </c>
      <c r="G255" s="1">
        <f t="shared" si="30"/>
        <v>400</v>
      </c>
      <c r="H255" s="1">
        <f t="shared" si="31"/>
        <v>0</v>
      </c>
      <c r="I255" s="41"/>
      <c r="J255" s="77"/>
      <c r="K255" s="122"/>
    </row>
    <row r="256" spans="1:11" ht="16.2" x14ac:dyDescent="0.3">
      <c r="A256" s="63"/>
      <c r="B256" s="45" t="s">
        <v>124</v>
      </c>
      <c r="C256" s="4">
        <v>12</v>
      </c>
      <c r="D256" s="4">
        <f t="shared" si="28"/>
        <v>10</v>
      </c>
      <c r="E256" s="4"/>
      <c r="F256" s="4">
        <f t="shared" si="29"/>
        <v>2</v>
      </c>
      <c r="G256" s="1">
        <f t="shared" si="30"/>
        <v>400</v>
      </c>
      <c r="H256" s="1">
        <f t="shared" si="31"/>
        <v>0</v>
      </c>
      <c r="I256" s="41"/>
      <c r="J256" s="77"/>
      <c r="K256" s="122"/>
    </row>
    <row r="257" spans="1:11" ht="16.2" x14ac:dyDescent="0.3">
      <c r="A257" s="63"/>
      <c r="B257" s="45" t="s">
        <v>125</v>
      </c>
      <c r="C257" s="4">
        <v>12</v>
      </c>
      <c r="D257" s="4">
        <f t="shared" si="28"/>
        <v>10</v>
      </c>
      <c r="E257" s="4"/>
      <c r="F257" s="4">
        <f t="shared" si="29"/>
        <v>2</v>
      </c>
      <c r="G257" s="1">
        <f t="shared" si="30"/>
        <v>400</v>
      </c>
      <c r="H257" s="1">
        <f t="shared" si="31"/>
        <v>0</v>
      </c>
      <c r="I257" s="41"/>
      <c r="J257" s="77"/>
      <c r="K257" s="122"/>
    </row>
    <row r="258" spans="1:11" ht="16.2" x14ac:dyDescent="0.3">
      <c r="A258" s="63"/>
      <c r="B258" s="45" t="s">
        <v>126</v>
      </c>
      <c r="C258" s="4"/>
      <c r="D258" s="4" t="str">
        <f t="shared" si="28"/>
        <v/>
      </c>
      <c r="E258" s="4"/>
      <c r="F258" s="4"/>
      <c r="G258" s="1"/>
      <c r="H258" s="1"/>
      <c r="I258" s="41"/>
      <c r="J258" s="77"/>
      <c r="K258" s="122"/>
    </row>
    <row r="259" spans="1:11" ht="16.2" x14ac:dyDescent="0.3">
      <c r="A259" s="63"/>
      <c r="B259" s="45" t="s">
        <v>127</v>
      </c>
      <c r="C259" s="4">
        <v>12</v>
      </c>
      <c r="D259" s="4">
        <f t="shared" si="28"/>
        <v>10</v>
      </c>
      <c r="E259" s="4"/>
      <c r="F259" s="4">
        <f>D259-8</f>
        <v>2</v>
      </c>
      <c r="G259" s="1">
        <f t="shared" si="30"/>
        <v>400</v>
      </c>
      <c r="H259" s="1">
        <f t="shared" si="31"/>
        <v>0</v>
      </c>
      <c r="I259" s="41"/>
      <c r="J259" s="77"/>
      <c r="K259" s="122"/>
    </row>
    <row r="260" spans="1:11" ht="16.2" x14ac:dyDescent="0.3">
      <c r="A260" s="63"/>
      <c r="B260" s="45" t="s">
        <v>128</v>
      </c>
      <c r="C260" s="4">
        <v>12</v>
      </c>
      <c r="D260" s="4">
        <f t="shared" si="28"/>
        <v>10</v>
      </c>
      <c r="E260" s="4"/>
      <c r="F260" s="4">
        <f>D260-8</f>
        <v>2</v>
      </c>
      <c r="G260" s="1">
        <f t="shared" si="30"/>
        <v>400</v>
      </c>
      <c r="H260" s="1">
        <f t="shared" si="31"/>
        <v>0</v>
      </c>
      <c r="I260" s="41"/>
      <c r="J260" s="77"/>
      <c r="K260" s="122"/>
    </row>
    <row r="261" spans="1:11" ht="16.2" x14ac:dyDescent="0.3">
      <c r="A261" s="63"/>
      <c r="B261" s="45" t="s">
        <v>129</v>
      </c>
      <c r="C261" s="4">
        <v>12</v>
      </c>
      <c r="D261" s="4">
        <f t="shared" si="28"/>
        <v>10</v>
      </c>
      <c r="E261" s="4"/>
      <c r="F261" s="4">
        <f>D261-8</f>
        <v>2</v>
      </c>
      <c r="G261" s="1">
        <f t="shared" si="30"/>
        <v>400</v>
      </c>
      <c r="H261" s="1">
        <f t="shared" si="31"/>
        <v>0</v>
      </c>
      <c r="I261" s="41"/>
      <c r="J261" s="77"/>
      <c r="K261" s="122"/>
    </row>
    <row r="262" spans="1:11" ht="16.2" x14ac:dyDescent="0.3">
      <c r="A262" s="63"/>
      <c r="B262" s="45" t="s">
        <v>130</v>
      </c>
      <c r="C262" s="4">
        <v>12</v>
      </c>
      <c r="D262" s="4">
        <f t="shared" si="28"/>
        <v>10</v>
      </c>
      <c r="E262" s="4"/>
      <c r="F262" s="4">
        <f>D262-8</f>
        <v>2</v>
      </c>
      <c r="G262" s="1">
        <f t="shared" si="30"/>
        <v>400</v>
      </c>
      <c r="H262" s="1">
        <f t="shared" si="31"/>
        <v>0</v>
      </c>
      <c r="I262" s="41"/>
      <c r="J262" s="77"/>
      <c r="K262" s="122"/>
    </row>
    <row r="263" spans="1:11" ht="16.2" x14ac:dyDescent="0.3">
      <c r="A263" s="63"/>
      <c r="B263" s="45" t="s">
        <v>131</v>
      </c>
      <c r="C263" s="4"/>
      <c r="D263" s="4" t="str">
        <f t="shared" si="28"/>
        <v/>
      </c>
      <c r="E263" s="4"/>
      <c r="F263" s="4"/>
      <c r="G263" s="1"/>
      <c r="H263" s="1"/>
      <c r="I263" s="41"/>
      <c r="J263" s="77"/>
      <c r="K263" s="122"/>
    </row>
    <row r="264" spans="1:11" ht="16.2" x14ac:dyDescent="0.3">
      <c r="A264" s="63"/>
      <c r="B264" s="45" t="s">
        <v>132</v>
      </c>
      <c r="C264" s="4">
        <v>12</v>
      </c>
      <c r="D264" s="4">
        <f t="shared" si="28"/>
        <v>10</v>
      </c>
      <c r="E264" s="4"/>
      <c r="F264" s="4">
        <f>D264-8</f>
        <v>2</v>
      </c>
      <c r="G264" s="1">
        <f t="shared" si="30"/>
        <v>400</v>
      </c>
      <c r="H264" s="1">
        <f t="shared" si="31"/>
        <v>0</v>
      </c>
      <c r="I264" s="41"/>
      <c r="J264" s="77"/>
      <c r="K264" s="122"/>
    </row>
    <row r="265" spans="1:11" ht="16.2" x14ac:dyDescent="0.3">
      <c r="A265" s="63"/>
      <c r="B265" s="45" t="s">
        <v>133</v>
      </c>
      <c r="C265" s="4">
        <v>12</v>
      </c>
      <c r="D265" s="4">
        <f t="shared" si="28"/>
        <v>10</v>
      </c>
      <c r="E265" s="4"/>
      <c r="F265" s="4">
        <f>D265-8</f>
        <v>2</v>
      </c>
      <c r="G265" s="1">
        <f t="shared" si="30"/>
        <v>400</v>
      </c>
      <c r="H265" s="1">
        <f t="shared" si="31"/>
        <v>0</v>
      </c>
      <c r="I265" s="41"/>
      <c r="J265" s="77"/>
      <c r="K265" s="122"/>
    </row>
    <row r="266" spans="1:11" ht="16.2" x14ac:dyDescent="0.3">
      <c r="A266" s="63"/>
      <c r="B266" s="45" t="s">
        <v>134</v>
      </c>
      <c r="C266" s="4">
        <v>12</v>
      </c>
      <c r="D266" s="4">
        <f t="shared" si="28"/>
        <v>10</v>
      </c>
      <c r="E266" s="4"/>
      <c r="F266" s="4">
        <f>D266-8</f>
        <v>2</v>
      </c>
      <c r="G266" s="1">
        <f t="shared" si="30"/>
        <v>400</v>
      </c>
      <c r="H266" s="1">
        <f t="shared" si="31"/>
        <v>0</v>
      </c>
      <c r="I266" s="41"/>
      <c r="J266" s="77"/>
      <c r="K266" s="122"/>
    </row>
    <row r="267" spans="1:11" ht="16.2" x14ac:dyDescent="0.3">
      <c r="A267" s="63"/>
      <c r="B267" s="45" t="s">
        <v>135</v>
      </c>
      <c r="C267" s="4">
        <v>12</v>
      </c>
      <c r="D267" s="4">
        <f t="shared" si="28"/>
        <v>10</v>
      </c>
      <c r="E267" s="4"/>
      <c r="F267" s="4">
        <f>D267-8</f>
        <v>2</v>
      </c>
      <c r="G267" s="1">
        <f t="shared" si="30"/>
        <v>400</v>
      </c>
      <c r="H267" s="1">
        <f t="shared" si="31"/>
        <v>0</v>
      </c>
      <c r="I267" s="41"/>
      <c r="J267" s="77"/>
      <c r="K267" s="122"/>
    </row>
    <row r="268" spans="1:11" ht="16.2" x14ac:dyDescent="0.3">
      <c r="A268" s="63"/>
      <c r="B268" s="45" t="s">
        <v>136</v>
      </c>
      <c r="C268" s="4">
        <v>12</v>
      </c>
      <c r="D268" s="4">
        <f t="shared" si="28"/>
        <v>10</v>
      </c>
      <c r="E268" s="4"/>
      <c r="F268" s="4">
        <f>D268-8</f>
        <v>2</v>
      </c>
      <c r="G268" s="1">
        <f t="shared" si="30"/>
        <v>400</v>
      </c>
      <c r="H268" s="1">
        <f t="shared" si="31"/>
        <v>0</v>
      </c>
      <c r="I268" s="41"/>
      <c r="J268" s="77"/>
      <c r="K268" s="122"/>
    </row>
    <row r="269" spans="1:11" ht="16.2" x14ac:dyDescent="0.3">
      <c r="A269" s="63"/>
      <c r="B269" s="45" t="s">
        <v>137</v>
      </c>
      <c r="C269" s="4"/>
      <c r="D269" s="4" t="str">
        <f t="shared" si="28"/>
        <v/>
      </c>
      <c r="E269" s="4"/>
      <c r="F269" s="4"/>
      <c r="G269" s="1"/>
      <c r="H269" s="1"/>
      <c r="I269" s="41"/>
      <c r="J269" s="77"/>
      <c r="K269" s="122"/>
    </row>
    <row r="270" spans="1:11" ht="16.2" x14ac:dyDescent="0.3">
      <c r="A270" s="63"/>
      <c r="B270" s="45" t="s">
        <v>138</v>
      </c>
      <c r="C270" s="4"/>
      <c r="D270" s="4" t="str">
        <f t="shared" si="28"/>
        <v/>
      </c>
      <c r="E270" s="4"/>
      <c r="F270" s="4"/>
      <c r="G270" s="1"/>
      <c r="H270" s="1"/>
      <c r="I270" s="41"/>
      <c r="J270" s="77"/>
      <c r="K270" s="122"/>
    </row>
    <row r="271" spans="1:11" ht="16.2" x14ac:dyDescent="0.3">
      <c r="A271" s="63"/>
      <c r="B271" s="45" t="s">
        <v>139</v>
      </c>
      <c r="C271" s="4">
        <v>12</v>
      </c>
      <c r="D271" s="4">
        <f t="shared" si="28"/>
        <v>10</v>
      </c>
      <c r="E271" s="4"/>
      <c r="F271" s="4">
        <f>D271-8</f>
        <v>2</v>
      </c>
      <c r="G271" s="1">
        <f t="shared" si="30"/>
        <v>400</v>
      </c>
      <c r="H271" s="1">
        <f t="shared" si="31"/>
        <v>0</v>
      </c>
      <c r="I271" s="41"/>
      <c r="J271" s="77"/>
      <c r="K271" s="122"/>
    </row>
    <row r="272" spans="1:11" ht="16.2" x14ac:dyDescent="0.3">
      <c r="A272" s="63"/>
      <c r="B272" s="45" t="s">
        <v>140</v>
      </c>
      <c r="C272" s="4">
        <v>14</v>
      </c>
      <c r="D272" s="4">
        <f t="shared" si="28"/>
        <v>12</v>
      </c>
      <c r="E272" s="4"/>
      <c r="F272" s="4">
        <v>2</v>
      </c>
      <c r="G272" s="1">
        <f t="shared" si="30"/>
        <v>400</v>
      </c>
      <c r="H272" s="1">
        <f t="shared" si="31"/>
        <v>0</v>
      </c>
      <c r="I272" s="41">
        <v>2</v>
      </c>
      <c r="J272" s="77"/>
      <c r="K272" s="122"/>
    </row>
    <row r="273" spans="1:11" ht="16.2" x14ac:dyDescent="0.3">
      <c r="A273" s="63"/>
      <c r="B273" s="45" t="s">
        <v>141</v>
      </c>
      <c r="C273" s="4"/>
      <c r="D273" s="4" t="str">
        <f t="shared" si="28"/>
        <v/>
      </c>
      <c r="E273" s="4"/>
      <c r="F273" s="4"/>
      <c r="G273" s="1"/>
      <c r="H273" s="1"/>
      <c r="I273" s="41"/>
      <c r="J273" s="77"/>
      <c r="K273" s="122"/>
    </row>
    <row r="274" spans="1:11" ht="16.2" x14ac:dyDescent="0.3">
      <c r="A274" s="63"/>
      <c r="B274" s="45" t="s">
        <v>142</v>
      </c>
      <c r="C274" s="4"/>
      <c r="D274" s="4" t="str">
        <f t="shared" si="28"/>
        <v/>
      </c>
      <c r="E274" s="4"/>
      <c r="F274" s="4"/>
      <c r="G274" s="1"/>
      <c r="H274" s="1"/>
      <c r="I274" s="41"/>
      <c r="J274" s="77"/>
      <c r="K274" s="122"/>
    </row>
    <row r="275" spans="1:11" ht="16.2" x14ac:dyDescent="0.3">
      <c r="A275" s="63"/>
      <c r="B275" s="45" t="s">
        <v>143</v>
      </c>
      <c r="C275" s="4"/>
      <c r="D275" s="4" t="str">
        <f t="shared" si="28"/>
        <v/>
      </c>
      <c r="E275" s="4"/>
      <c r="F275" s="4"/>
      <c r="G275" s="1"/>
      <c r="H275" s="1"/>
      <c r="I275" s="41"/>
      <c r="J275" s="77"/>
      <c r="K275" s="122"/>
    </row>
    <row r="276" spans="1:11" ht="16.2" x14ac:dyDescent="0.3">
      <c r="A276" s="63"/>
      <c r="B276" s="45" t="s">
        <v>144</v>
      </c>
      <c r="C276" s="4"/>
      <c r="D276" s="4" t="str">
        <f t="shared" si="28"/>
        <v/>
      </c>
      <c r="E276" s="4"/>
      <c r="F276" s="4"/>
      <c r="G276" s="1"/>
      <c r="H276" s="1"/>
      <c r="I276" s="41"/>
      <c r="J276" s="77"/>
      <c r="K276" s="122"/>
    </row>
    <row r="277" spans="1:11" ht="16.2" x14ac:dyDescent="0.3">
      <c r="A277" s="63"/>
      <c r="B277" s="45" t="s">
        <v>145</v>
      </c>
      <c r="C277" s="4"/>
      <c r="D277" s="4" t="str">
        <f t="shared" si="28"/>
        <v/>
      </c>
      <c r="E277" s="4"/>
      <c r="F277" s="4"/>
      <c r="G277" s="1"/>
      <c r="H277" s="1"/>
      <c r="I277" s="41"/>
      <c r="J277" s="77"/>
      <c r="K277" s="122"/>
    </row>
    <row r="278" spans="1:11" ht="16.2" x14ac:dyDescent="0.3">
      <c r="A278" s="63"/>
      <c r="B278" s="45" t="s">
        <v>146</v>
      </c>
      <c r="C278" s="4"/>
      <c r="D278" s="4" t="str">
        <f t="shared" si="28"/>
        <v/>
      </c>
      <c r="E278" s="4"/>
      <c r="F278" s="4"/>
      <c r="G278" s="1"/>
      <c r="H278" s="1"/>
      <c r="I278" s="41"/>
      <c r="J278" s="77"/>
      <c r="K278" s="122"/>
    </row>
    <row r="279" spans="1:11" ht="16.2" x14ac:dyDescent="0.3">
      <c r="A279" s="63"/>
      <c r="B279" s="45" t="s">
        <v>147</v>
      </c>
      <c r="C279" s="4">
        <v>12</v>
      </c>
      <c r="D279" s="4">
        <f t="shared" si="28"/>
        <v>10</v>
      </c>
      <c r="E279" s="4"/>
      <c r="F279" s="4">
        <f>D279-8</f>
        <v>2</v>
      </c>
      <c r="G279" s="1">
        <f t="shared" si="30"/>
        <v>400</v>
      </c>
      <c r="H279" s="1">
        <f t="shared" si="31"/>
        <v>0</v>
      </c>
      <c r="I279" s="41"/>
      <c r="J279" s="77"/>
      <c r="K279" s="122"/>
    </row>
    <row r="280" spans="1:11" ht="16.2" x14ac:dyDescent="0.3">
      <c r="A280" s="63"/>
      <c r="B280" s="45" t="s">
        <v>148</v>
      </c>
      <c r="C280" s="4">
        <v>12</v>
      </c>
      <c r="D280" s="4">
        <f t="shared" si="28"/>
        <v>10</v>
      </c>
      <c r="E280" s="4"/>
      <c r="F280" s="4">
        <f>D280-8</f>
        <v>2</v>
      </c>
      <c r="G280" s="1">
        <f t="shared" si="30"/>
        <v>400</v>
      </c>
      <c r="H280" s="1">
        <f t="shared" si="31"/>
        <v>0</v>
      </c>
      <c r="I280" s="41"/>
      <c r="J280" s="77"/>
      <c r="K280" s="122"/>
    </row>
    <row r="281" spans="1:11" ht="16.2" x14ac:dyDescent="0.3">
      <c r="A281" s="63"/>
      <c r="B281" s="8" t="s">
        <v>1848</v>
      </c>
      <c r="C281" s="4"/>
      <c r="D281" s="4">
        <v>152</v>
      </c>
      <c r="E281" s="4"/>
      <c r="F281" s="4">
        <v>38</v>
      </c>
      <c r="G281" s="1"/>
      <c r="H281" s="1"/>
      <c r="I281" s="41">
        <v>2</v>
      </c>
      <c r="J281" s="43">
        <v>22800</v>
      </c>
      <c r="K281" s="122"/>
    </row>
    <row r="282" spans="1:11" ht="32.4" x14ac:dyDescent="0.3">
      <c r="A282" s="63"/>
      <c r="B282" s="90" t="s">
        <v>1849</v>
      </c>
      <c r="C282" s="4"/>
      <c r="D282" s="4"/>
      <c r="E282" s="4"/>
      <c r="F282" s="4"/>
      <c r="G282" s="1"/>
      <c r="H282" s="1"/>
      <c r="I282" s="41"/>
      <c r="J282" s="43">
        <v>7300</v>
      </c>
      <c r="K282" s="122"/>
    </row>
    <row r="283" spans="1:11" ht="16.2" x14ac:dyDescent="0.3">
      <c r="A283" s="63"/>
      <c r="B283" s="8" t="s">
        <v>1817</v>
      </c>
      <c r="C283" s="4"/>
      <c r="D283" s="4"/>
      <c r="E283" s="4"/>
      <c r="F283" s="4"/>
      <c r="G283" s="1"/>
      <c r="H283" s="1"/>
      <c r="I283" s="41"/>
      <c r="J283" s="43">
        <v>30100</v>
      </c>
      <c r="K283" s="122"/>
    </row>
    <row r="284" spans="1:11" ht="16.2" x14ac:dyDescent="0.3">
      <c r="A284" s="63"/>
      <c r="B284" s="8" t="s">
        <v>1818</v>
      </c>
      <c r="C284" s="4"/>
      <c r="D284" s="4"/>
      <c r="E284" s="4"/>
      <c r="F284" s="4"/>
      <c r="G284" s="1"/>
      <c r="H284" s="1"/>
      <c r="I284" s="41"/>
      <c r="J284" s="43">
        <v>34500</v>
      </c>
      <c r="K284" s="122"/>
    </row>
    <row r="285" spans="1:11" ht="16.2" x14ac:dyDescent="0.3">
      <c r="A285" s="63"/>
      <c r="B285" s="8" t="s">
        <v>1819</v>
      </c>
      <c r="C285" s="9"/>
      <c r="D285" s="9" t="str">
        <f t="shared" si="28"/>
        <v/>
      </c>
      <c r="E285" s="9"/>
      <c r="F285" s="9"/>
      <c r="G285" s="10"/>
      <c r="H285" s="10"/>
      <c r="I285" s="48"/>
      <c r="J285" s="44">
        <v>4400</v>
      </c>
      <c r="K285" s="122"/>
    </row>
    <row r="286" spans="1:11" x14ac:dyDescent="0.3">
      <c r="A286" s="63"/>
      <c r="K286" s="122"/>
    </row>
    <row r="287" spans="1:11" ht="16.2" x14ac:dyDescent="0.3">
      <c r="A287" s="63"/>
      <c r="B287" s="45" t="s">
        <v>151</v>
      </c>
      <c r="C287" s="4">
        <v>12</v>
      </c>
      <c r="D287" s="4">
        <f t="shared" ref="D287:D322" si="32">IF((OR(C287&gt;12,C287=12)),C287-2,IF(C287=8,C287-1,""))</f>
        <v>10</v>
      </c>
      <c r="E287" s="4"/>
      <c r="F287" s="4">
        <f>D287-8</f>
        <v>2</v>
      </c>
      <c r="G287" s="1">
        <f t="shared" ref="G287:G316" si="33">IF(2&lt;F287,2,F287)*150*4/3</f>
        <v>400</v>
      </c>
      <c r="H287" s="1">
        <f t="shared" ref="H287" si="34">IF(F287&gt;2,F287-2,0)*150*5/3</f>
        <v>0</v>
      </c>
      <c r="I287" s="41"/>
      <c r="J287" s="77"/>
      <c r="K287" s="122"/>
    </row>
    <row r="288" spans="1:11" ht="16.2" x14ac:dyDescent="0.3">
      <c r="A288" s="63"/>
      <c r="B288" s="45" t="s">
        <v>149</v>
      </c>
      <c r="C288" s="4"/>
      <c r="D288" s="4" t="str">
        <f t="shared" si="32"/>
        <v/>
      </c>
      <c r="E288" s="4"/>
      <c r="F288" s="4"/>
      <c r="G288" s="1"/>
      <c r="H288" s="1"/>
      <c r="I288" s="41"/>
      <c r="J288" s="77"/>
      <c r="K288" s="122"/>
    </row>
    <row r="289" spans="1:11" ht="16.2" x14ac:dyDescent="0.3">
      <c r="A289" s="63"/>
      <c r="B289" s="45" t="s">
        <v>150</v>
      </c>
      <c r="C289" s="4">
        <v>20</v>
      </c>
      <c r="D289" s="4">
        <f t="shared" si="32"/>
        <v>18</v>
      </c>
      <c r="E289" s="4"/>
      <c r="F289" s="4">
        <v>2</v>
      </c>
      <c r="G289" s="1">
        <f t="shared" si="33"/>
        <v>400</v>
      </c>
      <c r="H289" s="1">
        <f t="shared" ref="H289:H316" si="35">IF(F289&gt;2,F289-2,0)*150*5/3</f>
        <v>0</v>
      </c>
      <c r="I289" s="41">
        <v>8</v>
      </c>
      <c r="J289" s="77"/>
      <c r="K289" s="122"/>
    </row>
    <row r="290" spans="1:11" ht="16.2" x14ac:dyDescent="0.3">
      <c r="A290" s="63"/>
      <c r="B290" s="45" t="s">
        <v>152</v>
      </c>
      <c r="C290" s="4">
        <v>9.5</v>
      </c>
      <c r="D290" s="4">
        <v>8.5</v>
      </c>
      <c r="E290" s="4"/>
      <c r="F290" s="4">
        <f>D290-8</f>
        <v>0.5</v>
      </c>
      <c r="G290" s="1">
        <f t="shared" si="33"/>
        <v>100</v>
      </c>
      <c r="H290" s="1">
        <f t="shared" si="35"/>
        <v>0</v>
      </c>
      <c r="I290" s="41"/>
      <c r="J290" s="77"/>
      <c r="K290" s="122"/>
    </row>
    <row r="291" spans="1:11" ht="16.2" x14ac:dyDescent="0.3">
      <c r="A291" s="63"/>
      <c r="B291" s="45" t="s">
        <v>153</v>
      </c>
      <c r="C291" s="4">
        <v>16</v>
      </c>
      <c r="D291" s="4">
        <f t="shared" si="32"/>
        <v>14</v>
      </c>
      <c r="E291" s="4"/>
      <c r="F291" s="4">
        <v>2</v>
      </c>
      <c r="G291" s="1">
        <f t="shared" si="33"/>
        <v>400</v>
      </c>
      <c r="H291" s="1">
        <f t="shared" si="35"/>
        <v>0</v>
      </c>
      <c r="I291" s="41">
        <v>4</v>
      </c>
      <c r="J291" s="77"/>
      <c r="K291" s="122"/>
    </row>
    <row r="292" spans="1:11" ht="16.2" x14ac:dyDescent="0.3">
      <c r="A292" s="63"/>
      <c r="B292" s="45" t="s">
        <v>154</v>
      </c>
      <c r="C292" s="4">
        <v>12</v>
      </c>
      <c r="D292" s="4">
        <f t="shared" si="32"/>
        <v>10</v>
      </c>
      <c r="E292" s="4"/>
      <c r="F292" s="4">
        <f>D292-8</f>
        <v>2</v>
      </c>
      <c r="G292" s="1">
        <f t="shared" si="33"/>
        <v>400</v>
      </c>
      <c r="H292" s="1">
        <f t="shared" si="35"/>
        <v>0</v>
      </c>
      <c r="I292" s="41"/>
      <c r="J292" s="77"/>
      <c r="K292" s="122"/>
    </row>
    <row r="293" spans="1:11" ht="16.2" x14ac:dyDescent="0.3">
      <c r="A293" s="63"/>
      <c r="B293" s="45" t="s">
        <v>155</v>
      </c>
      <c r="C293" s="4">
        <v>12</v>
      </c>
      <c r="D293" s="4">
        <f t="shared" si="32"/>
        <v>10</v>
      </c>
      <c r="E293" s="4"/>
      <c r="F293" s="4">
        <f>D293-8</f>
        <v>2</v>
      </c>
      <c r="G293" s="1">
        <f t="shared" si="33"/>
        <v>400</v>
      </c>
      <c r="H293" s="1">
        <f t="shared" si="35"/>
        <v>0</v>
      </c>
      <c r="I293" s="41"/>
      <c r="J293" s="77"/>
      <c r="K293" s="122"/>
    </row>
    <row r="294" spans="1:11" ht="16.2" x14ac:dyDescent="0.3">
      <c r="A294" s="63"/>
      <c r="B294" s="45" t="s">
        <v>156</v>
      </c>
      <c r="C294" s="4">
        <v>12</v>
      </c>
      <c r="D294" s="4">
        <f t="shared" si="32"/>
        <v>10</v>
      </c>
      <c r="E294" s="4"/>
      <c r="F294" s="4">
        <f>D294-8</f>
        <v>2</v>
      </c>
      <c r="G294" s="1">
        <f t="shared" si="33"/>
        <v>400</v>
      </c>
      <c r="H294" s="1">
        <f t="shared" si="35"/>
        <v>0</v>
      </c>
      <c r="I294" s="41"/>
      <c r="J294" s="77"/>
      <c r="K294" s="122"/>
    </row>
    <row r="295" spans="1:11" ht="16.2" x14ac:dyDescent="0.3">
      <c r="A295" s="63"/>
      <c r="B295" s="45" t="s">
        <v>157</v>
      </c>
      <c r="C295" s="4">
        <v>12</v>
      </c>
      <c r="D295" s="4">
        <f t="shared" si="32"/>
        <v>10</v>
      </c>
      <c r="E295" s="4"/>
      <c r="F295" s="4">
        <f>D295-8</f>
        <v>2</v>
      </c>
      <c r="G295" s="1">
        <f t="shared" si="33"/>
        <v>400</v>
      </c>
      <c r="H295" s="1">
        <f t="shared" si="35"/>
        <v>0</v>
      </c>
      <c r="I295" s="41"/>
      <c r="J295" s="77"/>
      <c r="K295" s="122"/>
    </row>
    <row r="296" spans="1:11" ht="16.2" x14ac:dyDescent="0.3">
      <c r="A296" s="63"/>
      <c r="B296" s="45" t="s">
        <v>158</v>
      </c>
      <c r="C296" s="4">
        <v>12</v>
      </c>
      <c r="D296" s="4">
        <f t="shared" si="32"/>
        <v>10</v>
      </c>
      <c r="E296" s="4"/>
      <c r="F296" s="4">
        <f>D296-8</f>
        <v>2</v>
      </c>
      <c r="G296" s="1">
        <f t="shared" si="33"/>
        <v>400</v>
      </c>
      <c r="H296" s="1">
        <f t="shared" si="35"/>
        <v>0</v>
      </c>
      <c r="I296" s="41"/>
      <c r="J296" s="77"/>
      <c r="K296" s="122"/>
    </row>
    <row r="297" spans="1:11" ht="16.2" x14ac:dyDescent="0.3">
      <c r="A297" s="63"/>
      <c r="B297" s="45" t="s">
        <v>159</v>
      </c>
      <c r="C297" s="4"/>
      <c r="D297" s="4" t="str">
        <f t="shared" si="32"/>
        <v/>
      </c>
      <c r="E297" s="4"/>
      <c r="F297" s="4"/>
      <c r="G297" s="1"/>
      <c r="H297" s="1"/>
      <c r="I297" s="41"/>
      <c r="J297" s="77"/>
      <c r="K297" s="122"/>
    </row>
    <row r="298" spans="1:11" ht="16.2" x14ac:dyDescent="0.3">
      <c r="A298" s="63"/>
      <c r="B298" s="45" t="s">
        <v>160</v>
      </c>
      <c r="C298" s="4">
        <v>12</v>
      </c>
      <c r="D298" s="4">
        <f t="shared" si="32"/>
        <v>10</v>
      </c>
      <c r="E298" s="4"/>
      <c r="F298" s="4">
        <f>D298-8</f>
        <v>2</v>
      </c>
      <c r="G298" s="1">
        <f t="shared" si="33"/>
        <v>400</v>
      </c>
      <c r="H298" s="1">
        <f t="shared" si="35"/>
        <v>0</v>
      </c>
      <c r="I298" s="41"/>
      <c r="J298" s="77"/>
      <c r="K298" s="122"/>
    </row>
    <row r="299" spans="1:11" ht="16.2" x14ac:dyDescent="0.3">
      <c r="A299" s="63"/>
      <c r="B299" s="45" t="s">
        <v>161</v>
      </c>
      <c r="C299" s="4"/>
      <c r="D299" s="4" t="str">
        <f t="shared" si="32"/>
        <v/>
      </c>
      <c r="E299" s="4"/>
      <c r="F299" s="4"/>
      <c r="G299" s="1"/>
      <c r="H299" s="1"/>
      <c r="I299" s="41"/>
      <c r="J299" s="77"/>
      <c r="K299" s="122"/>
    </row>
    <row r="300" spans="1:11" ht="16.2" x14ac:dyDescent="0.3">
      <c r="A300" s="63"/>
      <c r="B300" s="45" t="s">
        <v>162</v>
      </c>
      <c r="C300" s="4"/>
      <c r="D300" s="4" t="str">
        <f t="shared" si="32"/>
        <v/>
      </c>
      <c r="E300" s="4"/>
      <c r="F300" s="4"/>
      <c r="G300" s="1"/>
      <c r="H300" s="1"/>
      <c r="I300" s="41"/>
      <c r="J300" s="77"/>
      <c r="K300" s="122"/>
    </row>
    <row r="301" spans="1:11" ht="16.2" x14ac:dyDescent="0.3">
      <c r="A301" s="63"/>
      <c r="B301" s="45" t="s">
        <v>163</v>
      </c>
      <c r="C301" s="4">
        <v>12</v>
      </c>
      <c r="D301" s="4">
        <f t="shared" si="32"/>
        <v>10</v>
      </c>
      <c r="E301" s="4"/>
      <c r="F301" s="4">
        <f>D301-8</f>
        <v>2</v>
      </c>
      <c r="G301" s="1">
        <f t="shared" si="33"/>
        <v>400</v>
      </c>
      <c r="H301" s="1">
        <f t="shared" si="35"/>
        <v>0</v>
      </c>
      <c r="I301" s="41"/>
      <c r="J301" s="77"/>
      <c r="K301" s="122"/>
    </row>
    <row r="302" spans="1:11" ht="16.2" x14ac:dyDescent="0.3">
      <c r="A302" s="63"/>
      <c r="B302" s="45" t="s">
        <v>164</v>
      </c>
      <c r="C302" s="4">
        <v>12</v>
      </c>
      <c r="D302" s="4">
        <f t="shared" si="32"/>
        <v>10</v>
      </c>
      <c r="E302" s="4"/>
      <c r="F302" s="4">
        <f>D302-8</f>
        <v>2</v>
      </c>
      <c r="G302" s="1">
        <f t="shared" si="33"/>
        <v>400</v>
      </c>
      <c r="H302" s="1">
        <f t="shared" si="35"/>
        <v>0</v>
      </c>
      <c r="I302" s="41"/>
      <c r="J302" s="77"/>
      <c r="K302" s="122"/>
    </row>
    <row r="303" spans="1:11" ht="16.2" x14ac:dyDescent="0.3">
      <c r="A303" s="63"/>
      <c r="B303" s="45" t="s">
        <v>165</v>
      </c>
      <c r="C303" s="4">
        <v>12</v>
      </c>
      <c r="D303" s="4">
        <f t="shared" si="32"/>
        <v>10</v>
      </c>
      <c r="E303" s="4"/>
      <c r="F303" s="4">
        <f>D303-8</f>
        <v>2</v>
      </c>
      <c r="G303" s="1">
        <f t="shared" si="33"/>
        <v>400</v>
      </c>
      <c r="H303" s="1">
        <f t="shared" si="35"/>
        <v>0</v>
      </c>
      <c r="I303" s="41"/>
      <c r="J303" s="77"/>
      <c r="K303" s="122"/>
    </row>
    <row r="304" spans="1:11" ht="16.2" x14ac:dyDescent="0.3">
      <c r="A304" s="63"/>
      <c r="B304" s="45" t="s">
        <v>166</v>
      </c>
      <c r="C304" s="4">
        <v>12</v>
      </c>
      <c r="D304" s="4">
        <f t="shared" si="32"/>
        <v>10</v>
      </c>
      <c r="E304" s="4"/>
      <c r="F304" s="4">
        <f>D304-8</f>
        <v>2</v>
      </c>
      <c r="G304" s="1">
        <f t="shared" si="33"/>
        <v>400</v>
      </c>
      <c r="H304" s="1">
        <f t="shared" si="35"/>
        <v>0</v>
      </c>
      <c r="I304" s="41"/>
      <c r="J304" s="77"/>
      <c r="K304" s="122"/>
    </row>
    <row r="305" spans="1:11" ht="16.2" x14ac:dyDescent="0.3">
      <c r="A305" s="63"/>
      <c r="B305" s="45" t="s">
        <v>167</v>
      </c>
      <c r="C305" s="4"/>
      <c r="D305" s="4" t="str">
        <f t="shared" si="32"/>
        <v/>
      </c>
      <c r="E305" s="4"/>
      <c r="F305" s="4"/>
      <c r="G305" s="1"/>
      <c r="H305" s="1"/>
      <c r="I305" s="41"/>
      <c r="J305" s="77"/>
      <c r="K305" s="122"/>
    </row>
    <row r="306" spans="1:11" ht="16.2" x14ac:dyDescent="0.3">
      <c r="A306" s="63"/>
      <c r="B306" s="45" t="s">
        <v>168</v>
      </c>
      <c r="C306" s="4"/>
      <c r="D306" s="4" t="str">
        <f t="shared" si="32"/>
        <v/>
      </c>
      <c r="E306" s="4"/>
      <c r="F306" s="4"/>
      <c r="G306" s="1"/>
      <c r="H306" s="1"/>
      <c r="I306" s="41"/>
      <c r="J306" s="77"/>
      <c r="K306" s="122"/>
    </row>
    <row r="307" spans="1:11" ht="16.2" x14ac:dyDescent="0.3">
      <c r="A307" s="63"/>
      <c r="B307" s="45" t="s">
        <v>169</v>
      </c>
      <c r="C307" s="4">
        <v>12</v>
      </c>
      <c r="D307" s="4">
        <f t="shared" si="32"/>
        <v>10</v>
      </c>
      <c r="E307" s="4"/>
      <c r="F307" s="4">
        <f>D307-8</f>
        <v>2</v>
      </c>
      <c r="G307" s="1">
        <f t="shared" si="33"/>
        <v>400</v>
      </c>
      <c r="H307" s="1">
        <f t="shared" si="35"/>
        <v>0</v>
      </c>
      <c r="I307" s="41"/>
      <c r="J307" s="77"/>
      <c r="K307" s="122"/>
    </row>
    <row r="308" spans="1:11" ht="16.2" x14ac:dyDescent="0.3">
      <c r="A308" s="63"/>
      <c r="B308" s="45" t="s">
        <v>170</v>
      </c>
      <c r="C308" s="4">
        <v>12</v>
      </c>
      <c r="D308" s="4">
        <f t="shared" si="32"/>
        <v>10</v>
      </c>
      <c r="E308" s="4"/>
      <c r="F308" s="4">
        <f>D308-8</f>
        <v>2</v>
      </c>
      <c r="G308" s="1">
        <f t="shared" si="33"/>
        <v>400</v>
      </c>
      <c r="H308" s="1">
        <f t="shared" si="35"/>
        <v>0</v>
      </c>
      <c r="I308" s="41"/>
      <c r="J308" s="77"/>
      <c r="K308" s="122"/>
    </row>
    <row r="309" spans="1:11" ht="16.2" x14ac:dyDescent="0.3">
      <c r="A309" s="63"/>
      <c r="B309" s="45" t="s">
        <v>171</v>
      </c>
      <c r="C309" s="4">
        <v>12</v>
      </c>
      <c r="D309" s="4">
        <f t="shared" si="32"/>
        <v>10</v>
      </c>
      <c r="E309" s="4"/>
      <c r="F309" s="4">
        <f>D309-8</f>
        <v>2</v>
      </c>
      <c r="G309" s="1">
        <f t="shared" si="33"/>
        <v>400</v>
      </c>
      <c r="H309" s="1">
        <f t="shared" si="35"/>
        <v>0</v>
      </c>
      <c r="I309" s="41"/>
      <c r="J309" s="77"/>
      <c r="K309" s="122"/>
    </row>
    <row r="310" spans="1:11" ht="16.2" x14ac:dyDescent="0.3">
      <c r="A310" s="63"/>
      <c r="B310" s="45" t="s">
        <v>172</v>
      </c>
      <c r="C310" s="4">
        <v>12</v>
      </c>
      <c r="D310" s="4">
        <f t="shared" si="32"/>
        <v>10</v>
      </c>
      <c r="E310" s="4"/>
      <c r="F310" s="4">
        <f>D310-8</f>
        <v>2</v>
      </c>
      <c r="G310" s="1">
        <f t="shared" si="33"/>
        <v>400</v>
      </c>
      <c r="H310" s="1">
        <f t="shared" si="35"/>
        <v>0</v>
      </c>
      <c r="I310" s="41"/>
      <c r="J310" s="77"/>
      <c r="K310" s="122"/>
    </row>
    <row r="311" spans="1:11" ht="16.2" x14ac:dyDescent="0.3">
      <c r="A311" s="63"/>
      <c r="B311" s="45" t="s">
        <v>173</v>
      </c>
      <c r="C311" s="4"/>
      <c r="D311" s="4" t="str">
        <f t="shared" si="32"/>
        <v/>
      </c>
      <c r="E311" s="4"/>
      <c r="F311" s="4"/>
      <c r="G311" s="1"/>
      <c r="H311" s="1"/>
      <c r="I311" s="41"/>
      <c r="J311" s="77"/>
      <c r="K311" s="122"/>
    </row>
    <row r="312" spans="1:11" ht="16.2" x14ac:dyDescent="0.3">
      <c r="A312" s="63"/>
      <c r="B312" s="45" t="s">
        <v>174</v>
      </c>
      <c r="C312" s="4"/>
      <c r="D312" s="4" t="str">
        <f t="shared" si="32"/>
        <v/>
      </c>
      <c r="E312" s="4"/>
      <c r="F312" s="4"/>
      <c r="G312" s="1"/>
      <c r="H312" s="1"/>
      <c r="I312" s="41"/>
      <c r="J312" s="77"/>
      <c r="K312" s="122"/>
    </row>
    <row r="313" spans="1:11" ht="16.2" x14ac:dyDescent="0.3">
      <c r="A313" s="63"/>
      <c r="B313" s="45" t="s">
        <v>175</v>
      </c>
      <c r="C313" s="4">
        <v>12</v>
      </c>
      <c r="D313" s="4">
        <f t="shared" si="32"/>
        <v>10</v>
      </c>
      <c r="E313" s="4"/>
      <c r="F313" s="4">
        <f>D313-8</f>
        <v>2</v>
      </c>
      <c r="G313" s="1">
        <f t="shared" si="33"/>
        <v>400</v>
      </c>
      <c r="H313" s="1">
        <f t="shared" si="35"/>
        <v>0</v>
      </c>
      <c r="I313" s="41"/>
      <c r="J313" s="77"/>
      <c r="K313" s="122"/>
    </row>
    <row r="314" spans="1:11" ht="16.2" x14ac:dyDescent="0.3">
      <c r="A314" s="63"/>
      <c r="B314" s="45" t="s">
        <v>176</v>
      </c>
      <c r="C314" s="4">
        <v>12</v>
      </c>
      <c r="D314" s="4">
        <f t="shared" si="32"/>
        <v>10</v>
      </c>
      <c r="E314" s="4"/>
      <c r="F314" s="4">
        <f>D314-8</f>
        <v>2</v>
      </c>
      <c r="G314" s="1">
        <f t="shared" si="33"/>
        <v>400</v>
      </c>
      <c r="H314" s="1">
        <f t="shared" si="35"/>
        <v>0</v>
      </c>
      <c r="I314" s="41"/>
      <c r="J314" s="77"/>
      <c r="K314" s="122"/>
    </row>
    <row r="315" spans="1:11" ht="16.2" x14ac:dyDescent="0.3">
      <c r="A315" s="63"/>
      <c r="B315" s="45" t="s">
        <v>177</v>
      </c>
      <c r="C315" s="4">
        <v>12</v>
      </c>
      <c r="D315" s="4">
        <f t="shared" si="32"/>
        <v>10</v>
      </c>
      <c r="E315" s="4"/>
      <c r="F315" s="4">
        <f>D315-8</f>
        <v>2</v>
      </c>
      <c r="G315" s="1">
        <f t="shared" si="33"/>
        <v>400</v>
      </c>
      <c r="H315" s="1">
        <f t="shared" si="35"/>
        <v>0</v>
      </c>
      <c r="I315" s="41"/>
      <c r="J315" s="77"/>
      <c r="K315" s="122"/>
    </row>
    <row r="316" spans="1:11" ht="16.2" x14ac:dyDescent="0.3">
      <c r="A316" s="63"/>
      <c r="B316" s="45" t="s">
        <v>178</v>
      </c>
      <c r="C316" s="4">
        <v>12</v>
      </c>
      <c r="D316" s="4">
        <f t="shared" si="32"/>
        <v>10</v>
      </c>
      <c r="E316" s="4"/>
      <c r="F316" s="4">
        <f>D316-8</f>
        <v>2</v>
      </c>
      <c r="G316" s="1">
        <f t="shared" si="33"/>
        <v>400</v>
      </c>
      <c r="H316" s="1">
        <f t="shared" si="35"/>
        <v>0</v>
      </c>
      <c r="I316" s="41"/>
      <c r="J316" s="77"/>
      <c r="K316" s="122"/>
    </row>
    <row r="317" spans="1:11" ht="16.2" x14ac:dyDescent="0.3">
      <c r="A317" s="63"/>
      <c r="B317" s="45" t="s">
        <v>179</v>
      </c>
      <c r="C317" s="4"/>
      <c r="D317" s="4" t="str">
        <f t="shared" si="32"/>
        <v/>
      </c>
      <c r="E317" s="4"/>
      <c r="F317" s="4"/>
      <c r="G317" s="1"/>
      <c r="H317" s="1"/>
      <c r="I317" s="41"/>
      <c r="J317" s="77"/>
      <c r="K317" s="122"/>
    </row>
    <row r="318" spans="1:11" ht="16.2" x14ac:dyDescent="0.3">
      <c r="A318" s="63"/>
      <c r="B318" s="8" t="s">
        <v>1848</v>
      </c>
      <c r="C318" s="4"/>
      <c r="D318" s="4">
        <v>176</v>
      </c>
      <c r="E318" s="4"/>
      <c r="F318" s="4">
        <f>SUM(F287:F316)</f>
        <v>42.5</v>
      </c>
      <c r="G318" s="1"/>
      <c r="H318" s="1"/>
      <c r="I318" s="41">
        <v>12</v>
      </c>
      <c r="J318" s="43">
        <v>26400</v>
      </c>
      <c r="K318" s="122"/>
    </row>
    <row r="319" spans="1:11" ht="32.4" x14ac:dyDescent="0.3">
      <c r="A319" s="63"/>
      <c r="B319" s="90" t="s">
        <v>1849</v>
      </c>
      <c r="C319" s="4"/>
      <c r="D319" s="4"/>
      <c r="E319" s="4"/>
      <c r="F319" s="4"/>
      <c r="G319" s="1"/>
      <c r="H319" s="1"/>
      <c r="I319" s="41"/>
      <c r="J319" s="43">
        <v>11100</v>
      </c>
      <c r="K319" s="122"/>
    </row>
    <row r="320" spans="1:11" ht="16.2" x14ac:dyDescent="0.3">
      <c r="A320" s="63"/>
      <c r="B320" s="8" t="s">
        <v>1817</v>
      </c>
      <c r="C320" s="4"/>
      <c r="D320" s="4"/>
      <c r="E320" s="4"/>
      <c r="F320" s="4"/>
      <c r="G320" s="1"/>
      <c r="H320" s="1"/>
      <c r="I320" s="41"/>
      <c r="J320" s="43">
        <v>37500</v>
      </c>
      <c r="K320" s="122"/>
    </row>
    <row r="321" spans="1:11" ht="16.2" x14ac:dyDescent="0.3">
      <c r="A321" s="63"/>
      <c r="B321" s="8" t="s">
        <v>1818</v>
      </c>
      <c r="C321" s="4"/>
      <c r="D321" s="4"/>
      <c r="E321" s="4"/>
      <c r="F321" s="4"/>
      <c r="G321" s="1"/>
      <c r="H321" s="1"/>
      <c r="I321" s="41"/>
      <c r="J321" s="43">
        <v>41325</v>
      </c>
      <c r="K321" s="122"/>
    </row>
    <row r="322" spans="1:11" ht="16.2" x14ac:dyDescent="0.3">
      <c r="A322" s="63"/>
      <c r="B322" s="8" t="s">
        <v>1819</v>
      </c>
      <c r="C322" s="9"/>
      <c r="D322" s="9" t="str">
        <f t="shared" si="32"/>
        <v/>
      </c>
      <c r="E322" s="9"/>
      <c r="F322" s="9"/>
      <c r="G322" s="10"/>
      <c r="H322" s="10"/>
      <c r="I322" s="48"/>
      <c r="J322" s="44">
        <v>3825</v>
      </c>
      <c r="K322" s="122"/>
    </row>
    <row r="323" spans="1:11" x14ac:dyDescent="0.3">
      <c r="A323" s="63"/>
      <c r="K323" s="122"/>
    </row>
    <row r="324" spans="1:11" ht="16.2" x14ac:dyDescent="0.3">
      <c r="A324" s="63"/>
      <c r="B324" s="45" t="s">
        <v>180</v>
      </c>
      <c r="C324" s="4">
        <v>12</v>
      </c>
      <c r="D324" s="4">
        <f t="shared" ref="D324:D359" si="36">IF((OR(C324&gt;12,C324=12)),C324-2,IF(C324=8,C324-1,""))</f>
        <v>10</v>
      </c>
      <c r="E324" s="4"/>
      <c r="F324" s="4">
        <f>D324-8</f>
        <v>2</v>
      </c>
      <c r="G324" s="1">
        <f t="shared" ref="G324:G354" si="37">IF(2&lt;F324,2,F324)*150*4/3</f>
        <v>400</v>
      </c>
      <c r="H324" s="1">
        <f t="shared" ref="H324:H354" si="38">IF(F324&gt;2,F324-2,0)*150*5/3</f>
        <v>0</v>
      </c>
      <c r="I324" s="41"/>
      <c r="J324" s="77"/>
      <c r="K324" s="122"/>
    </row>
    <row r="325" spans="1:11" ht="16.2" x14ac:dyDescent="0.3">
      <c r="A325" s="63"/>
      <c r="B325" s="45" t="s">
        <v>181</v>
      </c>
      <c r="C325" s="4">
        <v>12</v>
      </c>
      <c r="D325" s="4">
        <f t="shared" si="36"/>
        <v>10</v>
      </c>
      <c r="E325" s="4"/>
      <c r="F325" s="4">
        <f>D325-8</f>
        <v>2</v>
      </c>
      <c r="G325" s="1">
        <f t="shared" si="37"/>
        <v>400</v>
      </c>
      <c r="H325" s="1">
        <f t="shared" si="38"/>
        <v>0</v>
      </c>
      <c r="I325" s="41"/>
      <c r="J325" s="77"/>
      <c r="K325" s="122"/>
    </row>
    <row r="326" spans="1:11" ht="16.2" x14ac:dyDescent="0.3">
      <c r="A326" s="63"/>
      <c r="B326" s="45" t="s">
        <v>182</v>
      </c>
      <c r="C326" s="4">
        <v>12</v>
      </c>
      <c r="D326" s="4">
        <f t="shared" si="36"/>
        <v>10</v>
      </c>
      <c r="E326" s="4"/>
      <c r="F326" s="4">
        <f>D326-8</f>
        <v>2</v>
      </c>
      <c r="G326" s="1">
        <f t="shared" si="37"/>
        <v>400</v>
      </c>
      <c r="H326" s="1">
        <f t="shared" si="38"/>
        <v>0</v>
      </c>
      <c r="I326" s="41"/>
      <c r="J326" s="77"/>
      <c r="K326" s="122"/>
    </row>
    <row r="327" spans="1:11" ht="16.2" x14ac:dyDescent="0.3">
      <c r="A327" s="63"/>
      <c r="B327" s="45" t="s">
        <v>183</v>
      </c>
      <c r="C327" s="4">
        <v>12</v>
      </c>
      <c r="D327" s="4">
        <f t="shared" si="36"/>
        <v>10</v>
      </c>
      <c r="E327" s="4"/>
      <c r="F327" s="4">
        <f>D327-8</f>
        <v>2</v>
      </c>
      <c r="G327" s="1">
        <f t="shared" si="37"/>
        <v>400</v>
      </c>
      <c r="H327" s="1">
        <f t="shared" si="38"/>
        <v>0</v>
      </c>
      <c r="I327" s="41"/>
      <c r="J327" s="77"/>
      <c r="K327" s="122"/>
    </row>
    <row r="328" spans="1:11" ht="16.2" x14ac:dyDescent="0.3">
      <c r="A328" s="63"/>
      <c r="B328" s="45" t="s">
        <v>184</v>
      </c>
      <c r="C328" s="4">
        <v>10</v>
      </c>
      <c r="D328" s="4">
        <v>9</v>
      </c>
      <c r="E328" s="4"/>
      <c r="F328" s="4">
        <f>D328-8</f>
        <v>1</v>
      </c>
      <c r="G328" s="1">
        <f t="shared" si="37"/>
        <v>200</v>
      </c>
      <c r="H328" s="1">
        <f t="shared" si="38"/>
        <v>0</v>
      </c>
      <c r="I328" s="41"/>
      <c r="J328" s="77"/>
      <c r="K328" s="122"/>
    </row>
    <row r="329" spans="1:11" ht="16.2" x14ac:dyDescent="0.3">
      <c r="A329" s="63"/>
      <c r="B329" s="45" t="s">
        <v>185</v>
      </c>
      <c r="C329" s="4"/>
      <c r="D329" s="4" t="str">
        <f t="shared" si="36"/>
        <v/>
      </c>
      <c r="E329" s="4"/>
      <c r="F329" s="4"/>
      <c r="G329" s="1"/>
      <c r="H329" s="1"/>
      <c r="I329" s="41"/>
      <c r="J329" s="77"/>
      <c r="K329" s="122"/>
    </row>
    <row r="330" spans="1:11" ht="16.2" x14ac:dyDescent="0.3">
      <c r="A330" s="63"/>
      <c r="B330" s="45" t="s">
        <v>186</v>
      </c>
      <c r="C330" s="4"/>
      <c r="D330" s="4" t="str">
        <f t="shared" si="36"/>
        <v/>
      </c>
      <c r="E330" s="4"/>
      <c r="F330" s="4"/>
      <c r="G330" s="1"/>
      <c r="H330" s="1"/>
      <c r="I330" s="41"/>
      <c r="J330" s="77"/>
      <c r="K330" s="122"/>
    </row>
    <row r="331" spans="1:11" ht="16.2" x14ac:dyDescent="0.3">
      <c r="A331" s="63"/>
      <c r="B331" s="45" t="s">
        <v>187</v>
      </c>
      <c r="C331" s="4">
        <v>12</v>
      </c>
      <c r="D331" s="4">
        <f t="shared" si="36"/>
        <v>10</v>
      </c>
      <c r="E331" s="4"/>
      <c r="F331" s="4">
        <f>D331-8</f>
        <v>2</v>
      </c>
      <c r="G331" s="1">
        <f t="shared" si="37"/>
        <v>400</v>
      </c>
      <c r="H331" s="1">
        <f t="shared" si="38"/>
        <v>0</v>
      </c>
      <c r="I331" s="41"/>
      <c r="J331" s="77"/>
      <c r="K331" s="122"/>
    </row>
    <row r="332" spans="1:11" ht="16.2" x14ac:dyDescent="0.3">
      <c r="A332" s="63"/>
      <c r="B332" s="45" t="s">
        <v>188</v>
      </c>
      <c r="C332" s="4">
        <v>12</v>
      </c>
      <c r="D332" s="4">
        <f t="shared" si="36"/>
        <v>10</v>
      </c>
      <c r="E332" s="4"/>
      <c r="F332" s="4">
        <f>D332-8</f>
        <v>2</v>
      </c>
      <c r="G332" s="1">
        <f t="shared" si="37"/>
        <v>400</v>
      </c>
      <c r="H332" s="1">
        <f t="shared" si="38"/>
        <v>0</v>
      </c>
      <c r="I332" s="41"/>
      <c r="J332" s="77"/>
      <c r="K332" s="122"/>
    </row>
    <row r="333" spans="1:11" ht="16.2" x14ac:dyDescent="0.3">
      <c r="A333" s="63"/>
      <c r="B333" s="45" t="s">
        <v>189</v>
      </c>
      <c r="C333" s="4">
        <v>12</v>
      </c>
      <c r="D333" s="4">
        <f t="shared" si="36"/>
        <v>10</v>
      </c>
      <c r="E333" s="4"/>
      <c r="F333" s="4">
        <f>D333-8</f>
        <v>2</v>
      </c>
      <c r="G333" s="1">
        <f t="shared" si="37"/>
        <v>400</v>
      </c>
      <c r="H333" s="1">
        <f t="shared" si="38"/>
        <v>0</v>
      </c>
      <c r="I333" s="41"/>
      <c r="J333" s="77"/>
      <c r="K333" s="122"/>
    </row>
    <row r="334" spans="1:11" ht="16.2" x14ac:dyDescent="0.3">
      <c r="A334" s="63"/>
      <c r="B334" s="45" t="s">
        <v>190</v>
      </c>
      <c r="C334" s="4"/>
      <c r="D334" s="4" t="str">
        <f t="shared" si="36"/>
        <v/>
      </c>
      <c r="E334" s="4"/>
      <c r="F334" s="4"/>
      <c r="G334" s="1"/>
      <c r="H334" s="1"/>
      <c r="I334" s="41"/>
      <c r="J334" s="77"/>
      <c r="K334" s="122"/>
    </row>
    <row r="335" spans="1:11" ht="16.2" x14ac:dyDescent="0.3">
      <c r="A335" s="63"/>
      <c r="B335" s="45" t="s">
        <v>191</v>
      </c>
      <c r="C335" s="4"/>
      <c r="D335" s="4" t="str">
        <f t="shared" si="36"/>
        <v/>
      </c>
      <c r="E335" s="4"/>
      <c r="F335" s="4"/>
      <c r="G335" s="1"/>
      <c r="H335" s="1"/>
      <c r="I335" s="41"/>
      <c r="J335" s="77"/>
      <c r="K335" s="122"/>
    </row>
    <row r="336" spans="1:11" ht="16.2" x14ac:dyDescent="0.3">
      <c r="A336" s="63"/>
      <c r="B336" s="45" t="s">
        <v>192</v>
      </c>
      <c r="C336" s="4"/>
      <c r="D336" s="4" t="str">
        <f t="shared" si="36"/>
        <v/>
      </c>
      <c r="E336" s="4"/>
      <c r="F336" s="4"/>
      <c r="G336" s="1"/>
      <c r="H336" s="1"/>
      <c r="I336" s="41"/>
      <c r="J336" s="77"/>
      <c r="K336" s="122"/>
    </row>
    <row r="337" spans="1:11" ht="16.2" x14ac:dyDescent="0.3">
      <c r="A337" s="63"/>
      <c r="B337" s="45" t="s">
        <v>193</v>
      </c>
      <c r="C337" s="4"/>
      <c r="D337" s="4" t="str">
        <f t="shared" si="36"/>
        <v/>
      </c>
      <c r="E337" s="4"/>
      <c r="F337" s="4"/>
      <c r="G337" s="1"/>
      <c r="H337" s="1"/>
      <c r="I337" s="41"/>
      <c r="J337" s="77"/>
      <c r="K337" s="122"/>
    </row>
    <row r="338" spans="1:11" ht="16.2" x14ac:dyDescent="0.3">
      <c r="A338" s="63"/>
      <c r="B338" s="45" t="s">
        <v>194</v>
      </c>
      <c r="C338" s="4"/>
      <c r="D338" s="4" t="str">
        <f t="shared" si="36"/>
        <v/>
      </c>
      <c r="E338" s="4"/>
      <c r="F338" s="4"/>
      <c r="G338" s="1"/>
      <c r="H338" s="1"/>
      <c r="I338" s="41"/>
      <c r="J338" s="77"/>
      <c r="K338" s="122"/>
    </row>
    <row r="339" spans="1:11" ht="16.2" x14ac:dyDescent="0.3">
      <c r="A339" s="63"/>
      <c r="B339" s="45" t="s">
        <v>195</v>
      </c>
      <c r="C339" s="4">
        <v>12</v>
      </c>
      <c r="D339" s="4">
        <f t="shared" si="36"/>
        <v>10</v>
      </c>
      <c r="E339" s="4"/>
      <c r="F339" s="4">
        <f>D339-8</f>
        <v>2</v>
      </c>
      <c r="G339" s="1">
        <f t="shared" si="37"/>
        <v>400</v>
      </c>
      <c r="H339" s="1">
        <f t="shared" si="38"/>
        <v>0</v>
      </c>
      <c r="I339" s="41"/>
      <c r="J339" s="77"/>
      <c r="K339" s="122"/>
    </row>
    <row r="340" spans="1:11" ht="16.2" x14ac:dyDescent="0.3">
      <c r="A340" s="63"/>
      <c r="B340" s="45" t="s">
        <v>196</v>
      </c>
      <c r="C340" s="4">
        <v>12</v>
      </c>
      <c r="D340" s="4">
        <f t="shared" si="36"/>
        <v>10</v>
      </c>
      <c r="E340" s="4"/>
      <c r="F340" s="4">
        <f>D340-8</f>
        <v>2</v>
      </c>
      <c r="G340" s="1">
        <f t="shared" si="37"/>
        <v>400</v>
      </c>
      <c r="H340" s="1">
        <f t="shared" si="38"/>
        <v>0</v>
      </c>
      <c r="I340" s="41"/>
      <c r="J340" s="77"/>
      <c r="K340" s="122"/>
    </row>
    <row r="341" spans="1:11" ht="16.2" x14ac:dyDescent="0.3">
      <c r="A341" s="63"/>
      <c r="B341" s="45" t="s">
        <v>197</v>
      </c>
      <c r="C341" s="4">
        <v>11</v>
      </c>
      <c r="D341" s="4">
        <v>10</v>
      </c>
      <c r="E341" s="4"/>
      <c r="F341" s="4">
        <f>D341-8</f>
        <v>2</v>
      </c>
      <c r="G341" s="1">
        <f t="shared" si="37"/>
        <v>400</v>
      </c>
      <c r="H341" s="1">
        <f t="shared" si="38"/>
        <v>0</v>
      </c>
      <c r="I341" s="41"/>
      <c r="J341" s="77"/>
      <c r="K341" s="122"/>
    </row>
    <row r="342" spans="1:11" ht="16.2" x14ac:dyDescent="0.3">
      <c r="A342" s="63"/>
      <c r="B342" s="45" t="s">
        <v>198</v>
      </c>
      <c r="C342" s="4"/>
      <c r="D342" s="4" t="str">
        <f t="shared" si="36"/>
        <v/>
      </c>
      <c r="E342" s="4"/>
      <c r="F342" s="4"/>
      <c r="G342" s="1"/>
      <c r="H342" s="1"/>
      <c r="I342" s="41"/>
      <c r="J342" s="77"/>
      <c r="K342" s="122"/>
    </row>
    <row r="343" spans="1:11" ht="16.2" x14ac:dyDescent="0.3">
      <c r="A343" s="63"/>
      <c r="B343" s="45" t="s">
        <v>199</v>
      </c>
      <c r="C343" s="4">
        <v>12</v>
      </c>
      <c r="D343" s="4">
        <f t="shared" si="36"/>
        <v>10</v>
      </c>
      <c r="E343" s="4"/>
      <c r="F343" s="4">
        <f>D343-8</f>
        <v>2</v>
      </c>
      <c r="G343" s="1">
        <f t="shared" si="37"/>
        <v>400</v>
      </c>
      <c r="H343" s="1">
        <f t="shared" si="38"/>
        <v>0</v>
      </c>
      <c r="I343" s="41"/>
      <c r="J343" s="77"/>
      <c r="K343" s="122"/>
    </row>
    <row r="344" spans="1:11" ht="16.2" x14ac:dyDescent="0.3">
      <c r="A344" s="63"/>
      <c r="B344" s="45" t="s">
        <v>200</v>
      </c>
      <c r="C344" s="4">
        <v>12</v>
      </c>
      <c r="D344" s="4">
        <f t="shared" si="36"/>
        <v>10</v>
      </c>
      <c r="E344" s="4"/>
      <c r="F344" s="4">
        <f>D344-8</f>
        <v>2</v>
      </c>
      <c r="G344" s="1">
        <f t="shared" si="37"/>
        <v>400</v>
      </c>
      <c r="H344" s="1">
        <f t="shared" si="38"/>
        <v>0</v>
      </c>
      <c r="I344" s="41"/>
      <c r="J344" s="77"/>
      <c r="K344" s="122"/>
    </row>
    <row r="345" spans="1:11" ht="16.2" x14ac:dyDescent="0.3">
      <c r="A345" s="63"/>
      <c r="B345" s="45" t="s">
        <v>201</v>
      </c>
      <c r="C345" s="4">
        <v>12</v>
      </c>
      <c r="D345" s="4">
        <f t="shared" si="36"/>
        <v>10</v>
      </c>
      <c r="E345" s="4"/>
      <c r="F345" s="4">
        <f>D345-8</f>
        <v>2</v>
      </c>
      <c r="G345" s="1">
        <f t="shared" si="37"/>
        <v>400</v>
      </c>
      <c r="H345" s="1">
        <f t="shared" si="38"/>
        <v>0</v>
      </c>
      <c r="I345" s="41"/>
      <c r="J345" s="77"/>
      <c r="K345" s="122"/>
    </row>
    <row r="346" spans="1:11" ht="16.2" x14ac:dyDescent="0.3">
      <c r="A346" s="63"/>
      <c r="B346" s="45" t="s">
        <v>202</v>
      </c>
      <c r="C346" s="4">
        <v>12</v>
      </c>
      <c r="D346" s="4">
        <f t="shared" si="36"/>
        <v>10</v>
      </c>
      <c r="E346" s="4"/>
      <c r="F346" s="4">
        <f>D346-8</f>
        <v>2</v>
      </c>
      <c r="G346" s="1">
        <f t="shared" si="37"/>
        <v>400</v>
      </c>
      <c r="H346" s="1">
        <f t="shared" si="38"/>
        <v>0</v>
      </c>
      <c r="I346" s="41"/>
      <c r="J346" s="77"/>
      <c r="K346" s="122"/>
    </row>
    <row r="347" spans="1:11" ht="16.2" x14ac:dyDescent="0.3">
      <c r="A347" s="63"/>
      <c r="B347" s="166" t="s">
        <v>2077</v>
      </c>
      <c r="C347" s="19"/>
      <c r="D347" s="19" t="str">
        <f t="shared" si="36"/>
        <v/>
      </c>
      <c r="E347" s="19"/>
      <c r="F347" s="19"/>
      <c r="G347" s="28"/>
      <c r="H347" s="28"/>
      <c r="I347" s="124"/>
      <c r="J347" s="91"/>
      <c r="K347" s="150"/>
    </row>
    <row r="348" spans="1:11" ht="16.2" x14ac:dyDescent="0.3">
      <c r="A348" s="63"/>
      <c r="B348" s="45" t="s">
        <v>203</v>
      </c>
      <c r="C348" s="4"/>
      <c r="D348" s="4" t="str">
        <f t="shared" si="36"/>
        <v/>
      </c>
      <c r="E348" s="4"/>
      <c r="F348" s="4"/>
      <c r="G348" s="1"/>
      <c r="H348" s="1"/>
      <c r="I348" s="41"/>
      <c r="J348" s="77"/>
      <c r="K348" s="122"/>
    </row>
    <row r="349" spans="1:11" ht="16.2" x14ac:dyDescent="0.3">
      <c r="A349" s="63"/>
      <c r="B349" s="45" t="s">
        <v>204</v>
      </c>
      <c r="C349" s="4"/>
      <c r="D349" s="4" t="str">
        <f t="shared" si="36"/>
        <v/>
      </c>
      <c r="E349" s="4"/>
      <c r="F349" s="4"/>
      <c r="G349" s="1"/>
      <c r="H349" s="1"/>
      <c r="I349" s="41"/>
      <c r="J349" s="77"/>
      <c r="K349" s="122"/>
    </row>
    <row r="350" spans="1:11" ht="16.2" x14ac:dyDescent="0.3">
      <c r="A350" s="63"/>
      <c r="B350" s="45" t="s">
        <v>205</v>
      </c>
      <c r="C350" s="4"/>
      <c r="D350" s="4" t="str">
        <f t="shared" si="36"/>
        <v/>
      </c>
      <c r="E350" s="4"/>
      <c r="F350" s="4"/>
      <c r="G350" s="1"/>
      <c r="H350" s="1"/>
      <c r="I350" s="41"/>
      <c r="J350" s="77"/>
      <c r="K350" s="122"/>
    </row>
    <row r="351" spans="1:11" ht="16.2" x14ac:dyDescent="0.3">
      <c r="A351" s="63"/>
      <c r="B351" s="45" t="s">
        <v>206</v>
      </c>
      <c r="C351" s="4">
        <v>12</v>
      </c>
      <c r="D351" s="4">
        <f t="shared" si="36"/>
        <v>10</v>
      </c>
      <c r="E351" s="4"/>
      <c r="F351" s="4">
        <f>D351-8</f>
        <v>2</v>
      </c>
      <c r="G351" s="1">
        <f t="shared" si="37"/>
        <v>400</v>
      </c>
      <c r="H351" s="1">
        <f t="shared" si="38"/>
        <v>0</v>
      </c>
      <c r="I351" s="41"/>
      <c r="J351" s="77"/>
      <c r="K351" s="122"/>
    </row>
    <row r="352" spans="1:11" ht="16.2" x14ac:dyDescent="0.3">
      <c r="A352" s="63"/>
      <c r="B352" s="45" t="s">
        <v>207</v>
      </c>
      <c r="C352" s="4"/>
      <c r="D352" s="4" t="str">
        <f t="shared" si="36"/>
        <v/>
      </c>
      <c r="E352" s="4"/>
      <c r="F352" s="4"/>
      <c r="G352" s="1"/>
      <c r="H352" s="1"/>
      <c r="I352" s="41"/>
      <c r="J352" s="77"/>
      <c r="K352" s="122"/>
    </row>
    <row r="353" spans="1:11" ht="16.2" x14ac:dyDescent="0.3">
      <c r="A353" s="63"/>
      <c r="B353" s="45" t="s">
        <v>208</v>
      </c>
      <c r="C353" s="4">
        <v>12</v>
      </c>
      <c r="D353" s="4">
        <f t="shared" si="36"/>
        <v>10</v>
      </c>
      <c r="E353" s="4"/>
      <c r="F353" s="4">
        <f>D353-8</f>
        <v>2</v>
      </c>
      <c r="G353" s="1">
        <f t="shared" si="37"/>
        <v>400</v>
      </c>
      <c r="H353" s="1">
        <f t="shared" si="38"/>
        <v>0</v>
      </c>
      <c r="I353" s="41"/>
      <c r="J353" s="77"/>
      <c r="K353" s="122"/>
    </row>
    <row r="354" spans="1:11" ht="16.2" x14ac:dyDescent="0.3">
      <c r="A354" s="63"/>
      <c r="B354" s="45" t="s">
        <v>209</v>
      </c>
      <c r="C354" s="4">
        <v>12</v>
      </c>
      <c r="D354" s="4">
        <f t="shared" si="36"/>
        <v>10</v>
      </c>
      <c r="E354" s="4"/>
      <c r="F354" s="4">
        <f>D354-8</f>
        <v>2</v>
      </c>
      <c r="G354" s="1">
        <f t="shared" si="37"/>
        <v>400</v>
      </c>
      <c r="H354" s="1">
        <f t="shared" si="38"/>
        <v>0</v>
      </c>
      <c r="I354" s="41"/>
      <c r="J354" s="77"/>
      <c r="K354" s="122"/>
    </row>
    <row r="355" spans="1:11" ht="16.2" x14ac:dyDescent="0.3">
      <c r="A355" s="63"/>
      <c r="B355" s="8" t="s">
        <v>1848</v>
      </c>
      <c r="C355" s="4"/>
      <c r="D355" s="4">
        <v>144</v>
      </c>
      <c r="E355" s="4"/>
      <c r="F355" s="4">
        <f>SUM(F324:F354)</f>
        <v>35</v>
      </c>
      <c r="G355" s="1"/>
      <c r="H355" s="1"/>
      <c r="I355" s="41"/>
      <c r="J355" s="43">
        <v>21600</v>
      </c>
      <c r="K355" s="122"/>
    </row>
    <row r="356" spans="1:11" ht="32.4" x14ac:dyDescent="0.3">
      <c r="A356" s="63"/>
      <c r="B356" s="90" t="s">
        <v>1849</v>
      </c>
      <c r="C356" s="4"/>
      <c r="D356" s="4">
        <v>144</v>
      </c>
      <c r="E356" s="4"/>
      <c r="F356" s="4"/>
      <c r="G356" s="1"/>
      <c r="H356" s="1"/>
      <c r="I356" s="41"/>
      <c r="J356" s="43">
        <v>7000</v>
      </c>
      <c r="K356" s="122"/>
    </row>
    <row r="357" spans="1:11" ht="16.2" x14ac:dyDescent="0.3">
      <c r="A357" s="63"/>
      <c r="B357" s="8" t="s">
        <v>1817</v>
      </c>
      <c r="C357" s="4"/>
      <c r="D357" s="4"/>
      <c r="E357" s="4"/>
      <c r="F357" s="4"/>
      <c r="G357" s="1"/>
      <c r="H357" s="1"/>
      <c r="I357" s="41"/>
      <c r="J357" s="43">
        <v>28600</v>
      </c>
      <c r="K357" s="122"/>
    </row>
    <row r="358" spans="1:11" ht="32.4" x14ac:dyDescent="0.3">
      <c r="A358" s="63"/>
      <c r="B358" s="90" t="s">
        <v>1857</v>
      </c>
      <c r="C358" s="4"/>
      <c r="D358" s="4"/>
      <c r="E358" s="4"/>
      <c r="F358" s="4"/>
      <c r="G358" s="1"/>
      <c r="H358" s="1"/>
      <c r="I358" s="41"/>
      <c r="J358" s="43">
        <v>34050</v>
      </c>
      <c r="K358" s="122"/>
    </row>
    <row r="359" spans="1:11" ht="16.2" x14ac:dyDescent="0.3">
      <c r="A359" s="63"/>
      <c r="B359" s="8" t="s">
        <v>1819</v>
      </c>
      <c r="C359" s="9"/>
      <c r="D359" s="9" t="str">
        <f t="shared" si="36"/>
        <v/>
      </c>
      <c r="E359" s="9"/>
      <c r="F359" s="9"/>
      <c r="G359" s="10"/>
      <c r="H359" s="10"/>
      <c r="I359" s="48"/>
      <c r="J359" s="44">
        <v>5450</v>
      </c>
      <c r="K359" s="9"/>
    </row>
    <row r="360" spans="1:11" x14ac:dyDescent="0.3">
      <c r="A360" s="63"/>
      <c r="K360" s="122"/>
    </row>
    <row r="361" spans="1:11" ht="16.2" x14ac:dyDescent="0.3">
      <c r="A361" s="63"/>
      <c r="B361" s="45" t="s">
        <v>210</v>
      </c>
      <c r="C361" s="4"/>
      <c r="D361" s="4" t="str">
        <f t="shared" ref="D361:D395" si="39">IF((OR(C361&gt;12,C361=12)),C361-2,IF(C361=8,C361-1,""))</f>
        <v/>
      </c>
      <c r="E361" s="4"/>
      <c r="F361" s="4"/>
      <c r="G361" s="1"/>
      <c r="H361" s="1"/>
      <c r="I361" s="41"/>
      <c r="J361" s="43"/>
      <c r="K361" s="122"/>
    </row>
    <row r="362" spans="1:11" ht="16.2" x14ac:dyDescent="0.3">
      <c r="A362" s="63"/>
      <c r="B362" s="45" t="s">
        <v>211</v>
      </c>
      <c r="C362" s="4"/>
      <c r="D362" s="4" t="str">
        <f t="shared" si="39"/>
        <v/>
      </c>
      <c r="E362" s="4"/>
      <c r="F362" s="4"/>
      <c r="G362" s="1"/>
      <c r="H362" s="1"/>
      <c r="I362" s="41"/>
      <c r="J362" s="43"/>
      <c r="K362" s="122"/>
    </row>
    <row r="363" spans="1:11" ht="16.2" x14ac:dyDescent="0.3">
      <c r="A363" s="63"/>
      <c r="B363" s="45" t="s">
        <v>212</v>
      </c>
      <c r="C363" s="4">
        <v>12</v>
      </c>
      <c r="D363" s="4">
        <f t="shared" si="39"/>
        <v>10</v>
      </c>
      <c r="E363" s="4">
        <f>IF(D363&lt;8,D363,8)</f>
        <v>8</v>
      </c>
      <c r="F363" s="4">
        <f>D363-8</f>
        <v>2</v>
      </c>
      <c r="G363" s="1">
        <f t="shared" ref="G363:G388" si="40">IF(2&lt;F363,2,F363)*150*4/3</f>
        <v>400</v>
      </c>
      <c r="H363" s="1">
        <f t="shared" ref="H363:H388" si="41">IF(F363&gt;2,F363-2,0)*150*5/3</f>
        <v>0</v>
      </c>
      <c r="I363" s="41"/>
      <c r="J363" s="77"/>
      <c r="K363" s="122"/>
    </row>
    <row r="364" spans="1:11" ht="16.2" x14ac:dyDescent="0.3">
      <c r="A364" s="63"/>
      <c r="B364" s="45" t="s">
        <v>213</v>
      </c>
      <c r="C364" s="4">
        <v>12</v>
      </c>
      <c r="D364" s="4">
        <f t="shared" si="39"/>
        <v>10</v>
      </c>
      <c r="E364" s="4">
        <f t="shared" ref="E364:E388" si="42">IF(D364&lt;8,D364,8)</f>
        <v>8</v>
      </c>
      <c r="F364" s="4">
        <f>D364-8</f>
        <v>2</v>
      </c>
      <c r="G364" s="1">
        <f t="shared" si="40"/>
        <v>400</v>
      </c>
      <c r="H364" s="1">
        <f t="shared" si="41"/>
        <v>0</v>
      </c>
      <c r="I364" s="41"/>
      <c r="J364" s="77"/>
      <c r="K364" s="122"/>
    </row>
    <row r="365" spans="1:11" ht="16.2" x14ac:dyDescent="0.3">
      <c r="A365" s="63"/>
      <c r="B365" s="45" t="s">
        <v>214</v>
      </c>
      <c r="C365" s="4">
        <v>16</v>
      </c>
      <c r="D365" s="4">
        <f t="shared" si="39"/>
        <v>14</v>
      </c>
      <c r="E365" s="4">
        <f t="shared" si="42"/>
        <v>8</v>
      </c>
      <c r="F365" s="4">
        <v>2</v>
      </c>
      <c r="G365" s="1">
        <f t="shared" si="40"/>
        <v>400</v>
      </c>
      <c r="H365" s="1">
        <f t="shared" si="41"/>
        <v>0</v>
      </c>
      <c r="I365" s="41">
        <v>4</v>
      </c>
      <c r="J365" s="77"/>
      <c r="K365" s="122"/>
    </row>
    <row r="366" spans="1:11" ht="16.2" x14ac:dyDescent="0.3">
      <c r="A366" s="63"/>
      <c r="B366" s="45" t="s">
        <v>215</v>
      </c>
      <c r="C366" s="4">
        <v>12</v>
      </c>
      <c r="D366" s="4">
        <f t="shared" si="39"/>
        <v>10</v>
      </c>
      <c r="E366" s="4">
        <f t="shared" si="42"/>
        <v>8</v>
      </c>
      <c r="F366" s="4">
        <f>D366-8</f>
        <v>2</v>
      </c>
      <c r="G366" s="1">
        <f t="shared" si="40"/>
        <v>400</v>
      </c>
      <c r="H366" s="1">
        <f t="shared" si="41"/>
        <v>0</v>
      </c>
      <c r="I366" s="41"/>
      <c r="J366" s="77"/>
      <c r="K366" s="122"/>
    </row>
    <row r="367" spans="1:11" ht="16.2" x14ac:dyDescent="0.3">
      <c r="A367" s="63"/>
      <c r="B367" s="45" t="s">
        <v>216</v>
      </c>
      <c r="C367" s="4">
        <v>12</v>
      </c>
      <c r="D367" s="4">
        <f t="shared" si="39"/>
        <v>10</v>
      </c>
      <c r="E367" s="4">
        <f t="shared" si="42"/>
        <v>8</v>
      </c>
      <c r="F367" s="4">
        <f>D367-8</f>
        <v>2</v>
      </c>
      <c r="G367" s="1">
        <f t="shared" si="40"/>
        <v>400</v>
      </c>
      <c r="H367" s="1">
        <f t="shared" si="41"/>
        <v>0</v>
      </c>
      <c r="I367" s="41"/>
      <c r="J367" s="77"/>
      <c r="K367" s="122"/>
    </row>
    <row r="368" spans="1:11" ht="16.2" x14ac:dyDescent="0.3">
      <c r="A368" s="63"/>
      <c r="B368" s="45" t="s">
        <v>217</v>
      </c>
      <c r="C368" s="4">
        <v>8</v>
      </c>
      <c r="D368" s="4">
        <f t="shared" si="39"/>
        <v>7</v>
      </c>
      <c r="E368" s="4">
        <f t="shared" si="42"/>
        <v>7</v>
      </c>
      <c r="F368" s="4"/>
      <c r="G368" s="1"/>
      <c r="H368" s="1"/>
      <c r="I368" s="41"/>
      <c r="J368" s="77"/>
      <c r="K368" s="122"/>
    </row>
    <row r="369" spans="1:11" ht="16.2" x14ac:dyDescent="0.3">
      <c r="A369" s="63"/>
      <c r="B369" s="45" t="s">
        <v>218</v>
      </c>
      <c r="C369" s="4"/>
      <c r="D369" s="4" t="str">
        <f t="shared" si="39"/>
        <v/>
      </c>
      <c r="E369" s="4"/>
      <c r="F369" s="4"/>
      <c r="G369" s="1"/>
      <c r="H369" s="1"/>
      <c r="I369" s="41"/>
      <c r="J369" s="77"/>
      <c r="K369" s="122"/>
    </row>
    <row r="370" spans="1:11" ht="16.2" x14ac:dyDescent="0.3">
      <c r="A370" s="63"/>
      <c r="B370" s="45" t="s">
        <v>219</v>
      </c>
      <c r="C370" s="4">
        <v>12</v>
      </c>
      <c r="D370" s="4">
        <f t="shared" si="39"/>
        <v>10</v>
      </c>
      <c r="E370" s="4">
        <f t="shared" si="42"/>
        <v>8</v>
      </c>
      <c r="F370" s="4">
        <f>D370-8</f>
        <v>2</v>
      </c>
      <c r="G370" s="1">
        <f t="shared" si="40"/>
        <v>400</v>
      </c>
      <c r="H370" s="1">
        <f t="shared" si="41"/>
        <v>0</v>
      </c>
      <c r="I370" s="41"/>
      <c r="J370" s="77"/>
      <c r="K370" s="122"/>
    </row>
    <row r="371" spans="1:11" ht="16.2" x14ac:dyDescent="0.3">
      <c r="A371" s="63"/>
      <c r="B371" s="45" t="s">
        <v>220</v>
      </c>
      <c r="C371" s="4">
        <v>12</v>
      </c>
      <c r="D371" s="4">
        <f t="shared" si="39"/>
        <v>10</v>
      </c>
      <c r="E371" s="4">
        <f t="shared" si="42"/>
        <v>8</v>
      </c>
      <c r="F371" s="4">
        <f>D371-8</f>
        <v>2</v>
      </c>
      <c r="G371" s="1">
        <f t="shared" si="40"/>
        <v>400</v>
      </c>
      <c r="H371" s="1">
        <f t="shared" si="41"/>
        <v>0</v>
      </c>
      <c r="I371" s="41"/>
      <c r="J371" s="77"/>
      <c r="K371" s="122"/>
    </row>
    <row r="372" spans="1:11" ht="16.2" x14ac:dyDescent="0.3">
      <c r="A372" s="63"/>
      <c r="B372" s="45" t="s">
        <v>221</v>
      </c>
      <c r="C372" s="4">
        <v>12</v>
      </c>
      <c r="D372" s="4">
        <f t="shared" si="39"/>
        <v>10</v>
      </c>
      <c r="E372" s="4">
        <f t="shared" si="42"/>
        <v>8</v>
      </c>
      <c r="F372" s="4">
        <f>D372-8</f>
        <v>2</v>
      </c>
      <c r="G372" s="1">
        <f t="shared" si="40"/>
        <v>400</v>
      </c>
      <c r="H372" s="1">
        <f t="shared" si="41"/>
        <v>0</v>
      </c>
      <c r="I372" s="41"/>
      <c r="J372" s="77"/>
      <c r="K372" s="122"/>
    </row>
    <row r="373" spans="1:11" ht="16.2" x14ac:dyDescent="0.3">
      <c r="A373" s="63"/>
      <c r="B373" s="45" t="s">
        <v>222</v>
      </c>
      <c r="C373" s="4">
        <v>12</v>
      </c>
      <c r="D373" s="4">
        <f t="shared" si="39"/>
        <v>10</v>
      </c>
      <c r="E373" s="4">
        <f t="shared" si="42"/>
        <v>8</v>
      </c>
      <c r="F373" s="4">
        <f>D373-8</f>
        <v>2</v>
      </c>
      <c r="G373" s="1">
        <f t="shared" si="40"/>
        <v>400</v>
      </c>
      <c r="H373" s="1">
        <f t="shared" si="41"/>
        <v>0</v>
      </c>
      <c r="I373" s="41"/>
      <c r="J373" s="77"/>
      <c r="K373" s="122"/>
    </row>
    <row r="374" spans="1:11" ht="16.2" x14ac:dyDescent="0.3">
      <c r="A374" s="63"/>
      <c r="B374" s="45" t="s">
        <v>223</v>
      </c>
      <c r="C374" s="4">
        <v>12</v>
      </c>
      <c r="D374" s="4">
        <f t="shared" si="39"/>
        <v>10</v>
      </c>
      <c r="E374" s="4">
        <f t="shared" si="42"/>
        <v>8</v>
      </c>
      <c r="F374" s="4">
        <f>D374-8</f>
        <v>2</v>
      </c>
      <c r="G374" s="1">
        <f t="shared" si="40"/>
        <v>400</v>
      </c>
      <c r="H374" s="1">
        <f t="shared" si="41"/>
        <v>0</v>
      </c>
      <c r="I374" s="41"/>
      <c r="J374" s="77"/>
      <c r="K374" s="122"/>
    </row>
    <row r="375" spans="1:11" ht="16.2" x14ac:dyDescent="0.3">
      <c r="A375" s="63"/>
      <c r="B375" s="45" t="s">
        <v>224</v>
      </c>
      <c r="C375" s="4"/>
      <c r="D375" s="4" t="str">
        <f t="shared" si="39"/>
        <v/>
      </c>
      <c r="E375" s="4"/>
      <c r="F375" s="4"/>
      <c r="G375" s="1"/>
      <c r="H375" s="1"/>
      <c r="I375" s="41"/>
      <c r="J375" s="77"/>
      <c r="K375" s="122"/>
    </row>
    <row r="376" spans="1:11" ht="16.2" x14ac:dyDescent="0.3">
      <c r="A376" s="63"/>
      <c r="B376" s="45" t="s">
        <v>225</v>
      </c>
      <c r="C376" s="4"/>
      <c r="D376" s="4" t="str">
        <f t="shared" si="39"/>
        <v/>
      </c>
      <c r="E376" s="4"/>
      <c r="F376" s="4"/>
      <c r="G376" s="1"/>
      <c r="H376" s="1"/>
      <c r="I376" s="41"/>
      <c r="J376" s="77"/>
      <c r="K376" s="122"/>
    </row>
    <row r="377" spans="1:11" ht="16.2" x14ac:dyDescent="0.3">
      <c r="A377" s="63"/>
      <c r="B377" s="45" t="s">
        <v>226</v>
      </c>
      <c r="C377" s="4">
        <v>12</v>
      </c>
      <c r="D377" s="4">
        <f t="shared" si="39"/>
        <v>10</v>
      </c>
      <c r="E377" s="4">
        <f t="shared" si="42"/>
        <v>8</v>
      </c>
      <c r="F377" s="4">
        <f>D377-8</f>
        <v>2</v>
      </c>
      <c r="G377" s="1">
        <f t="shared" si="40"/>
        <v>400</v>
      </c>
      <c r="H377" s="1">
        <f t="shared" si="41"/>
        <v>0</v>
      </c>
      <c r="I377" s="41"/>
      <c r="J377" s="77"/>
      <c r="K377" s="122"/>
    </row>
    <row r="378" spans="1:11" ht="16.2" x14ac:dyDescent="0.3">
      <c r="A378" s="63"/>
      <c r="B378" s="45" t="s">
        <v>227</v>
      </c>
      <c r="C378" s="4">
        <v>12</v>
      </c>
      <c r="D378" s="4">
        <f t="shared" si="39"/>
        <v>10</v>
      </c>
      <c r="E378" s="4">
        <f t="shared" si="42"/>
        <v>8</v>
      </c>
      <c r="F378" s="4">
        <f>D378-8</f>
        <v>2</v>
      </c>
      <c r="G378" s="1">
        <f t="shared" si="40"/>
        <v>400</v>
      </c>
      <c r="H378" s="1">
        <f t="shared" si="41"/>
        <v>0</v>
      </c>
      <c r="I378" s="41"/>
      <c r="J378" s="77"/>
      <c r="K378" s="122"/>
    </row>
    <row r="379" spans="1:11" ht="16.2" x14ac:dyDescent="0.3">
      <c r="A379" s="63"/>
      <c r="B379" s="45" t="s">
        <v>228</v>
      </c>
      <c r="C379" s="4">
        <v>12</v>
      </c>
      <c r="D379" s="4">
        <f t="shared" si="39"/>
        <v>10</v>
      </c>
      <c r="E379" s="4">
        <f t="shared" si="42"/>
        <v>8</v>
      </c>
      <c r="F379" s="4">
        <f>D379-8</f>
        <v>2</v>
      </c>
      <c r="G379" s="1">
        <f t="shared" si="40"/>
        <v>400</v>
      </c>
      <c r="H379" s="1">
        <f t="shared" si="41"/>
        <v>0</v>
      </c>
      <c r="I379" s="41"/>
      <c r="J379" s="77"/>
      <c r="K379" s="122"/>
    </row>
    <row r="380" spans="1:11" ht="16.2" x14ac:dyDescent="0.3">
      <c r="A380" s="63"/>
      <c r="B380" s="166" t="s">
        <v>2078</v>
      </c>
      <c r="C380" s="19"/>
      <c r="D380" s="19" t="str">
        <f t="shared" si="39"/>
        <v/>
      </c>
      <c r="E380" s="19"/>
      <c r="F380" s="19"/>
      <c r="G380" s="28"/>
      <c r="H380" s="28"/>
      <c r="I380" s="124"/>
      <c r="J380" s="91"/>
      <c r="K380" s="150"/>
    </row>
    <row r="381" spans="1:11" ht="16.2" x14ac:dyDescent="0.3">
      <c r="A381" s="63"/>
      <c r="B381" s="45" t="s">
        <v>229</v>
      </c>
      <c r="C381" s="4">
        <v>12</v>
      </c>
      <c r="D381" s="4">
        <f t="shared" si="39"/>
        <v>10</v>
      </c>
      <c r="E381" s="4">
        <f t="shared" si="42"/>
        <v>8</v>
      </c>
      <c r="F381" s="4">
        <f>D381-8</f>
        <v>2</v>
      </c>
      <c r="G381" s="1">
        <f t="shared" si="40"/>
        <v>400</v>
      </c>
      <c r="H381" s="1">
        <f t="shared" si="41"/>
        <v>0</v>
      </c>
      <c r="I381" s="41"/>
      <c r="J381" s="77"/>
      <c r="K381" s="122"/>
    </row>
    <row r="382" spans="1:11" ht="16.2" x14ac:dyDescent="0.3">
      <c r="A382" s="63"/>
      <c r="B382" s="45" t="s">
        <v>230</v>
      </c>
      <c r="C382" s="4">
        <v>8</v>
      </c>
      <c r="D382" s="4">
        <f t="shared" si="39"/>
        <v>7</v>
      </c>
      <c r="E382" s="4">
        <f t="shared" si="42"/>
        <v>7</v>
      </c>
      <c r="F382" s="4"/>
      <c r="G382" s="1"/>
      <c r="H382" s="1"/>
      <c r="I382" s="41"/>
      <c r="J382" s="77"/>
      <c r="K382" s="122"/>
    </row>
    <row r="383" spans="1:11" ht="16.2" x14ac:dyDescent="0.3">
      <c r="A383" s="63"/>
      <c r="B383" s="45" t="s">
        <v>231</v>
      </c>
      <c r="C383" s="4"/>
      <c r="D383" s="4" t="str">
        <f t="shared" si="39"/>
        <v/>
      </c>
      <c r="E383" s="4"/>
      <c r="F383" s="4"/>
      <c r="G383" s="1"/>
      <c r="H383" s="1"/>
      <c r="I383" s="41"/>
      <c r="J383" s="77"/>
      <c r="K383" s="122"/>
    </row>
    <row r="384" spans="1:11" ht="16.2" x14ac:dyDescent="0.3">
      <c r="A384" s="63"/>
      <c r="B384" s="45" t="s">
        <v>232</v>
      </c>
      <c r="C384" s="4">
        <v>12</v>
      </c>
      <c r="D384" s="4">
        <f t="shared" si="39"/>
        <v>10</v>
      </c>
      <c r="E384" s="4">
        <f t="shared" si="42"/>
        <v>8</v>
      </c>
      <c r="F384" s="4">
        <f>D384-8</f>
        <v>2</v>
      </c>
      <c r="G384" s="1">
        <f t="shared" si="40"/>
        <v>400</v>
      </c>
      <c r="H384" s="1">
        <f t="shared" si="41"/>
        <v>0</v>
      </c>
      <c r="I384" s="41"/>
      <c r="J384" s="77"/>
      <c r="K384" s="122"/>
    </row>
    <row r="385" spans="1:11" ht="16.2" x14ac:dyDescent="0.3">
      <c r="A385" s="63"/>
      <c r="B385" s="45" t="s">
        <v>233</v>
      </c>
      <c r="C385" s="4">
        <v>12</v>
      </c>
      <c r="D385" s="4">
        <f t="shared" si="39"/>
        <v>10</v>
      </c>
      <c r="E385" s="4">
        <f t="shared" si="42"/>
        <v>8</v>
      </c>
      <c r="F385" s="4">
        <f>D385-8</f>
        <v>2</v>
      </c>
      <c r="G385" s="1">
        <f t="shared" si="40"/>
        <v>400</v>
      </c>
      <c r="H385" s="1">
        <f t="shared" si="41"/>
        <v>0</v>
      </c>
      <c r="I385" s="41"/>
      <c r="J385" s="77"/>
      <c r="K385" s="122"/>
    </row>
    <row r="386" spans="1:11" ht="16.2" x14ac:dyDescent="0.3">
      <c r="A386" s="63"/>
      <c r="B386" s="45" t="s">
        <v>234</v>
      </c>
      <c r="C386" s="4">
        <v>12</v>
      </c>
      <c r="D386" s="4">
        <f t="shared" si="39"/>
        <v>10</v>
      </c>
      <c r="E386" s="4">
        <f t="shared" si="42"/>
        <v>8</v>
      </c>
      <c r="F386" s="4">
        <f>D386-8</f>
        <v>2</v>
      </c>
      <c r="G386" s="1">
        <f t="shared" si="40"/>
        <v>400</v>
      </c>
      <c r="H386" s="1">
        <f t="shared" si="41"/>
        <v>0</v>
      </c>
      <c r="I386" s="41"/>
      <c r="J386" s="77"/>
      <c r="K386" s="122"/>
    </row>
    <row r="387" spans="1:11" ht="16.2" x14ac:dyDescent="0.3">
      <c r="A387" s="63"/>
      <c r="B387" s="45" t="s">
        <v>235</v>
      </c>
      <c r="C387" s="4">
        <v>12</v>
      </c>
      <c r="D387" s="4">
        <f t="shared" si="39"/>
        <v>10</v>
      </c>
      <c r="E387" s="4">
        <f t="shared" si="42"/>
        <v>8</v>
      </c>
      <c r="F387" s="4">
        <f>D387-8</f>
        <v>2</v>
      </c>
      <c r="G387" s="1">
        <f t="shared" si="40"/>
        <v>400</v>
      </c>
      <c r="H387" s="1">
        <f t="shared" si="41"/>
        <v>0</v>
      </c>
      <c r="I387" s="41"/>
      <c r="J387" s="77"/>
      <c r="K387" s="122"/>
    </row>
    <row r="388" spans="1:11" ht="16.2" x14ac:dyDescent="0.3">
      <c r="A388" s="63"/>
      <c r="B388" s="45" t="s">
        <v>236</v>
      </c>
      <c r="C388" s="4">
        <v>12</v>
      </c>
      <c r="D388" s="4">
        <f t="shared" si="39"/>
        <v>10</v>
      </c>
      <c r="E388" s="4">
        <f t="shared" si="42"/>
        <v>8</v>
      </c>
      <c r="F388" s="4">
        <f>D388-8</f>
        <v>2</v>
      </c>
      <c r="G388" s="1">
        <f t="shared" si="40"/>
        <v>400</v>
      </c>
      <c r="H388" s="1">
        <f t="shared" si="41"/>
        <v>0</v>
      </c>
      <c r="I388" s="41"/>
      <c r="J388" s="77"/>
      <c r="K388" s="122"/>
    </row>
    <row r="389" spans="1:11" ht="16.2" x14ac:dyDescent="0.3">
      <c r="A389" s="63"/>
      <c r="B389" s="45" t="s">
        <v>237</v>
      </c>
      <c r="C389" s="4"/>
      <c r="D389" s="4" t="str">
        <f t="shared" si="39"/>
        <v/>
      </c>
      <c r="E389" s="4"/>
      <c r="F389" s="4"/>
      <c r="G389" s="1"/>
      <c r="H389" s="1"/>
      <c r="I389" s="41"/>
      <c r="J389" s="43"/>
      <c r="K389" s="122"/>
    </row>
    <row r="390" spans="1:11" ht="16.2" x14ac:dyDescent="0.3">
      <c r="A390" s="63"/>
      <c r="B390" s="45" t="s">
        <v>238</v>
      </c>
      <c r="C390" s="4"/>
      <c r="D390" s="4" t="str">
        <f t="shared" si="39"/>
        <v/>
      </c>
      <c r="E390" s="4"/>
      <c r="F390" s="4"/>
      <c r="G390" s="1"/>
      <c r="H390" s="1"/>
      <c r="I390" s="41"/>
      <c r="J390" s="43"/>
      <c r="K390" s="122"/>
    </row>
    <row r="391" spans="1:11" ht="16.2" x14ac:dyDescent="0.3">
      <c r="A391" s="63"/>
      <c r="B391" s="8" t="s">
        <v>1848</v>
      </c>
      <c r="C391" s="4"/>
      <c r="D391" s="4">
        <v>166</v>
      </c>
      <c r="E391" s="4"/>
      <c r="F391" s="4">
        <v>38</v>
      </c>
      <c r="G391" s="1"/>
      <c r="H391" s="1"/>
      <c r="I391" s="41">
        <v>4</v>
      </c>
      <c r="J391" s="43">
        <v>24900</v>
      </c>
      <c r="K391" s="122"/>
    </row>
    <row r="392" spans="1:11" ht="32.4" x14ac:dyDescent="0.3">
      <c r="A392" s="63"/>
      <c r="B392" s="90" t="s">
        <v>1849</v>
      </c>
      <c r="C392" s="4"/>
      <c r="D392" s="4"/>
      <c r="E392" s="4"/>
      <c r="F392" s="4"/>
      <c r="G392" s="1"/>
      <c r="H392" s="1"/>
      <c r="I392" s="41"/>
      <c r="J392" s="43">
        <v>8600</v>
      </c>
      <c r="K392" s="122"/>
    </row>
    <row r="393" spans="1:11" ht="16.2" x14ac:dyDescent="0.3">
      <c r="A393" s="63"/>
      <c r="B393" s="8" t="s">
        <v>1817</v>
      </c>
      <c r="C393" s="4"/>
      <c r="D393" s="4"/>
      <c r="E393" s="4"/>
      <c r="F393" s="4"/>
      <c r="G393" s="1"/>
      <c r="H393" s="1"/>
      <c r="I393" s="41"/>
      <c r="J393" s="43">
        <v>33500</v>
      </c>
      <c r="K393" s="122"/>
    </row>
    <row r="394" spans="1:11" ht="16.2" x14ac:dyDescent="0.3">
      <c r="A394" s="63"/>
      <c r="B394" s="8" t="s">
        <v>1818</v>
      </c>
      <c r="C394" s="4"/>
      <c r="D394" s="4"/>
      <c r="E394" s="4"/>
      <c r="F394" s="4"/>
      <c r="G394" s="1"/>
      <c r="H394" s="1"/>
      <c r="I394" s="41"/>
      <c r="J394" s="43">
        <v>32400</v>
      </c>
      <c r="K394" s="122"/>
    </row>
    <row r="395" spans="1:11" ht="16.2" x14ac:dyDescent="0.3">
      <c r="A395" s="63"/>
      <c r="B395" s="8" t="s">
        <v>1819</v>
      </c>
      <c r="C395" s="9"/>
      <c r="D395" s="9" t="str">
        <f t="shared" si="39"/>
        <v/>
      </c>
      <c r="E395" s="9"/>
      <c r="F395" s="9"/>
      <c r="G395" s="10"/>
      <c r="H395" s="10"/>
      <c r="I395" s="48"/>
      <c r="J395" s="44">
        <v>-1100</v>
      </c>
      <c r="K395" s="122"/>
    </row>
    <row r="396" spans="1:11" x14ac:dyDescent="0.3">
      <c r="A396" s="63"/>
      <c r="K396" s="122"/>
    </row>
    <row r="397" spans="1:11" ht="16.2" x14ac:dyDescent="0.3">
      <c r="A397" s="63"/>
      <c r="B397" s="45" t="s">
        <v>241</v>
      </c>
      <c r="C397" s="4">
        <v>12</v>
      </c>
      <c r="D397" s="4">
        <f t="shared" ref="D397:D432" si="43">IF((OR(C397&gt;12,C397=12)),C397-2,IF(C397=8,C397-1,""))</f>
        <v>10</v>
      </c>
      <c r="E397" s="4"/>
      <c r="F397" s="4">
        <f>D397-8</f>
        <v>2</v>
      </c>
      <c r="G397" s="1">
        <f t="shared" ref="G397:G424" si="44">IF(2&lt;F397,2,F397)*150*4/3</f>
        <v>400</v>
      </c>
      <c r="H397" s="1">
        <f t="shared" ref="H397:H424" si="45">IF(F397&gt;2,F397-2,0)*150*5/3</f>
        <v>0</v>
      </c>
      <c r="I397" s="41"/>
      <c r="J397" s="77"/>
      <c r="K397" s="4"/>
    </row>
    <row r="398" spans="1:11" ht="16.2" x14ac:dyDescent="0.3">
      <c r="A398" s="63"/>
      <c r="B398" s="45" t="s">
        <v>239</v>
      </c>
      <c r="C398" s="4">
        <v>12</v>
      </c>
      <c r="D398" s="4">
        <f t="shared" si="43"/>
        <v>10</v>
      </c>
      <c r="E398" s="4"/>
      <c r="F398" s="4">
        <f>D398-8</f>
        <v>2</v>
      </c>
      <c r="G398" s="1">
        <f t="shared" si="44"/>
        <v>400</v>
      </c>
      <c r="H398" s="1">
        <f t="shared" si="45"/>
        <v>0</v>
      </c>
      <c r="I398" s="41"/>
      <c r="J398" s="77"/>
      <c r="K398" s="4"/>
    </row>
    <row r="399" spans="1:11" ht="16.2" x14ac:dyDescent="0.3">
      <c r="A399" s="63"/>
      <c r="B399" s="45" t="s">
        <v>240</v>
      </c>
      <c r="C399" s="4">
        <v>12</v>
      </c>
      <c r="D399" s="4">
        <f t="shared" si="43"/>
        <v>10</v>
      </c>
      <c r="E399" s="4"/>
      <c r="F399" s="4">
        <f>D399-8</f>
        <v>2</v>
      </c>
      <c r="G399" s="1">
        <f t="shared" si="44"/>
        <v>400</v>
      </c>
      <c r="H399" s="1">
        <f t="shared" si="45"/>
        <v>0</v>
      </c>
      <c r="I399" s="41"/>
      <c r="J399" s="77"/>
      <c r="K399" s="4"/>
    </row>
    <row r="400" spans="1:11" ht="16.2" x14ac:dyDescent="0.3">
      <c r="A400" s="63"/>
      <c r="B400" s="45" t="s">
        <v>242</v>
      </c>
      <c r="C400" s="4">
        <v>13.5</v>
      </c>
      <c r="D400" s="4">
        <f t="shared" si="43"/>
        <v>11.5</v>
      </c>
      <c r="E400" s="4"/>
      <c r="F400" s="4">
        <v>2</v>
      </c>
      <c r="G400" s="1">
        <f t="shared" si="44"/>
        <v>400</v>
      </c>
      <c r="H400" s="1">
        <f t="shared" si="45"/>
        <v>0</v>
      </c>
      <c r="I400" s="41">
        <v>1.5</v>
      </c>
      <c r="J400" s="77"/>
      <c r="K400" s="4"/>
    </row>
    <row r="401" spans="1:11" ht="16.2" x14ac:dyDescent="0.3">
      <c r="A401" s="63"/>
      <c r="B401" s="45" t="s">
        <v>243</v>
      </c>
      <c r="C401" s="4"/>
      <c r="D401" s="4" t="str">
        <f t="shared" si="43"/>
        <v/>
      </c>
      <c r="E401" s="4"/>
      <c r="F401" s="4"/>
      <c r="G401" s="1"/>
      <c r="H401" s="1"/>
      <c r="I401" s="41"/>
      <c r="J401" s="77"/>
      <c r="K401" s="4"/>
    </row>
    <row r="402" spans="1:11" ht="16.2" x14ac:dyDescent="0.3">
      <c r="A402" s="63"/>
      <c r="B402" s="45" t="s">
        <v>244</v>
      </c>
      <c r="C402" s="4"/>
      <c r="D402" s="4" t="str">
        <f t="shared" si="43"/>
        <v/>
      </c>
      <c r="E402" s="4"/>
      <c r="F402" s="4"/>
      <c r="G402" s="1"/>
      <c r="H402" s="1"/>
      <c r="I402" s="41"/>
      <c r="J402" s="77"/>
      <c r="K402" s="4"/>
    </row>
    <row r="403" spans="1:11" ht="16.2" x14ac:dyDescent="0.3">
      <c r="A403" s="63"/>
      <c r="B403" s="45" t="s">
        <v>245</v>
      </c>
      <c r="C403" s="4"/>
      <c r="D403" s="4" t="str">
        <f t="shared" si="43"/>
        <v/>
      </c>
      <c r="E403" s="4"/>
      <c r="F403" s="4"/>
      <c r="G403" s="1"/>
      <c r="H403" s="1"/>
      <c r="I403" s="41"/>
      <c r="J403" s="77"/>
      <c r="K403" s="4"/>
    </row>
    <row r="404" spans="1:11" ht="16.2" x14ac:dyDescent="0.3">
      <c r="A404" s="63"/>
      <c r="B404" s="45" t="s">
        <v>246</v>
      </c>
      <c r="C404" s="4"/>
      <c r="D404" s="4" t="str">
        <f t="shared" si="43"/>
        <v/>
      </c>
      <c r="E404" s="4"/>
      <c r="F404" s="4"/>
      <c r="G404" s="1"/>
      <c r="H404" s="1"/>
      <c r="I404" s="41"/>
      <c r="J404" s="77"/>
      <c r="K404" s="4"/>
    </row>
    <row r="405" spans="1:11" ht="16.2" x14ac:dyDescent="0.3">
      <c r="A405" s="63"/>
      <c r="B405" s="45" t="s">
        <v>247</v>
      </c>
      <c r="C405" s="4">
        <v>12</v>
      </c>
      <c r="D405" s="4">
        <f t="shared" si="43"/>
        <v>10</v>
      </c>
      <c r="E405" s="4"/>
      <c r="F405" s="4">
        <f>D405-8</f>
        <v>2</v>
      </c>
      <c r="G405" s="1">
        <f t="shared" si="44"/>
        <v>400</v>
      </c>
      <c r="H405" s="1">
        <f t="shared" si="45"/>
        <v>0</v>
      </c>
      <c r="I405" s="41"/>
      <c r="J405" s="77"/>
      <c r="K405" s="4"/>
    </row>
    <row r="406" spans="1:11" ht="16.2" x14ac:dyDescent="0.3">
      <c r="A406" s="63"/>
      <c r="B406" s="45" t="s">
        <v>248</v>
      </c>
      <c r="C406" s="4">
        <v>12</v>
      </c>
      <c r="D406" s="4">
        <f t="shared" si="43"/>
        <v>10</v>
      </c>
      <c r="E406" s="4"/>
      <c r="F406" s="4">
        <f>D406-8</f>
        <v>2</v>
      </c>
      <c r="G406" s="1">
        <f t="shared" si="44"/>
        <v>400</v>
      </c>
      <c r="H406" s="1">
        <f t="shared" si="45"/>
        <v>0</v>
      </c>
      <c r="I406" s="41"/>
      <c r="J406" s="77"/>
      <c r="K406" s="4"/>
    </row>
    <row r="407" spans="1:11" ht="16.2" x14ac:dyDescent="0.3">
      <c r="A407" s="63"/>
      <c r="B407" s="45" t="s">
        <v>249</v>
      </c>
      <c r="C407" s="4"/>
      <c r="D407" s="4" t="str">
        <f t="shared" si="43"/>
        <v/>
      </c>
      <c r="E407" s="4"/>
      <c r="F407" s="4"/>
      <c r="G407" s="1"/>
      <c r="H407" s="1"/>
      <c r="I407" s="41"/>
      <c r="J407" s="77"/>
      <c r="K407" s="4"/>
    </row>
    <row r="408" spans="1:11" ht="16.2" x14ac:dyDescent="0.3">
      <c r="A408" s="63"/>
      <c r="B408" s="45" t="s">
        <v>250</v>
      </c>
      <c r="C408" s="4"/>
      <c r="D408" s="4" t="str">
        <f t="shared" si="43"/>
        <v/>
      </c>
      <c r="E408" s="4"/>
      <c r="F408" s="4"/>
      <c r="G408" s="1"/>
      <c r="H408" s="1"/>
      <c r="I408" s="41"/>
      <c r="J408" s="77"/>
      <c r="K408" s="4"/>
    </row>
    <row r="409" spans="1:11" ht="16.2" x14ac:dyDescent="0.3">
      <c r="A409" s="63"/>
      <c r="B409" s="45" t="s">
        <v>251</v>
      </c>
      <c r="C409" s="4">
        <v>12</v>
      </c>
      <c r="D409" s="4">
        <f t="shared" si="43"/>
        <v>10</v>
      </c>
      <c r="E409" s="4"/>
      <c r="F409" s="4">
        <f>D409-8</f>
        <v>2</v>
      </c>
      <c r="G409" s="1">
        <f t="shared" si="44"/>
        <v>400</v>
      </c>
      <c r="H409" s="1">
        <f t="shared" si="45"/>
        <v>0</v>
      </c>
      <c r="I409" s="41"/>
      <c r="J409" s="77"/>
      <c r="K409" s="4"/>
    </row>
    <row r="410" spans="1:11" ht="16.2" x14ac:dyDescent="0.3">
      <c r="A410" s="63"/>
      <c r="B410" s="45" t="s">
        <v>252</v>
      </c>
      <c r="C410" s="4">
        <v>12</v>
      </c>
      <c r="D410" s="4">
        <f t="shared" si="43"/>
        <v>10</v>
      </c>
      <c r="E410" s="4"/>
      <c r="F410" s="4">
        <f>D410-8</f>
        <v>2</v>
      </c>
      <c r="G410" s="1">
        <f t="shared" si="44"/>
        <v>400</v>
      </c>
      <c r="H410" s="1">
        <f t="shared" si="45"/>
        <v>0</v>
      </c>
      <c r="I410" s="41"/>
      <c r="J410" s="77"/>
      <c r="K410" s="4"/>
    </row>
    <row r="411" spans="1:11" ht="16.2" x14ac:dyDescent="0.3">
      <c r="A411" s="63"/>
      <c r="B411" s="45" t="s">
        <v>253</v>
      </c>
      <c r="C411" s="4">
        <v>12</v>
      </c>
      <c r="D411" s="4">
        <f t="shared" si="43"/>
        <v>10</v>
      </c>
      <c r="E411" s="4"/>
      <c r="F411" s="4">
        <f>D411-8</f>
        <v>2</v>
      </c>
      <c r="G411" s="1">
        <f t="shared" si="44"/>
        <v>400</v>
      </c>
      <c r="H411" s="1">
        <f t="shared" si="45"/>
        <v>0</v>
      </c>
      <c r="I411" s="41"/>
      <c r="J411" s="77"/>
      <c r="K411" s="4"/>
    </row>
    <row r="412" spans="1:11" ht="16.2" x14ac:dyDescent="0.3">
      <c r="A412" s="63"/>
      <c r="B412" s="45" t="s">
        <v>254</v>
      </c>
      <c r="C412" s="4">
        <v>12</v>
      </c>
      <c r="D412" s="4">
        <f t="shared" si="43"/>
        <v>10</v>
      </c>
      <c r="E412" s="4"/>
      <c r="F412" s="4">
        <f>D412-8</f>
        <v>2</v>
      </c>
      <c r="G412" s="1">
        <f t="shared" si="44"/>
        <v>400</v>
      </c>
      <c r="H412" s="1">
        <f t="shared" si="45"/>
        <v>0</v>
      </c>
      <c r="I412" s="41"/>
      <c r="J412" s="77"/>
      <c r="K412" s="4"/>
    </row>
    <row r="413" spans="1:11" ht="16.2" x14ac:dyDescent="0.3">
      <c r="A413" s="63"/>
      <c r="B413" s="45" t="s">
        <v>255</v>
      </c>
      <c r="C413" s="4"/>
      <c r="D413" s="4" t="str">
        <f t="shared" si="43"/>
        <v/>
      </c>
      <c r="E413" s="4"/>
      <c r="F413" s="4"/>
      <c r="G413" s="1"/>
      <c r="H413" s="1"/>
      <c r="I413" s="41"/>
      <c r="J413" s="77"/>
      <c r="K413" s="4"/>
    </row>
    <row r="414" spans="1:11" ht="16.2" x14ac:dyDescent="0.3">
      <c r="A414" s="63"/>
      <c r="B414" s="45" t="s">
        <v>256</v>
      </c>
      <c r="C414" s="4"/>
      <c r="D414" s="4" t="str">
        <f t="shared" si="43"/>
        <v/>
      </c>
      <c r="E414" s="4"/>
      <c r="F414" s="4"/>
      <c r="G414" s="1"/>
      <c r="H414" s="1"/>
      <c r="I414" s="41"/>
      <c r="J414" s="77"/>
      <c r="K414" s="4"/>
    </row>
    <row r="415" spans="1:11" ht="16.2" x14ac:dyDescent="0.3">
      <c r="A415" s="63"/>
      <c r="B415" s="45" t="s">
        <v>257</v>
      </c>
      <c r="C415" s="4">
        <v>12</v>
      </c>
      <c r="D415" s="4">
        <f t="shared" si="43"/>
        <v>10</v>
      </c>
      <c r="E415" s="4"/>
      <c r="F415" s="4">
        <f>D415-8</f>
        <v>2</v>
      </c>
      <c r="G415" s="1">
        <f t="shared" si="44"/>
        <v>400</v>
      </c>
      <c r="H415" s="1">
        <f t="shared" si="45"/>
        <v>0</v>
      </c>
      <c r="I415" s="41"/>
      <c r="J415" s="77"/>
      <c r="K415" s="4"/>
    </row>
    <row r="416" spans="1:11" ht="16.2" x14ac:dyDescent="0.3">
      <c r="A416" s="63"/>
      <c r="B416" s="45" t="s">
        <v>258</v>
      </c>
      <c r="C416" s="4">
        <v>12</v>
      </c>
      <c r="D416" s="4">
        <f t="shared" si="43"/>
        <v>10</v>
      </c>
      <c r="E416" s="4"/>
      <c r="F416" s="4">
        <f>D416-8</f>
        <v>2</v>
      </c>
      <c r="G416" s="1">
        <f t="shared" si="44"/>
        <v>400</v>
      </c>
      <c r="H416" s="1">
        <f t="shared" si="45"/>
        <v>0</v>
      </c>
      <c r="I416" s="41"/>
      <c r="J416" s="77"/>
      <c r="K416" s="4"/>
    </row>
    <row r="417" spans="1:11" ht="16.2" x14ac:dyDescent="0.3">
      <c r="A417" s="63"/>
      <c r="B417" s="45" t="s">
        <v>259</v>
      </c>
      <c r="C417" s="4">
        <v>12</v>
      </c>
      <c r="D417" s="4">
        <f t="shared" si="43"/>
        <v>10</v>
      </c>
      <c r="E417" s="4"/>
      <c r="F417" s="4">
        <f>D417-8</f>
        <v>2</v>
      </c>
      <c r="G417" s="1">
        <f t="shared" si="44"/>
        <v>400</v>
      </c>
      <c r="H417" s="1">
        <f t="shared" si="45"/>
        <v>0</v>
      </c>
      <c r="I417" s="41"/>
      <c r="J417" s="77"/>
      <c r="K417" s="4"/>
    </row>
    <row r="418" spans="1:11" ht="16.2" x14ac:dyDescent="0.3">
      <c r="A418" s="63"/>
      <c r="B418" s="45" t="s">
        <v>260</v>
      </c>
      <c r="C418" s="4">
        <v>12</v>
      </c>
      <c r="D418" s="4">
        <f t="shared" si="43"/>
        <v>10</v>
      </c>
      <c r="E418" s="4"/>
      <c r="F418" s="4">
        <f>D418-8</f>
        <v>2</v>
      </c>
      <c r="G418" s="1">
        <f t="shared" si="44"/>
        <v>400</v>
      </c>
      <c r="H418" s="1">
        <f t="shared" si="45"/>
        <v>0</v>
      </c>
      <c r="I418" s="41"/>
      <c r="J418" s="77"/>
      <c r="K418" s="4"/>
    </row>
    <row r="419" spans="1:11" ht="16.2" x14ac:dyDescent="0.3">
      <c r="A419" s="63"/>
      <c r="B419" s="45" t="s">
        <v>261</v>
      </c>
      <c r="C419" s="4"/>
      <c r="D419" s="4" t="str">
        <f t="shared" si="43"/>
        <v/>
      </c>
      <c r="E419" s="4"/>
      <c r="F419" s="4"/>
      <c r="G419" s="1"/>
      <c r="H419" s="1"/>
      <c r="I419" s="41"/>
      <c r="J419" s="77"/>
      <c r="K419" s="4"/>
    </row>
    <row r="420" spans="1:11" ht="16.2" x14ac:dyDescent="0.3">
      <c r="A420" s="63"/>
      <c r="B420" s="45" t="s">
        <v>262</v>
      </c>
      <c r="C420" s="4">
        <v>12</v>
      </c>
      <c r="D420" s="4">
        <f t="shared" si="43"/>
        <v>10</v>
      </c>
      <c r="E420" s="4"/>
      <c r="F420" s="4">
        <f>D420-8</f>
        <v>2</v>
      </c>
      <c r="G420" s="1">
        <f t="shared" si="44"/>
        <v>400</v>
      </c>
      <c r="H420" s="1">
        <f t="shared" si="45"/>
        <v>0</v>
      </c>
      <c r="I420" s="41"/>
      <c r="J420" s="77"/>
      <c r="K420" s="4"/>
    </row>
    <row r="421" spans="1:11" ht="16.2" x14ac:dyDescent="0.3">
      <c r="A421" s="63"/>
      <c r="B421" s="45" t="s">
        <v>263</v>
      </c>
      <c r="C421" s="4">
        <v>12</v>
      </c>
      <c r="D421" s="4">
        <f t="shared" si="43"/>
        <v>10</v>
      </c>
      <c r="E421" s="4"/>
      <c r="F421" s="4">
        <f>D421-8</f>
        <v>2</v>
      </c>
      <c r="G421" s="1">
        <f t="shared" si="44"/>
        <v>400</v>
      </c>
      <c r="H421" s="1">
        <f t="shared" si="45"/>
        <v>0</v>
      </c>
      <c r="I421" s="41"/>
      <c r="J421" s="77"/>
      <c r="K421" s="4"/>
    </row>
    <row r="422" spans="1:11" ht="16.2" x14ac:dyDescent="0.3">
      <c r="A422" s="63"/>
      <c r="B422" s="45" t="s">
        <v>264</v>
      </c>
      <c r="C422" s="4">
        <v>12</v>
      </c>
      <c r="D422" s="4">
        <f t="shared" si="43"/>
        <v>10</v>
      </c>
      <c r="E422" s="4"/>
      <c r="F422" s="4">
        <f>D422-8</f>
        <v>2</v>
      </c>
      <c r="G422" s="1">
        <f t="shared" si="44"/>
        <v>400</v>
      </c>
      <c r="H422" s="1">
        <f t="shared" si="45"/>
        <v>0</v>
      </c>
      <c r="I422" s="41"/>
      <c r="J422" s="77"/>
      <c r="K422" s="4"/>
    </row>
    <row r="423" spans="1:11" ht="16.2" x14ac:dyDescent="0.3">
      <c r="A423" s="63"/>
      <c r="B423" s="45" t="s">
        <v>265</v>
      </c>
      <c r="C423" s="4">
        <v>12</v>
      </c>
      <c r="D423" s="4">
        <f t="shared" si="43"/>
        <v>10</v>
      </c>
      <c r="E423" s="4"/>
      <c r="F423" s="4">
        <f>D423-8</f>
        <v>2</v>
      </c>
      <c r="G423" s="1">
        <f t="shared" si="44"/>
        <v>400</v>
      </c>
      <c r="H423" s="1">
        <f t="shared" si="45"/>
        <v>0</v>
      </c>
      <c r="I423" s="41"/>
      <c r="J423" s="77"/>
      <c r="K423" s="4"/>
    </row>
    <row r="424" spans="1:11" ht="16.2" x14ac:dyDescent="0.3">
      <c r="A424" s="63"/>
      <c r="B424" s="45" t="s">
        <v>266</v>
      </c>
      <c r="C424" s="4">
        <v>12</v>
      </c>
      <c r="D424" s="4">
        <f t="shared" si="43"/>
        <v>10</v>
      </c>
      <c r="E424" s="4"/>
      <c r="F424" s="4">
        <f>D424-8</f>
        <v>2</v>
      </c>
      <c r="G424" s="1">
        <f t="shared" si="44"/>
        <v>400</v>
      </c>
      <c r="H424" s="1">
        <f t="shared" si="45"/>
        <v>0</v>
      </c>
      <c r="I424" s="41"/>
      <c r="J424" s="77"/>
      <c r="K424" s="4"/>
    </row>
    <row r="425" spans="1:11" ht="16.2" x14ac:dyDescent="0.3">
      <c r="A425" s="63"/>
      <c r="B425" s="45" t="s">
        <v>267</v>
      </c>
      <c r="C425" s="4"/>
      <c r="D425" s="4" t="str">
        <f t="shared" si="43"/>
        <v/>
      </c>
      <c r="E425" s="4"/>
      <c r="F425" s="4"/>
      <c r="G425" s="1"/>
      <c r="H425" s="1"/>
      <c r="I425" s="41"/>
      <c r="J425" s="77"/>
      <c r="K425" s="4"/>
    </row>
    <row r="426" spans="1:11" ht="16.2" x14ac:dyDescent="0.3">
      <c r="A426" s="63"/>
      <c r="B426" s="45" t="s">
        <v>268</v>
      </c>
      <c r="C426" s="4"/>
      <c r="D426" s="4" t="str">
        <f t="shared" si="43"/>
        <v/>
      </c>
      <c r="E426" s="4"/>
      <c r="F426" s="4"/>
      <c r="G426" s="1"/>
      <c r="H426" s="1"/>
      <c r="I426" s="41"/>
      <c r="J426" s="77"/>
      <c r="K426" s="4"/>
    </row>
    <row r="427" spans="1:11" ht="16.2" x14ac:dyDescent="0.3">
      <c r="A427" s="63"/>
      <c r="B427" s="45" t="s">
        <v>269</v>
      </c>
      <c r="C427" s="4"/>
      <c r="D427" s="4" t="str">
        <f t="shared" si="43"/>
        <v/>
      </c>
      <c r="E427" s="4"/>
      <c r="F427" s="4"/>
      <c r="G427" s="1"/>
      <c r="H427" s="1"/>
      <c r="I427" s="41"/>
      <c r="J427" s="77"/>
      <c r="K427" s="4"/>
    </row>
    <row r="428" spans="1:11" ht="16.2" x14ac:dyDescent="0.3">
      <c r="A428" s="63"/>
      <c r="B428" s="8" t="s">
        <v>1848</v>
      </c>
      <c r="C428" s="4"/>
      <c r="D428" s="4">
        <v>152</v>
      </c>
      <c r="E428" s="4"/>
      <c r="F428" s="4">
        <f>SUM(F397:F426)</f>
        <v>38</v>
      </c>
      <c r="G428" s="1"/>
      <c r="H428" s="1"/>
      <c r="I428" s="41">
        <v>1.5</v>
      </c>
      <c r="J428" s="43">
        <v>22800</v>
      </c>
      <c r="K428" s="4"/>
    </row>
    <row r="429" spans="1:11" ht="32.4" x14ac:dyDescent="0.3">
      <c r="A429" s="63"/>
      <c r="B429" s="90" t="s">
        <v>1849</v>
      </c>
      <c r="C429" s="4"/>
      <c r="D429" s="4"/>
      <c r="E429" s="4"/>
      <c r="F429" s="4"/>
      <c r="G429" s="1"/>
      <c r="H429" s="1"/>
      <c r="I429" s="41"/>
      <c r="J429" s="43">
        <v>7975</v>
      </c>
      <c r="K429" s="4"/>
    </row>
    <row r="430" spans="1:11" ht="16.2" x14ac:dyDescent="0.3">
      <c r="A430" s="63"/>
      <c r="B430" s="8" t="s">
        <v>1817</v>
      </c>
      <c r="C430" s="4"/>
      <c r="D430" s="4"/>
      <c r="E430" s="4"/>
      <c r="F430" s="4"/>
      <c r="G430" s="1"/>
      <c r="H430" s="1"/>
      <c r="I430" s="41"/>
      <c r="J430" s="43">
        <v>30775</v>
      </c>
      <c r="K430" s="4"/>
    </row>
    <row r="431" spans="1:11" ht="16.2" x14ac:dyDescent="0.3">
      <c r="A431" s="63"/>
      <c r="B431" s="8" t="s">
        <v>1818</v>
      </c>
      <c r="C431" s="4"/>
      <c r="D431" s="4"/>
      <c r="E431" s="4"/>
      <c r="F431" s="4"/>
      <c r="G431" s="1"/>
      <c r="H431" s="1"/>
      <c r="I431" s="41"/>
      <c r="J431" s="43">
        <v>34200</v>
      </c>
      <c r="K431" s="4"/>
    </row>
    <row r="432" spans="1:11" ht="16.2" x14ac:dyDescent="0.3">
      <c r="A432" s="63"/>
      <c r="B432" s="8" t="s">
        <v>1819</v>
      </c>
      <c r="C432" s="9"/>
      <c r="D432" s="9" t="str">
        <f t="shared" si="43"/>
        <v/>
      </c>
      <c r="E432" s="9"/>
      <c r="F432" s="9"/>
      <c r="G432" s="10"/>
      <c r="H432" s="10"/>
      <c r="I432" s="48"/>
      <c r="J432" s="44">
        <v>3425</v>
      </c>
      <c r="K432" s="4"/>
    </row>
    <row r="433" spans="1:11" x14ac:dyDescent="0.3">
      <c r="A433" s="63"/>
      <c r="K433" s="122"/>
    </row>
    <row r="434" spans="1:11" ht="16.2" x14ac:dyDescent="0.3">
      <c r="A434" s="63"/>
      <c r="B434" s="45" t="s">
        <v>270</v>
      </c>
      <c r="C434" s="4"/>
      <c r="D434" s="4" t="str">
        <f t="shared" ref="D434:D468" si="46">IF((OR(C434&gt;12,C434=12)),C434-2,IF(C434=8,C434-1,""))</f>
        <v/>
      </c>
      <c r="E434" s="4"/>
      <c r="F434" s="4"/>
      <c r="G434" s="1"/>
      <c r="H434" s="1"/>
      <c r="I434" s="41"/>
      <c r="J434" s="77"/>
      <c r="K434" s="4"/>
    </row>
    <row r="435" spans="1:11" ht="16.2" x14ac:dyDescent="0.3">
      <c r="A435" s="63"/>
      <c r="B435" s="45" t="s">
        <v>271</v>
      </c>
      <c r="C435" s="4">
        <v>12</v>
      </c>
      <c r="D435" s="4">
        <f t="shared" si="46"/>
        <v>10</v>
      </c>
      <c r="E435" s="4">
        <f t="shared" ref="E435:E463" si="47">IF(D435&lt;8,D435,8)</f>
        <v>8</v>
      </c>
      <c r="F435" s="4">
        <f>D435-8</f>
        <v>2</v>
      </c>
      <c r="G435" s="1">
        <f t="shared" ref="G435:G464" si="48">IF(2&lt;F435,2,F435)*150*4/3</f>
        <v>400</v>
      </c>
      <c r="H435" s="1">
        <f t="shared" ref="H435:H464" si="49">IF(F435&gt;2,F435-2,0)*150*5/3</f>
        <v>0</v>
      </c>
      <c r="I435" s="41"/>
      <c r="J435" s="77"/>
      <c r="K435" s="4"/>
    </row>
    <row r="436" spans="1:11" ht="16.2" x14ac:dyDescent="0.3">
      <c r="A436" s="63"/>
      <c r="B436" s="45" t="s">
        <v>272</v>
      </c>
      <c r="C436" s="4">
        <v>12</v>
      </c>
      <c r="D436" s="4">
        <f t="shared" si="46"/>
        <v>10</v>
      </c>
      <c r="E436" s="4">
        <f t="shared" si="47"/>
        <v>8</v>
      </c>
      <c r="F436" s="4">
        <f>D436-8</f>
        <v>2</v>
      </c>
      <c r="G436" s="1">
        <f t="shared" si="48"/>
        <v>400</v>
      </c>
      <c r="H436" s="1">
        <f t="shared" si="49"/>
        <v>0</v>
      </c>
      <c r="I436" s="41"/>
      <c r="J436" s="77"/>
      <c r="K436" s="4"/>
    </row>
    <row r="437" spans="1:11" ht="16.2" x14ac:dyDescent="0.3">
      <c r="A437" s="63"/>
      <c r="B437" s="45" t="s">
        <v>273</v>
      </c>
      <c r="C437" s="4"/>
      <c r="D437" s="4" t="str">
        <f t="shared" si="46"/>
        <v/>
      </c>
      <c r="E437" s="4"/>
      <c r="F437" s="4"/>
      <c r="G437" s="1"/>
      <c r="H437" s="1"/>
      <c r="I437" s="41"/>
      <c r="J437" s="77"/>
      <c r="K437" s="4"/>
    </row>
    <row r="438" spans="1:11" ht="16.2" x14ac:dyDescent="0.3">
      <c r="A438" s="63"/>
      <c r="B438" s="45" t="s">
        <v>274</v>
      </c>
      <c r="C438" s="4"/>
      <c r="D438" s="4" t="str">
        <f t="shared" si="46"/>
        <v/>
      </c>
      <c r="E438" s="4"/>
      <c r="F438" s="4"/>
      <c r="G438" s="1"/>
      <c r="H438" s="1"/>
      <c r="I438" s="41"/>
      <c r="J438" s="77"/>
      <c r="K438" s="4"/>
    </row>
    <row r="439" spans="1:11" ht="16.2" x14ac:dyDescent="0.3">
      <c r="A439" s="63"/>
      <c r="B439" s="45" t="s">
        <v>275</v>
      </c>
      <c r="C439" s="4">
        <v>12</v>
      </c>
      <c r="D439" s="4">
        <f t="shared" si="46"/>
        <v>10</v>
      </c>
      <c r="E439" s="4">
        <f t="shared" si="47"/>
        <v>8</v>
      </c>
      <c r="F439" s="4">
        <f>D439-8</f>
        <v>2</v>
      </c>
      <c r="G439" s="1">
        <f t="shared" si="48"/>
        <v>400</v>
      </c>
      <c r="H439" s="1">
        <f t="shared" si="49"/>
        <v>0</v>
      </c>
      <c r="I439" s="41"/>
      <c r="J439" s="77"/>
      <c r="K439" s="4"/>
    </row>
    <row r="440" spans="1:11" ht="16.2" x14ac:dyDescent="0.3">
      <c r="A440" s="63"/>
      <c r="B440" s="45" t="s">
        <v>276</v>
      </c>
      <c r="C440" s="4">
        <v>12</v>
      </c>
      <c r="D440" s="4">
        <f t="shared" si="46"/>
        <v>10</v>
      </c>
      <c r="E440" s="4">
        <f t="shared" si="47"/>
        <v>8</v>
      </c>
      <c r="F440" s="4">
        <f>D440-8</f>
        <v>2</v>
      </c>
      <c r="G440" s="1">
        <f t="shared" si="48"/>
        <v>400</v>
      </c>
      <c r="H440" s="1">
        <f t="shared" si="49"/>
        <v>0</v>
      </c>
      <c r="I440" s="41"/>
      <c r="J440" s="77"/>
      <c r="K440" s="4"/>
    </row>
    <row r="441" spans="1:11" ht="16.2" x14ac:dyDescent="0.3">
      <c r="A441" s="63"/>
      <c r="B441" s="45" t="s">
        <v>277</v>
      </c>
      <c r="C441" s="4">
        <v>12</v>
      </c>
      <c r="D441" s="4">
        <f t="shared" si="46"/>
        <v>10</v>
      </c>
      <c r="E441" s="4">
        <f t="shared" si="47"/>
        <v>8</v>
      </c>
      <c r="F441" s="4">
        <f>D441-8</f>
        <v>2</v>
      </c>
      <c r="G441" s="1">
        <f t="shared" si="48"/>
        <v>400</v>
      </c>
      <c r="H441" s="1">
        <f t="shared" si="49"/>
        <v>0</v>
      </c>
      <c r="I441" s="41"/>
      <c r="J441" s="77"/>
      <c r="K441" s="4"/>
    </row>
    <row r="442" spans="1:11" ht="16.2" x14ac:dyDescent="0.3">
      <c r="A442" s="63"/>
      <c r="B442" s="45" t="s">
        <v>278</v>
      </c>
      <c r="C442" s="4">
        <v>12</v>
      </c>
      <c r="D442" s="4">
        <f t="shared" si="46"/>
        <v>10</v>
      </c>
      <c r="E442" s="4">
        <f t="shared" si="47"/>
        <v>8</v>
      </c>
      <c r="F442" s="4">
        <f>D442-8</f>
        <v>2</v>
      </c>
      <c r="G442" s="1">
        <f t="shared" si="48"/>
        <v>400</v>
      </c>
      <c r="H442" s="1">
        <f t="shared" si="49"/>
        <v>0</v>
      </c>
      <c r="I442" s="41"/>
      <c r="J442" s="77"/>
      <c r="K442" s="4"/>
    </row>
    <row r="443" spans="1:11" ht="16.2" x14ac:dyDescent="0.3">
      <c r="A443" s="63"/>
      <c r="B443" s="45" t="s">
        <v>279</v>
      </c>
      <c r="C443" s="4"/>
      <c r="D443" s="4" t="str">
        <f t="shared" si="46"/>
        <v/>
      </c>
      <c r="E443" s="4"/>
      <c r="F443" s="4"/>
      <c r="G443" s="1"/>
      <c r="H443" s="1"/>
      <c r="I443" s="41"/>
      <c r="J443" s="77"/>
      <c r="K443" s="4"/>
    </row>
    <row r="444" spans="1:11" ht="16.2" x14ac:dyDescent="0.3">
      <c r="A444" s="63"/>
      <c r="B444" s="45" t="s">
        <v>280</v>
      </c>
      <c r="C444" s="4"/>
      <c r="D444" s="4" t="str">
        <f t="shared" si="46"/>
        <v/>
      </c>
      <c r="E444" s="4"/>
      <c r="F444" s="4"/>
      <c r="G444" s="1"/>
      <c r="H444" s="1"/>
      <c r="I444" s="41"/>
      <c r="J444" s="77"/>
      <c r="K444" s="4"/>
    </row>
    <row r="445" spans="1:11" ht="16.2" x14ac:dyDescent="0.3">
      <c r="A445" s="63"/>
      <c r="B445" s="45" t="s">
        <v>281</v>
      </c>
      <c r="C445" s="4">
        <v>12</v>
      </c>
      <c r="D445" s="4">
        <f t="shared" si="46"/>
        <v>10</v>
      </c>
      <c r="E445" s="4">
        <f t="shared" si="47"/>
        <v>8</v>
      </c>
      <c r="F445" s="4">
        <f>D445-8</f>
        <v>2</v>
      </c>
      <c r="G445" s="1">
        <f t="shared" si="48"/>
        <v>400</v>
      </c>
      <c r="H445" s="1">
        <f t="shared" si="49"/>
        <v>0</v>
      </c>
      <c r="I445" s="41"/>
      <c r="J445" s="77"/>
      <c r="K445" s="4"/>
    </row>
    <row r="446" spans="1:11" ht="16.2" x14ac:dyDescent="0.3">
      <c r="A446" s="63"/>
      <c r="B446" s="45" t="s">
        <v>282</v>
      </c>
      <c r="C446" s="4">
        <v>12</v>
      </c>
      <c r="D446" s="4">
        <f t="shared" si="46"/>
        <v>10</v>
      </c>
      <c r="E446" s="4">
        <f t="shared" si="47"/>
        <v>8</v>
      </c>
      <c r="F446" s="4">
        <f>D446-8</f>
        <v>2</v>
      </c>
      <c r="G446" s="1">
        <f t="shared" si="48"/>
        <v>400</v>
      </c>
      <c r="H446" s="1">
        <f t="shared" si="49"/>
        <v>0</v>
      </c>
      <c r="I446" s="41"/>
      <c r="J446" s="77"/>
      <c r="K446" s="4"/>
    </row>
    <row r="447" spans="1:11" ht="16.2" x14ac:dyDescent="0.3">
      <c r="A447" s="63"/>
      <c r="B447" s="45" t="s">
        <v>283</v>
      </c>
      <c r="C447" s="4">
        <v>12</v>
      </c>
      <c r="D447" s="4">
        <f t="shared" si="46"/>
        <v>10</v>
      </c>
      <c r="E447" s="4">
        <f t="shared" si="47"/>
        <v>8</v>
      </c>
      <c r="F447" s="4">
        <f>D447-8</f>
        <v>2</v>
      </c>
      <c r="G447" s="1">
        <f t="shared" si="48"/>
        <v>400</v>
      </c>
      <c r="H447" s="1">
        <f t="shared" si="49"/>
        <v>0</v>
      </c>
      <c r="I447" s="41"/>
      <c r="J447" s="77"/>
      <c r="K447" s="4"/>
    </row>
    <row r="448" spans="1:11" ht="16.2" x14ac:dyDescent="0.3">
      <c r="A448" s="63"/>
      <c r="B448" s="45" t="s">
        <v>284</v>
      </c>
      <c r="C448" s="4">
        <v>15</v>
      </c>
      <c r="D448" s="4">
        <f t="shared" si="46"/>
        <v>13</v>
      </c>
      <c r="E448" s="4">
        <f t="shared" si="47"/>
        <v>8</v>
      </c>
      <c r="F448" s="4">
        <v>2</v>
      </c>
      <c r="G448" s="1">
        <f t="shared" si="48"/>
        <v>400</v>
      </c>
      <c r="H448" s="1">
        <f t="shared" si="49"/>
        <v>0</v>
      </c>
      <c r="I448" s="41">
        <v>3</v>
      </c>
      <c r="J448" s="77"/>
      <c r="K448" s="4"/>
    </row>
    <row r="449" spans="1:11" ht="16.2" x14ac:dyDescent="0.3">
      <c r="A449" s="63"/>
      <c r="B449" s="45" t="s">
        <v>285</v>
      </c>
      <c r="C449" s="4"/>
      <c r="D449" s="4" t="str">
        <f t="shared" si="46"/>
        <v/>
      </c>
      <c r="E449" s="4"/>
      <c r="F449" s="4"/>
      <c r="G449" s="1"/>
      <c r="H449" s="1"/>
      <c r="I449" s="41"/>
      <c r="J449" s="77"/>
      <c r="K449" s="4"/>
    </row>
    <row r="450" spans="1:11" ht="16.2" x14ac:dyDescent="0.3">
      <c r="A450" s="63"/>
      <c r="B450" s="45" t="s">
        <v>286</v>
      </c>
      <c r="C450" s="4"/>
      <c r="D450" s="4" t="str">
        <f t="shared" si="46"/>
        <v/>
      </c>
      <c r="E450" s="4"/>
      <c r="F450" s="4"/>
      <c r="G450" s="1"/>
      <c r="H450" s="1"/>
      <c r="I450" s="41"/>
      <c r="J450" s="77"/>
      <c r="K450" s="4"/>
    </row>
    <row r="451" spans="1:11" ht="16.2" x14ac:dyDescent="0.3">
      <c r="A451" s="63"/>
      <c r="B451" s="45" t="s">
        <v>287</v>
      </c>
      <c r="C451" s="4">
        <v>12</v>
      </c>
      <c r="D451" s="4">
        <f t="shared" si="46"/>
        <v>10</v>
      </c>
      <c r="E451" s="4">
        <f t="shared" si="47"/>
        <v>8</v>
      </c>
      <c r="F451" s="4">
        <f>D451-8</f>
        <v>2</v>
      </c>
      <c r="G451" s="1">
        <f t="shared" si="48"/>
        <v>400</v>
      </c>
      <c r="H451" s="1">
        <f t="shared" si="49"/>
        <v>0</v>
      </c>
      <c r="I451" s="41"/>
      <c r="J451" s="77"/>
      <c r="K451" s="4"/>
    </row>
    <row r="452" spans="1:11" ht="16.2" x14ac:dyDescent="0.3">
      <c r="A452" s="63"/>
      <c r="B452" s="45" t="s">
        <v>288</v>
      </c>
      <c r="C452" s="4">
        <v>12</v>
      </c>
      <c r="D452" s="4">
        <f t="shared" si="46"/>
        <v>10</v>
      </c>
      <c r="E452" s="4">
        <f t="shared" si="47"/>
        <v>8</v>
      </c>
      <c r="F452" s="4">
        <f>D452-8</f>
        <v>2</v>
      </c>
      <c r="G452" s="1">
        <f t="shared" si="48"/>
        <v>400</v>
      </c>
      <c r="H452" s="1">
        <f t="shared" si="49"/>
        <v>0</v>
      </c>
      <c r="I452" s="41"/>
      <c r="J452" s="77"/>
      <c r="K452" s="4"/>
    </row>
    <row r="453" spans="1:11" ht="16.2" x14ac:dyDescent="0.3">
      <c r="A453" s="63"/>
      <c r="B453" s="45" t="s">
        <v>289</v>
      </c>
      <c r="C453" s="4">
        <v>12</v>
      </c>
      <c r="D453" s="4">
        <f t="shared" si="46"/>
        <v>10</v>
      </c>
      <c r="E453" s="4">
        <f t="shared" si="47"/>
        <v>8</v>
      </c>
      <c r="F453" s="4">
        <f>D453-8</f>
        <v>2</v>
      </c>
      <c r="G453" s="1">
        <f t="shared" si="48"/>
        <v>400</v>
      </c>
      <c r="H453" s="1">
        <f t="shared" si="49"/>
        <v>0</v>
      </c>
      <c r="I453" s="41"/>
      <c r="J453" s="77"/>
      <c r="K453" s="4"/>
    </row>
    <row r="454" spans="1:11" ht="16.2" x14ac:dyDescent="0.3">
      <c r="A454" s="63"/>
      <c r="B454" s="45" t="s">
        <v>290</v>
      </c>
      <c r="C454" s="4">
        <v>12</v>
      </c>
      <c r="D454" s="4">
        <f t="shared" si="46"/>
        <v>10</v>
      </c>
      <c r="E454" s="4">
        <f t="shared" si="47"/>
        <v>8</v>
      </c>
      <c r="F454" s="4">
        <f>D454-8</f>
        <v>2</v>
      </c>
      <c r="G454" s="1">
        <f t="shared" si="48"/>
        <v>400</v>
      </c>
      <c r="H454" s="1">
        <f t="shared" si="49"/>
        <v>0</v>
      </c>
      <c r="I454" s="41"/>
      <c r="J454" s="77"/>
      <c r="K454" s="4"/>
    </row>
    <row r="455" spans="1:11" ht="16.2" x14ac:dyDescent="0.3">
      <c r="A455" s="63"/>
      <c r="B455" s="45" t="s">
        <v>291</v>
      </c>
      <c r="C455" s="4"/>
      <c r="D455" s="4" t="str">
        <f t="shared" si="46"/>
        <v/>
      </c>
      <c r="E455" s="4"/>
      <c r="F455" s="4"/>
      <c r="G455" s="1"/>
      <c r="H455" s="1"/>
      <c r="I455" s="41"/>
      <c r="J455" s="77"/>
      <c r="K455" s="4"/>
    </row>
    <row r="456" spans="1:11" ht="16.2" x14ac:dyDescent="0.3">
      <c r="A456" s="63"/>
      <c r="B456" s="45" t="s">
        <v>292</v>
      </c>
      <c r="C456" s="4">
        <v>12</v>
      </c>
      <c r="D456" s="4">
        <f t="shared" si="46"/>
        <v>10</v>
      </c>
      <c r="E456" s="4">
        <f t="shared" si="47"/>
        <v>8</v>
      </c>
      <c r="F456" s="4">
        <f>D456-8</f>
        <v>2</v>
      </c>
      <c r="G456" s="1">
        <f t="shared" si="48"/>
        <v>400</v>
      </c>
      <c r="H456" s="1">
        <f t="shared" si="49"/>
        <v>0</v>
      </c>
      <c r="I456" s="41"/>
      <c r="J456" s="77"/>
      <c r="K456" s="4"/>
    </row>
    <row r="457" spans="1:11" ht="16.2" x14ac:dyDescent="0.3">
      <c r="A457" s="63"/>
      <c r="B457" s="45" t="s">
        <v>293</v>
      </c>
      <c r="C457" s="4">
        <v>12</v>
      </c>
      <c r="D457" s="4">
        <f t="shared" si="46"/>
        <v>10</v>
      </c>
      <c r="E457" s="4">
        <f t="shared" si="47"/>
        <v>8</v>
      </c>
      <c r="F457" s="4">
        <f>D457-8</f>
        <v>2</v>
      </c>
      <c r="G457" s="1">
        <f t="shared" si="48"/>
        <v>400</v>
      </c>
      <c r="H457" s="1">
        <f t="shared" si="49"/>
        <v>0</v>
      </c>
      <c r="I457" s="41"/>
      <c r="J457" s="77"/>
      <c r="K457" s="4"/>
    </row>
    <row r="458" spans="1:11" ht="16.2" x14ac:dyDescent="0.3">
      <c r="A458" s="63"/>
      <c r="B458" s="45" t="s">
        <v>294</v>
      </c>
      <c r="C458" s="4">
        <v>12</v>
      </c>
      <c r="D458" s="4">
        <f t="shared" si="46"/>
        <v>10</v>
      </c>
      <c r="E458" s="4">
        <f t="shared" si="47"/>
        <v>8</v>
      </c>
      <c r="F458" s="4">
        <f>D458-8</f>
        <v>2</v>
      </c>
      <c r="G458" s="1">
        <f t="shared" si="48"/>
        <v>400</v>
      </c>
      <c r="H458" s="1">
        <f t="shared" si="49"/>
        <v>0</v>
      </c>
      <c r="I458" s="41"/>
      <c r="J458" s="77"/>
      <c r="K458" s="4"/>
    </row>
    <row r="459" spans="1:11" ht="16.2" x14ac:dyDescent="0.3">
      <c r="A459" s="63"/>
      <c r="B459" s="45" t="s">
        <v>295</v>
      </c>
      <c r="C459" s="4">
        <v>12</v>
      </c>
      <c r="D459" s="4">
        <f t="shared" si="46"/>
        <v>10</v>
      </c>
      <c r="E459" s="4">
        <f t="shared" si="47"/>
        <v>8</v>
      </c>
      <c r="F459" s="4">
        <f>D459-8</f>
        <v>2</v>
      </c>
      <c r="G459" s="1">
        <f t="shared" si="48"/>
        <v>400</v>
      </c>
      <c r="H459" s="1">
        <f t="shared" si="49"/>
        <v>0</v>
      </c>
      <c r="I459" s="41"/>
      <c r="J459" s="77"/>
      <c r="K459" s="4"/>
    </row>
    <row r="460" spans="1:11" ht="16.2" x14ac:dyDescent="0.3">
      <c r="A460" s="63"/>
      <c r="B460" s="45" t="s">
        <v>296</v>
      </c>
      <c r="C460" s="4">
        <v>12</v>
      </c>
      <c r="D460" s="4">
        <f t="shared" si="46"/>
        <v>10</v>
      </c>
      <c r="E460" s="4">
        <f t="shared" si="47"/>
        <v>8</v>
      </c>
      <c r="F460" s="4">
        <f>D460-8</f>
        <v>2</v>
      </c>
      <c r="G460" s="1">
        <f t="shared" si="48"/>
        <v>400</v>
      </c>
      <c r="H460" s="1">
        <f t="shared" si="49"/>
        <v>0</v>
      </c>
      <c r="I460" s="41"/>
      <c r="J460" s="77"/>
      <c r="K460" s="4"/>
    </row>
    <row r="461" spans="1:11" ht="16.2" x14ac:dyDescent="0.3">
      <c r="A461" s="63"/>
      <c r="B461" s="45" t="s">
        <v>297</v>
      </c>
      <c r="C461" s="4"/>
      <c r="D461" s="4" t="str">
        <f t="shared" si="46"/>
        <v/>
      </c>
      <c r="E461" s="4"/>
      <c r="F461" s="4"/>
      <c r="G461" s="1"/>
      <c r="H461" s="1"/>
      <c r="I461" s="41"/>
      <c r="J461" s="77"/>
      <c r="K461" s="4"/>
    </row>
    <row r="462" spans="1:11" ht="16.2" x14ac:dyDescent="0.3">
      <c r="A462" s="63"/>
      <c r="B462" s="45" t="s">
        <v>298</v>
      </c>
      <c r="C462" s="4">
        <v>12</v>
      </c>
      <c r="D462" s="4">
        <f t="shared" si="46"/>
        <v>10</v>
      </c>
      <c r="E462" s="4">
        <f t="shared" si="47"/>
        <v>8</v>
      </c>
      <c r="F462" s="4">
        <f>D462-8</f>
        <v>2</v>
      </c>
      <c r="G462" s="1">
        <f t="shared" si="48"/>
        <v>400</v>
      </c>
      <c r="H462" s="1">
        <f t="shared" si="49"/>
        <v>0</v>
      </c>
      <c r="I462" s="41"/>
      <c r="J462" s="77"/>
      <c r="K462" s="4"/>
    </row>
    <row r="463" spans="1:11" ht="16.2" x14ac:dyDescent="0.3">
      <c r="A463" s="63"/>
      <c r="B463" s="45" t="s">
        <v>299</v>
      </c>
      <c r="C463" s="4">
        <v>12</v>
      </c>
      <c r="D463" s="4">
        <f t="shared" si="46"/>
        <v>10</v>
      </c>
      <c r="E463" s="4">
        <f t="shared" si="47"/>
        <v>8</v>
      </c>
      <c r="F463" s="4">
        <f>D463-8</f>
        <v>2</v>
      </c>
      <c r="G463" s="1">
        <f t="shared" si="48"/>
        <v>400</v>
      </c>
      <c r="H463" s="1">
        <f t="shared" si="49"/>
        <v>0</v>
      </c>
      <c r="I463" s="41"/>
      <c r="J463" s="77"/>
      <c r="K463" s="4"/>
    </row>
    <row r="464" spans="1:11" ht="16.2" x14ac:dyDescent="0.3">
      <c r="A464" s="63"/>
      <c r="B464" s="8" t="s">
        <v>1848</v>
      </c>
      <c r="C464" s="4"/>
      <c r="D464" s="4">
        <v>168</v>
      </c>
      <c r="E464" s="4"/>
      <c r="F464" s="4">
        <f>SUM(F435:F463)</f>
        <v>42</v>
      </c>
      <c r="G464" s="1">
        <f t="shared" si="48"/>
        <v>400</v>
      </c>
      <c r="H464" s="1">
        <f t="shared" si="49"/>
        <v>10000</v>
      </c>
      <c r="I464" s="41">
        <v>3</v>
      </c>
      <c r="J464" s="43">
        <v>25200</v>
      </c>
      <c r="K464" s="4"/>
    </row>
    <row r="465" spans="1:11" ht="32.4" x14ac:dyDescent="0.3">
      <c r="A465" s="63"/>
      <c r="B465" s="90" t="s">
        <v>1849</v>
      </c>
      <c r="C465" s="4"/>
      <c r="D465" s="4">
        <v>168</v>
      </c>
      <c r="E465" s="4"/>
      <c r="F465" s="4"/>
      <c r="G465" s="1"/>
      <c r="H465" s="1"/>
      <c r="I465" s="41"/>
      <c r="J465" s="43">
        <v>9150</v>
      </c>
      <c r="K465" s="4"/>
    </row>
    <row r="466" spans="1:11" ht="16.2" x14ac:dyDescent="0.3">
      <c r="A466" s="63"/>
      <c r="B466" s="8" t="s">
        <v>1817</v>
      </c>
      <c r="C466" s="4"/>
      <c r="D466" s="4"/>
      <c r="E466" s="4"/>
      <c r="F466" s="4"/>
      <c r="G466" s="1"/>
      <c r="H466" s="1"/>
      <c r="I466" s="41"/>
      <c r="J466" s="43">
        <v>34350</v>
      </c>
      <c r="K466" s="4"/>
    </row>
    <row r="467" spans="1:11" ht="16.2" x14ac:dyDescent="0.3">
      <c r="A467" s="63"/>
      <c r="B467" s="8" t="s">
        <v>1818</v>
      </c>
      <c r="C467" s="4"/>
      <c r="D467" s="4"/>
      <c r="E467" s="4"/>
      <c r="F467" s="4"/>
      <c r="G467" s="1"/>
      <c r="H467" s="1"/>
      <c r="I467" s="41"/>
      <c r="J467" s="43">
        <v>38025</v>
      </c>
      <c r="K467" s="4"/>
    </row>
    <row r="468" spans="1:11" ht="16.2" x14ac:dyDescent="0.3">
      <c r="A468" s="63"/>
      <c r="B468" s="8" t="s">
        <v>1819</v>
      </c>
      <c r="C468" s="9"/>
      <c r="D468" s="9" t="str">
        <f t="shared" si="46"/>
        <v/>
      </c>
      <c r="E468" s="9"/>
      <c r="F468" s="9"/>
      <c r="G468" s="10"/>
      <c r="H468" s="10"/>
      <c r="I468" s="48"/>
      <c r="J468" s="44">
        <v>3675</v>
      </c>
      <c r="K468" s="4"/>
    </row>
    <row r="469" spans="1:11" x14ac:dyDescent="0.3">
      <c r="A469" s="63"/>
      <c r="K469" s="122"/>
    </row>
    <row r="470" spans="1:11" ht="16.2" x14ac:dyDescent="0.3">
      <c r="A470" s="63"/>
      <c r="B470" s="45" t="s">
        <v>300</v>
      </c>
      <c r="C470" s="4">
        <v>12</v>
      </c>
      <c r="D470" s="4">
        <f t="shared" ref="D470:D505" si="50">IF((OR(C470&gt;12,C470=12)),C470-2,IF(C470=8,C470-1,""))</f>
        <v>10</v>
      </c>
      <c r="E470" s="4">
        <f t="shared" ref="E470:E500" si="51">IF(D470&lt;8,D470,8)</f>
        <v>8</v>
      </c>
      <c r="F470" s="4">
        <f>D470-8</f>
        <v>2</v>
      </c>
      <c r="G470" s="1">
        <f t="shared" ref="G470:G471" si="52">IF(2&lt;F470,2,F470)*150*4/3</f>
        <v>400</v>
      </c>
      <c r="H470" s="1">
        <f t="shared" ref="H470:H471" si="53">IF(F470&gt;2,F470-2,0)*150*5/3</f>
        <v>0</v>
      </c>
      <c r="I470" s="41"/>
      <c r="J470" s="77"/>
      <c r="K470" s="4"/>
    </row>
    <row r="471" spans="1:11" ht="16.2" x14ac:dyDescent="0.3">
      <c r="A471" s="63"/>
      <c r="B471" s="45" t="s">
        <v>301</v>
      </c>
      <c r="C471" s="4">
        <v>12</v>
      </c>
      <c r="D471" s="4">
        <f t="shared" si="50"/>
        <v>10</v>
      </c>
      <c r="E471" s="4">
        <f t="shared" si="51"/>
        <v>8</v>
      </c>
      <c r="F471" s="4">
        <f>D471-8</f>
        <v>2</v>
      </c>
      <c r="G471" s="1">
        <f t="shared" si="52"/>
        <v>400</v>
      </c>
      <c r="H471" s="1">
        <f t="shared" si="53"/>
        <v>0</v>
      </c>
      <c r="I471" s="41"/>
      <c r="J471" s="77"/>
      <c r="K471" s="4"/>
    </row>
    <row r="472" spans="1:11" ht="16.2" x14ac:dyDescent="0.3">
      <c r="A472" s="63"/>
      <c r="B472" s="45" t="s">
        <v>302</v>
      </c>
      <c r="C472" s="4">
        <v>12</v>
      </c>
      <c r="D472" s="4">
        <f t="shared" si="50"/>
        <v>10</v>
      </c>
      <c r="E472" s="4">
        <f t="shared" si="51"/>
        <v>8</v>
      </c>
      <c r="F472" s="4">
        <f>D472-8</f>
        <v>2</v>
      </c>
      <c r="G472" s="1">
        <f t="shared" ref="G472:G478" si="54">IF(2&lt;F472,2,F472)*150*4/3</f>
        <v>400</v>
      </c>
      <c r="H472" s="1">
        <f t="shared" ref="H472:H478" si="55">IF(F472&gt;2,F472-2,0)*150*5/3</f>
        <v>0</v>
      </c>
      <c r="I472" s="41"/>
      <c r="J472" s="77"/>
      <c r="K472" s="4"/>
    </row>
    <row r="473" spans="1:11" ht="16.2" x14ac:dyDescent="0.3">
      <c r="A473" s="63"/>
      <c r="B473" s="45" t="s">
        <v>303</v>
      </c>
      <c r="C473" s="4"/>
      <c r="D473" s="4" t="str">
        <f t="shared" si="50"/>
        <v/>
      </c>
      <c r="E473" s="4"/>
      <c r="F473" s="4"/>
      <c r="G473" s="1"/>
      <c r="H473" s="1"/>
      <c r="I473" s="41"/>
      <c r="J473" s="77"/>
      <c r="K473" s="4"/>
    </row>
    <row r="474" spans="1:11" ht="16.2" x14ac:dyDescent="0.3">
      <c r="A474" s="63"/>
      <c r="B474" s="45" t="s">
        <v>304</v>
      </c>
      <c r="C474" s="4"/>
      <c r="D474" s="4" t="str">
        <f t="shared" si="50"/>
        <v/>
      </c>
      <c r="E474" s="4"/>
      <c r="F474" s="4"/>
      <c r="G474" s="1"/>
      <c r="H474" s="1"/>
      <c r="I474" s="41"/>
      <c r="J474" s="77"/>
      <c r="K474" s="4"/>
    </row>
    <row r="475" spans="1:11" ht="16.2" x14ac:dyDescent="0.3">
      <c r="A475" s="63"/>
      <c r="B475" s="45" t="s">
        <v>305</v>
      </c>
      <c r="C475" s="4"/>
      <c r="D475" s="4" t="str">
        <f t="shared" si="50"/>
        <v/>
      </c>
      <c r="E475" s="4"/>
      <c r="F475" s="4"/>
      <c r="G475" s="1"/>
      <c r="H475" s="1"/>
      <c r="I475" s="41"/>
      <c r="J475" s="77"/>
      <c r="K475" s="4"/>
    </row>
    <row r="476" spans="1:11" ht="16.2" x14ac:dyDescent="0.3">
      <c r="A476" s="63"/>
      <c r="B476" s="45" t="s">
        <v>306</v>
      </c>
      <c r="C476" s="4">
        <v>12</v>
      </c>
      <c r="D476" s="4">
        <f t="shared" si="50"/>
        <v>10</v>
      </c>
      <c r="E476" s="4">
        <f t="shared" si="51"/>
        <v>8</v>
      </c>
      <c r="F476" s="4">
        <f>D476-8</f>
        <v>2</v>
      </c>
      <c r="G476" s="1">
        <f t="shared" si="54"/>
        <v>400</v>
      </c>
      <c r="H476" s="1">
        <f t="shared" si="55"/>
        <v>0</v>
      </c>
      <c r="I476" s="41"/>
      <c r="J476" s="77"/>
      <c r="K476" s="4"/>
    </row>
    <row r="477" spans="1:11" ht="16.2" x14ac:dyDescent="0.3">
      <c r="A477" s="63"/>
      <c r="B477" s="45" t="s">
        <v>307</v>
      </c>
      <c r="C477" s="4">
        <v>12</v>
      </c>
      <c r="D477" s="4">
        <f t="shared" si="50"/>
        <v>10</v>
      </c>
      <c r="E477" s="4">
        <f t="shared" si="51"/>
        <v>8</v>
      </c>
      <c r="F477" s="4">
        <f>D477-8</f>
        <v>2</v>
      </c>
      <c r="G477" s="1">
        <f t="shared" si="54"/>
        <v>400</v>
      </c>
      <c r="H477" s="1">
        <f t="shared" si="55"/>
        <v>0</v>
      </c>
      <c r="I477" s="41"/>
      <c r="J477" s="77"/>
      <c r="K477" s="4"/>
    </row>
    <row r="478" spans="1:11" ht="16.2" x14ac:dyDescent="0.3">
      <c r="A478" s="63"/>
      <c r="B478" s="45" t="s">
        <v>308</v>
      </c>
      <c r="C478" s="4">
        <v>12</v>
      </c>
      <c r="D478" s="4">
        <f t="shared" si="50"/>
        <v>10</v>
      </c>
      <c r="E478" s="4">
        <f t="shared" si="51"/>
        <v>8</v>
      </c>
      <c r="F478" s="4">
        <f>D478-8</f>
        <v>2</v>
      </c>
      <c r="G478" s="1">
        <f t="shared" si="54"/>
        <v>400</v>
      </c>
      <c r="H478" s="1">
        <f t="shared" si="55"/>
        <v>0</v>
      </c>
      <c r="I478" s="41"/>
      <c r="J478" s="77"/>
      <c r="K478" s="4"/>
    </row>
    <row r="479" spans="1:11" ht="16.2" x14ac:dyDescent="0.3">
      <c r="A479" s="63"/>
      <c r="B479" s="45" t="s">
        <v>309</v>
      </c>
      <c r="C479" s="4"/>
      <c r="D479" s="4" t="str">
        <f t="shared" si="50"/>
        <v/>
      </c>
      <c r="E479" s="4"/>
      <c r="F479" s="4"/>
      <c r="G479" s="1"/>
      <c r="H479" s="1"/>
      <c r="I479" s="41"/>
      <c r="J479" s="77"/>
      <c r="K479" s="4"/>
    </row>
    <row r="480" spans="1:11" ht="16.2" x14ac:dyDescent="0.3">
      <c r="A480" s="63"/>
      <c r="B480" s="45" t="s">
        <v>310</v>
      </c>
      <c r="C480" s="4">
        <v>12</v>
      </c>
      <c r="D480" s="4">
        <f t="shared" si="50"/>
        <v>10</v>
      </c>
      <c r="E480" s="4">
        <f t="shared" si="51"/>
        <v>8</v>
      </c>
      <c r="F480" s="4">
        <f>D480-8</f>
        <v>2</v>
      </c>
      <c r="G480" s="17">
        <f>IF(2&lt;F480,2,F480)*158*4/3</f>
        <v>421.33333333333331</v>
      </c>
      <c r="H480" s="1">
        <f>IF(F480&gt;2,F480-2,0)*158*5/3</f>
        <v>0</v>
      </c>
      <c r="I480" s="41"/>
      <c r="J480" s="77"/>
      <c r="K480" s="4"/>
    </row>
    <row r="481" spans="1:11" s="140" customFormat="1" ht="32.4" x14ac:dyDescent="0.3">
      <c r="A481" s="153"/>
      <c r="B481" s="167" t="s">
        <v>1832</v>
      </c>
      <c r="C481" s="30">
        <v>8</v>
      </c>
      <c r="D481" s="30">
        <f t="shared" si="50"/>
        <v>7</v>
      </c>
      <c r="E481" s="1">
        <f t="shared" si="51"/>
        <v>7</v>
      </c>
      <c r="F481" s="30"/>
      <c r="G481" s="23"/>
      <c r="H481" s="30"/>
      <c r="I481" s="116"/>
      <c r="J481" s="115"/>
      <c r="K481" s="30">
        <v>2528</v>
      </c>
    </row>
    <row r="482" spans="1:11" ht="16.2" x14ac:dyDescent="0.3">
      <c r="A482" s="63"/>
      <c r="B482" s="45" t="s">
        <v>311</v>
      </c>
      <c r="C482" s="4">
        <v>8</v>
      </c>
      <c r="D482" s="4">
        <f t="shared" si="50"/>
        <v>7</v>
      </c>
      <c r="E482" s="4">
        <f t="shared" si="51"/>
        <v>7</v>
      </c>
      <c r="F482" s="4"/>
      <c r="G482" s="17"/>
      <c r="H482" s="1"/>
      <c r="I482" s="41"/>
      <c r="J482" s="77"/>
      <c r="K482" s="4"/>
    </row>
    <row r="483" spans="1:11" ht="16.2" x14ac:dyDescent="0.3">
      <c r="A483" s="63"/>
      <c r="B483" s="45" t="s">
        <v>312</v>
      </c>
      <c r="C483" s="4">
        <v>8</v>
      </c>
      <c r="D483" s="4">
        <f t="shared" si="50"/>
        <v>7</v>
      </c>
      <c r="E483" s="4">
        <f t="shared" si="51"/>
        <v>7</v>
      </c>
      <c r="F483" s="4"/>
      <c r="G483" s="17"/>
      <c r="H483" s="1"/>
      <c r="I483" s="41"/>
      <c r="J483" s="77"/>
      <c r="K483" s="4"/>
    </row>
    <row r="484" spans="1:11" ht="16.2" x14ac:dyDescent="0.3">
      <c r="A484" s="63"/>
      <c r="B484" s="45" t="s">
        <v>313</v>
      </c>
      <c r="C484" s="4">
        <v>8</v>
      </c>
      <c r="D484" s="4">
        <f t="shared" si="50"/>
        <v>7</v>
      </c>
      <c r="E484" s="4">
        <f t="shared" si="51"/>
        <v>7</v>
      </c>
      <c r="F484" s="4"/>
      <c r="G484" s="17"/>
      <c r="H484" s="1"/>
      <c r="I484" s="41"/>
      <c r="J484" s="77"/>
      <c r="K484" s="4"/>
    </row>
    <row r="485" spans="1:11" ht="16.2" x14ac:dyDescent="0.3">
      <c r="A485" s="63"/>
      <c r="B485" s="45" t="s">
        <v>314</v>
      </c>
      <c r="C485" s="4"/>
      <c r="D485" s="4" t="str">
        <f t="shared" si="50"/>
        <v/>
      </c>
      <c r="E485" s="4"/>
      <c r="F485" s="4"/>
      <c r="G485" s="17"/>
      <c r="H485" s="1"/>
      <c r="I485" s="41"/>
      <c r="J485" s="77"/>
      <c r="K485" s="4"/>
    </row>
    <row r="486" spans="1:11" ht="16.2" x14ac:dyDescent="0.3">
      <c r="A486" s="63"/>
      <c r="B486" s="45" t="s">
        <v>315</v>
      </c>
      <c r="C486" s="4">
        <v>8</v>
      </c>
      <c r="D486" s="4">
        <f t="shared" si="50"/>
        <v>7</v>
      </c>
      <c r="E486" s="4">
        <f t="shared" si="51"/>
        <v>7</v>
      </c>
      <c r="F486" s="4"/>
      <c r="G486" s="17"/>
      <c r="H486" s="1"/>
      <c r="I486" s="41"/>
      <c r="J486" s="77"/>
      <c r="K486" s="4"/>
    </row>
    <row r="487" spans="1:11" ht="16.2" x14ac:dyDescent="0.3">
      <c r="A487" s="63"/>
      <c r="B487" s="45" t="s">
        <v>316</v>
      </c>
      <c r="C487" s="4">
        <v>8</v>
      </c>
      <c r="D487" s="4">
        <f t="shared" si="50"/>
        <v>7</v>
      </c>
      <c r="E487" s="4">
        <f t="shared" si="51"/>
        <v>7</v>
      </c>
      <c r="F487" s="4"/>
      <c r="G487" s="17"/>
      <c r="H487" s="1"/>
      <c r="I487" s="41"/>
      <c r="J487" s="77"/>
      <c r="K487" s="4"/>
    </row>
    <row r="488" spans="1:11" ht="16.2" x14ac:dyDescent="0.3">
      <c r="A488" s="63"/>
      <c r="B488" s="45" t="s">
        <v>317</v>
      </c>
      <c r="C488" s="4">
        <v>8</v>
      </c>
      <c r="D488" s="4">
        <f t="shared" si="50"/>
        <v>7</v>
      </c>
      <c r="E488" s="4">
        <f t="shared" si="51"/>
        <v>7</v>
      </c>
      <c r="F488" s="4"/>
      <c r="G488" s="17"/>
      <c r="H488" s="1"/>
      <c r="I488" s="41"/>
      <c r="J488" s="77"/>
      <c r="K488" s="4"/>
    </row>
    <row r="489" spans="1:11" ht="16.2" x14ac:dyDescent="0.3">
      <c r="A489" s="63"/>
      <c r="B489" s="45" t="s">
        <v>318</v>
      </c>
      <c r="C489" s="4">
        <v>8</v>
      </c>
      <c r="D489" s="4">
        <f t="shared" si="50"/>
        <v>7</v>
      </c>
      <c r="E489" s="4">
        <f t="shared" si="51"/>
        <v>7</v>
      </c>
      <c r="F489" s="4"/>
      <c r="G489" s="17"/>
      <c r="H489" s="1"/>
      <c r="I489" s="41"/>
      <c r="J489" s="77"/>
      <c r="K489" s="4"/>
    </row>
    <row r="490" spans="1:11" ht="16.2" x14ac:dyDescent="0.3">
      <c r="A490" s="63"/>
      <c r="B490" s="45" t="s">
        <v>319</v>
      </c>
      <c r="C490" s="4">
        <v>8</v>
      </c>
      <c r="D490" s="4">
        <f t="shared" si="50"/>
        <v>7</v>
      </c>
      <c r="E490" s="4">
        <f t="shared" si="51"/>
        <v>7</v>
      </c>
      <c r="F490" s="4"/>
      <c r="G490" s="17"/>
      <c r="H490" s="1"/>
      <c r="I490" s="41"/>
      <c r="J490" s="77"/>
      <c r="K490" s="4"/>
    </row>
    <row r="491" spans="1:11" ht="16.2" x14ac:dyDescent="0.3">
      <c r="A491" s="63"/>
      <c r="B491" s="45" t="s">
        <v>320</v>
      </c>
      <c r="C491" s="4"/>
      <c r="D491" s="4" t="str">
        <f t="shared" si="50"/>
        <v/>
      </c>
      <c r="E491" s="4"/>
      <c r="F491" s="4"/>
      <c r="G491" s="17"/>
      <c r="H491" s="1"/>
      <c r="I491" s="41"/>
      <c r="J491" s="77"/>
      <c r="K491" s="4"/>
    </row>
    <row r="492" spans="1:11" ht="16.2" x14ac:dyDescent="0.3">
      <c r="A492" s="63"/>
      <c r="B492" s="45" t="s">
        <v>321</v>
      </c>
      <c r="C492" s="4"/>
      <c r="D492" s="4" t="str">
        <f t="shared" si="50"/>
        <v/>
      </c>
      <c r="E492" s="4"/>
      <c r="F492" s="4"/>
      <c r="G492" s="17"/>
      <c r="H492" s="1"/>
      <c r="I492" s="41"/>
      <c r="J492" s="77"/>
      <c r="K492" s="4"/>
    </row>
    <row r="493" spans="1:11" ht="16.2" x14ac:dyDescent="0.3">
      <c r="A493" s="63"/>
      <c r="B493" s="45" t="s">
        <v>322</v>
      </c>
      <c r="C493" s="4">
        <v>8</v>
      </c>
      <c r="D493" s="4">
        <f t="shared" si="50"/>
        <v>7</v>
      </c>
      <c r="E493" s="4">
        <f t="shared" si="51"/>
        <v>7</v>
      </c>
      <c r="F493" s="4"/>
      <c r="G493" s="17"/>
      <c r="H493" s="1"/>
      <c r="I493" s="41"/>
      <c r="J493" s="77"/>
      <c r="K493" s="4"/>
    </row>
    <row r="494" spans="1:11" ht="16.2" x14ac:dyDescent="0.3">
      <c r="A494" s="63"/>
      <c r="B494" s="45" t="s">
        <v>323</v>
      </c>
      <c r="C494" s="4">
        <v>8</v>
      </c>
      <c r="D494" s="4">
        <f t="shared" si="50"/>
        <v>7</v>
      </c>
      <c r="E494" s="4">
        <f t="shared" si="51"/>
        <v>7</v>
      </c>
      <c r="F494" s="4"/>
      <c r="G494" s="17"/>
      <c r="H494" s="1"/>
      <c r="I494" s="41"/>
      <c r="J494" s="77"/>
      <c r="K494" s="4"/>
    </row>
    <row r="495" spans="1:11" ht="16.2" x14ac:dyDescent="0.3">
      <c r="A495" s="63"/>
      <c r="B495" s="45" t="s">
        <v>324</v>
      </c>
      <c r="C495" s="4">
        <v>8</v>
      </c>
      <c r="D495" s="4">
        <f t="shared" si="50"/>
        <v>7</v>
      </c>
      <c r="E495" s="4">
        <f t="shared" si="51"/>
        <v>7</v>
      </c>
      <c r="F495" s="4"/>
      <c r="G495" s="17"/>
      <c r="H495" s="1"/>
      <c r="I495" s="41"/>
      <c r="J495" s="77"/>
      <c r="K495" s="4"/>
    </row>
    <row r="496" spans="1:11" ht="16.2" x14ac:dyDescent="0.3">
      <c r="A496" s="63"/>
      <c r="B496" s="45" t="s">
        <v>325</v>
      </c>
      <c r="C496" s="4">
        <v>8</v>
      </c>
      <c r="D496" s="4">
        <f t="shared" si="50"/>
        <v>7</v>
      </c>
      <c r="E496" s="4">
        <f t="shared" si="51"/>
        <v>7</v>
      </c>
      <c r="F496" s="4"/>
      <c r="G496" s="17"/>
      <c r="H496" s="1"/>
      <c r="I496" s="41"/>
      <c r="J496" s="77"/>
      <c r="K496" s="4"/>
    </row>
    <row r="497" spans="1:11" ht="16.2" x14ac:dyDescent="0.3">
      <c r="A497" s="63"/>
      <c r="B497" s="45" t="s">
        <v>326</v>
      </c>
      <c r="C497" s="4">
        <v>8</v>
      </c>
      <c r="D497" s="4">
        <f t="shared" si="50"/>
        <v>7</v>
      </c>
      <c r="E497" s="4">
        <f t="shared" si="51"/>
        <v>7</v>
      </c>
      <c r="F497" s="4"/>
      <c r="G497" s="17"/>
      <c r="H497" s="1"/>
      <c r="I497" s="41"/>
      <c r="J497" s="77"/>
      <c r="K497" s="4"/>
    </row>
    <row r="498" spans="1:11" ht="16.2" x14ac:dyDescent="0.3">
      <c r="A498" s="63"/>
      <c r="B498" s="45" t="s">
        <v>327</v>
      </c>
      <c r="C498" s="4"/>
      <c r="D498" s="4" t="str">
        <f t="shared" si="50"/>
        <v/>
      </c>
      <c r="E498" s="4"/>
      <c r="F498" s="4"/>
      <c r="G498" s="17"/>
      <c r="H498" s="1"/>
      <c r="I498" s="41"/>
      <c r="J498" s="77"/>
      <c r="K498" s="4"/>
    </row>
    <row r="499" spans="1:11" ht="16.2" x14ac:dyDescent="0.3">
      <c r="A499" s="63"/>
      <c r="B499" s="45" t="s">
        <v>328</v>
      </c>
      <c r="C499" s="4"/>
      <c r="D499" s="4" t="str">
        <f t="shared" si="50"/>
        <v/>
      </c>
      <c r="E499" s="4"/>
      <c r="F499" s="4"/>
      <c r="G499" s="17"/>
      <c r="H499" s="1"/>
      <c r="I499" s="41"/>
      <c r="J499" s="77"/>
      <c r="K499" s="4"/>
    </row>
    <row r="500" spans="1:11" ht="16.2" x14ac:dyDescent="0.3">
      <c r="A500" s="63"/>
      <c r="B500" s="45" t="s">
        <v>329</v>
      </c>
      <c r="C500" s="4">
        <v>8</v>
      </c>
      <c r="D500" s="4">
        <f t="shared" si="50"/>
        <v>7</v>
      </c>
      <c r="E500" s="4">
        <f t="shared" si="51"/>
        <v>7</v>
      </c>
      <c r="F500" s="4"/>
      <c r="G500" s="17"/>
      <c r="H500" s="1"/>
      <c r="I500" s="41"/>
      <c r="J500" s="77"/>
      <c r="K500" s="4"/>
    </row>
    <row r="501" spans="1:11" ht="16.2" x14ac:dyDescent="0.3">
      <c r="A501" s="63"/>
      <c r="B501" s="8" t="s">
        <v>1848</v>
      </c>
      <c r="C501" s="4"/>
      <c r="D501" s="4" t="s">
        <v>1856</v>
      </c>
      <c r="E501" s="4"/>
      <c r="F501" s="4">
        <v>12</v>
      </c>
      <c r="G501" s="1"/>
      <c r="H501" s="1"/>
      <c r="I501" s="41"/>
      <c r="J501" s="77">
        <v>23884</v>
      </c>
      <c r="K501" s="4"/>
    </row>
    <row r="502" spans="1:11" ht="32.4" x14ac:dyDescent="0.3">
      <c r="A502" s="63"/>
      <c r="B502" s="90" t="s">
        <v>1849</v>
      </c>
      <c r="C502" s="4"/>
      <c r="D502" s="4"/>
      <c r="E502" s="4"/>
      <c r="F502" s="4"/>
      <c r="G502" s="1"/>
      <c r="H502" s="1"/>
      <c r="I502" s="41"/>
      <c r="J502" s="77">
        <v>2800</v>
      </c>
      <c r="K502" s="4">
        <v>2528</v>
      </c>
    </row>
    <row r="503" spans="1:11" ht="16.2" x14ac:dyDescent="0.3">
      <c r="A503" s="63"/>
      <c r="B503" s="8" t="s">
        <v>1817</v>
      </c>
      <c r="C503" s="4"/>
      <c r="D503" s="4"/>
      <c r="E503" s="4"/>
      <c r="F503" s="4"/>
      <c r="G503" s="1"/>
      <c r="H503" s="1"/>
      <c r="I503" s="41"/>
      <c r="J503" s="77">
        <v>29212</v>
      </c>
      <c r="K503" s="4"/>
    </row>
    <row r="504" spans="1:11" ht="16.2" x14ac:dyDescent="0.3">
      <c r="A504" s="63"/>
      <c r="B504" s="8" t="s">
        <v>1818</v>
      </c>
      <c r="C504" s="4"/>
      <c r="D504" s="4"/>
      <c r="E504" s="4"/>
      <c r="F504" s="4"/>
      <c r="G504" s="1"/>
      <c r="H504" s="1"/>
      <c r="I504" s="41"/>
      <c r="J504" s="77">
        <v>30600</v>
      </c>
      <c r="K504" s="4"/>
    </row>
    <row r="505" spans="1:11" ht="16.2" x14ac:dyDescent="0.3">
      <c r="A505" s="63"/>
      <c r="B505" s="8" t="s">
        <v>1819</v>
      </c>
      <c r="C505" s="9"/>
      <c r="D505" s="9" t="str">
        <f t="shared" si="50"/>
        <v/>
      </c>
      <c r="E505" s="9"/>
      <c r="F505" s="9"/>
      <c r="G505" s="10"/>
      <c r="H505" s="10"/>
      <c r="I505" s="48"/>
      <c r="J505" s="78">
        <v>1388</v>
      </c>
      <c r="K505" s="4"/>
    </row>
    <row r="506" spans="1:11" x14ac:dyDescent="0.3">
      <c r="A506" s="63"/>
      <c r="K506" s="122"/>
    </row>
    <row r="507" spans="1:11" ht="16.2" x14ac:dyDescent="0.3">
      <c r="A507" s="63"/>
      <c r="B507" s="45" t="s">
        <v>330</v>
      </c>
      <c r="C507" s="4">
        <v>4</v>
      </c>
      <c r="D507" s="4">
        <v>4</v>
      </c>
      <c r="E507" s="4">
        <f t="shared" ref="E507:E509" si="56">IF(D507&lt;8,D507,8)</f>
        <v>4</v>
      </c>
      <c r="F507" s="4"/>
      <c r="G507" s="17"/>
      <c r="H507" s="1"/>
      <c r="I507" s="41"/>
      <c r="J507" s="77"/>
      <c r="K507" s="122"/>
    </row>
    <row r="508" spans="1:11" ht="16.2" x14ac:dyDescent="0.3">
      <c r="A508" s="63"/>
      <c r="B508" s="45" t="s">
        <v>331</v>
      </c>
      <c r="C508" s="4">
        <v>8</v>
      </c>
      <c r="D508" s="4">
        <f t="shared" ref="D508:D542" si="57">IF((OR(C508&gt;12,C508=12)),C508-2,IF(C508=8,C508-1,""))</f>
        <v>7</v>
      </c>
      <c r="E508" s="4">
        <f t="shared" si="56"/>
        <v>7</v>
      </c>
      <c r="F508" s="4"/>
      <c r="G508" s="17"/>
      <c r="H508" s="1"/>
      <c r="I508" s="41"/>
      <c r="J508" s="77"/>
      <c r="K508" s="122"/>
    </row>
    <row r="509" spans="1:11" ht="16.2" x14ac:dyDescent="0.3">
      <c r="A509" s="63"/>
      <c r="B509" s="45" t="s">
        <v>332</v>
      </c>
      <c r="C509" s="4">
        <v>8</v>
      </c>
      <c r="D509" s="4">
        <f t="shared" si="57"/>
        <v>7</v>
      </c>
      <c r="E509" s="4">
        <f t="shared" si="56"/>
        <v>7</v>
      </c>
      <c r="F509" s="4"/>
      <c r="G509" s="17"/>
      <c r="H509" s="1"/>
      <c r="I509" s="41"/>
      <c r="J509" s="77"/>
      <c r="K509" s="122"/>
    </row>
    <row r="510" spans="1:11" ht="16.2" x14ac:dyDescent="0.3">
      <c r="A510" s="63"/>
      <c r="B510" s="166" t="s">
        <v>2079</v>
      </c>
      <c r="C510" s="19"/>
      <c r="D510" s="19" t="str">
        <f t="shared" si="57"/>
        <v/>
      </c>
      <c r="E510" s="19"/>
      <c r="F510" s="19"/>
      <c r="G510" s="20"/>
      <c r="H510" s="28"/>
      <c r="I510" s="124"/>
      <c r="J510" s="91"/>
      <c r="K510" s="150"/>
    </row>
    <row r="511" spans="1:11" ht="16.2" x14ac:dyDescent="0.3">
      <c r="A511" s="63"/>
      <c r="B511" s="166" t="s">
        <v>2080</v>
      </c>
      <c r="C511" s="19"/>
      <c r="D511" s="19" t="str">
        <f t="shared" si="57"/>
        <v/>
      </c>
      <c r="E511" s="19"/>
      <c r="F511" s="19"/>
      <c r="G511" s="20"/>
      <c r="H511" s="28"/>
      <c r="I511" s="124"/>
      <c r="J511" s="91"/>
      <c r="K511" s="150"/>
    </row>
    <row r="512" spans="1:11" ht="16.2" x14ac:dyDescent="0.3">
      <c r="A512" s="63"/>
      <c r="B512" s="166" t="s">
        <v>2081</v>
      </c>
      <c r="C512" s="19"/>
      <c r="D512" s="19" t="str">
        <f t="shared" si="57"/>
        <v/>
      </c>
      <c r="E512" s="19"/>
      <c r="F512" s="19"/>
      <c r="G512" s="20"/>
      <c r="H512" s="28"/>
      <c r="I512" s="124"/>
      <c r="J512" s="91"/>
      <c r="K512" s="150"/>
    </row>
    <row r="513" spans="1:11" ht="32.4" x14ac:dyDescent="0.3">
      <c r="A513" s="63"/>
      <c r="B513" s="59" t="s">
        <v>1833</v>
      </c>
      <c r="C513" s="9">
        <v>8</v>
      </c>
      <c r="D513" s="9">
        <f t="shared" si="57"/>
        <v>7</v>
      </c>
      <c r="E513" s="9">
        <f t="shared" ref="E513:E524" si="58">IF(D513&lt;8,D513,8)</f>
        <v>7</v>
      </c>
      <c r="F513" s="9"/>
      <c r="G513" s="38"/>
      <c r="H513" s="10"/>
      <c r="I513" s="48"/>
      <c r="J513" s="78"/>
      <c r="K513" s="127">
        <f>158*8*2</f>
        <v>2528</v>
      </c>
    </row>
    <row r="514" spans="1:11" ht="16.2" x14ac:dyDescent="0.3">
      <c r="A514" s="63"/>
      <c r="B514" s="45" t="s">
        <v>333</v>
      </c>
      <c r="C514" s="4">
        <v>8</v>
      </c>
      <c r="D514" s="4">
        <f t="shared" si="57"/>
        <v>7</v>
      </c>
      <c r="E514" s="4">
        <f t="shared" si="58"/>
        <v>7</v>
      </c>
      <c r="F514" s="4"/>
      <c r="G514" s="17"/>
      <c r="H514" s="1"/>
      <c r="I514" s="41"/>
      <c r="J514" s="77"/>
      <c r="K514" s="122"/>
    </row>
    <row r="515" spans="1:11" ht="16.2" x14ac:dyDescent="0.3">
      <c r="A515" s="63"/>
      <c r="B515" s="45" t="s">
        <v>334</v>
      </c>
      <c r="C515" s="4">
        <v>8</v>
      </c>
      <c r="D515" s="4">
        <f t="shared" si="57"/>
        <v>7</v>
      </c>
      <c r="E515" s="4">
        <f t="shared" si="58"/>
        <v>7</v>
      </c>
      <c r="F515" s="4"/>
      <c r="G515" s="17"/>
      <c r="H515" s="1"/>
      <c r="I515" s="41"/>
      <c r="J515" s="77"/>
      <c r="K515" s="122"/>
    </row>
    <row r="516" spans="1:11" ht="16.2" x14ac:dyDescent="0.3">
      <c r="A516" s="63"/>
      <c r="B516" s="45" t="s">
        <v>335</v>
      </c>
      <c r="C516" s="4">
        <v>8</v>
      </c>
      <c r="D516" s="4">
        <f t="shared" si="57"/>
        <v>7</v>
      </c>
      <c r="E516" s="4">
        <f t="shared" si="58"/>
        <v>7</v>
      </c>
      <c r="F516" s="4"/>
      <c r="G516" s="17"/>
      <c r="H516" s="1"/>
      <c r="I516" s="41"/>
      <c r="J516" s="77"/>
      <c r="K516" s="122"/>
    </row>
    <row r="517" spans="1:11" ht="16.2" x14ac:dyDescent="0.3">
      <c r="A517" s="63"/>
      <c r="B517" s="45" t="s">
        <v>336</v>
      </c>
      <c r="C517" s="4">
        <v>8</v>
      </c>
      <c r="D517" s="4">
        <f t="shared" si="57"/>
        <v>7</v>
      </c>
      <c r="E517" s="4">
        <f t="shared" si="58"/>
        <v>7</v>
      </c>
      <c r="F517" s="4"/>
      <c r="G517" s="17"/>
      <c r="H517" s="1"/>
      <c r="I517" s="41"/>
      <c r="J517" s="77"/>
      <c r="K517" s="122"/>
    </row>
    <row r="518" spans="1:11" ht="16.2" x14ac:dyDescent="0.3">
      <c r="A518" s="63"/>
      <c r="B518" s="45" t="s">
        <v>337</v>
      </c>
      <c r="C518" s="4"/>
      <c r="D518" s="4" t="str">
        <f t="shared" si="57"/>
        <v/>
      </c>
      <c r="E518" s="4"/>
      <c r="F518" s="4"/>
      <c r="G518" s="17"/>
      <c r="H518" s="1"/>
      <c r="I518" s="41"/>
      <c r="J518" s="77"/>
      <c r="K518" s="122"/>
    </row>
    <row r="519" spans="1:11" ht="16.2" x14ac:dyDescent="0.3">
      <c r="A519" s="63"/>
      <c r="B519" s="45" t="s">
        <v>338</v>
      </c>
      <c r="C519" s="4"/>
      <c r="D519" s="4" t="str">
        <f t="shared" si="57"/>
        <v/>
      </c>
      <c r="E519" s="4"/>
      <c r="F519" s="4"/>
      <c r="G519" s="17"/>
      <c r="H519" s="1"/>
      <c r="I519" s="41"/>
      <c r="J519" s="77"/>
      <c r="K519" s="122"/>
    </row>
    <row r="520" spans="1:11" ht="16.2" x14ac:dyDescent="0.3">
      <c r="A520" s="63"/>
      <c r="B520" s="45" t="s">
        <v>339</v>
      </c>
      <c r="C520" s="4">
        <v>8</v>
      </c>
      <c r="D520" s="4">
        <f t="shared" si="57"/>
        <v>7</v>
      </c>
      <c r="E520" s="4">
        <f t="shared" si="58"/>
        <v>7</v>
      </c>
      <c r="F520" s="4"/>
      <c r="G520" s="17"/>
      <c r="H520" s="1"/>
      <c r="I520" s="41"/>
      <c r="J520" s="77"/>
      <c r="K520" s="122"/>
    </row>
    <row r="521" spans="1:11" ht="16.2" x14ac:dyDescent="0.3">
      <c r="A521" s="63"/>
      <c r="B521" s="45" t="s">
        <v>340</v>
      </c>
      <c r="C521" s="4">
        <v>8</v>
      </c>
      <c r="D521" s="4">
        <f t="shared" si="57"/>
        <v>7</v>
      </c>
      <c r="E521" s="4">
        <f t="shared" si="58"/>
        <v>7</v>
      </c>
      <c r="F521" s="4"/>
      <c r="G521" s="17"/>
      <c r="H521" s="1"/>
      <c r="I521" s="41"/>
      <c r="J521" s="77"/>
      <c r="K521" s="122"/>
    </row>
    <row r="522" spans="1:11" ht="16.2" x14ac:dyDescent="0.3">
      <c r="A522" s="63"/>
      <c r="B522" s="45" t="s">
        <v>341</v>
      </c>
      <c r="C522" s="4">
        <v>8</v>
      </c>
      <c r="D522" s="4">
        <f t="shared" si="57"/>
        <v>7</v>
      </c>
      <c r="E522" s="4">
        <f t="shared" si="58"/>
        <v>7</v>
      </c>
      <c r="F522" s="4"/>
      <c r="G522" s="17"/>
      <c r="H522" s="1"/>
      <c r="I522" s="41"/>
      <c r="J522" s="77"/>
      <c r="K522" s="122"/>
    </row>
    <row r="523" spans="1:11" ht="16.2" x14ac:dyDescent="0.3">
      <c r="A523" s="63"/>
      <c r="B523" s="45" t="s">
        <v>342</v>
      </c>
      <c r="C523" s="4">
        <v>8</v>
      </c>
      <c r="D523" s="4">
        <f t="shared" si="57"/>
        <v>7</v>
      </c>
      <c r="E523" s="4">
        <f t="shared" si="58"/>
        <v>7</v>
      </c>
      <c r="F523" s="4"/>
      <c r="G523" s="17"/>
      <c r="H523" s="1"/>
      <c r="I523" s="41"/>
      <c r="J523" s="77"/>
      <c r="K523" s="122"/>
    </row>
    <row r="524" spans="1:11" ht="16.2" x14ac:dyDescent="0.3">
      <c r="A524" s="63"/>
      <c r="B524" s="45" t="s">
        <v>343</v>
      </c>
      <c r="C524" s="4">
        <v>8</v>
      </c>
      <c r="D524" s="4">
        <f t="shared" si="57"/>
        <v>7</v>
      </c>
      <c r="E524" s="4">
        <f t="shared" si="58"/>
        <v>7</v>
      </c>
      <c r="F524" s="4"/>
      <c r="G524" s="17"/>
      <c r="H524" s="1"/>
      <c r="I524" s="41"/>
      <c r="J524" s="77"/>
      <c r="K524" s="122"/>
    </row>
    <row r="525" spans="1:11" ht="16.2" x14ac:dyDescent="0.3">
      <c r="A525" s="63"/>
      <c r="B525" s="45" t="s">
        <v>344</v>
      </c>
      <c r="C525" s="4"/>
      <c r="D525" s="4" t="str">
        <f t="shared" si="57"/>
        <v/>
      </c>
      <c r="E525" s="4"/>
      <c r="F525" s="4"/>
      <c r="G525" s="17"/>
      <c r="H525" s="1"/>
      <c r="I525" s="41"/>
      <c r="J525" s="77"/>
      <c r="K525" s="122"/>
    </row>
    <row r="526" spans="1:11" ht="16.2" x14ac:dyDescent="0.3">
      <c r="A526" s="63"/>
      <c r="B526" s="45" t="s">
        <v>345</v>
      </c>
      <c r="C526" s="4"/>
      <c r="D526" s="4" t="str">
        <f t="shared" si="57"/>
        <v/>
      </c>
      <c r="E526" s="4"/>
      <c r="F526" s="4"/>
      <c r="G526" s="17"/>
      <c r="H526" s="1"/>
      <c r="I526" s="41"/>
      <c r="J526" s="77"/>
      <c r="K526" s="122"/>
    </row>
    <row r="527" spans="1:11" ht="16.2" x14ac:dyDescent="0.3">
      <c r="A527" s="63"/>
      <c r="B527" s="45" t="s">
        <v>346</v>
      </c>
      <c r="C527" s="4">
        <v>8</v>
      </c>
      <c r="D527" s="4">
        <f t="shared" si="57"/>
        <v>7</v>
      </c>
      <c r="E527" s="4">
        <f t="shared" ref="E527:E537" si="59">IF(D527&lt;8,D527,8)</f>
        <v>7</v>
      </c>
      <c r="F527" s="4"/>
      <c r="G527" s="17"/>
      <c r="H527" s="1"/>
      <c r="I527" s="41"/>
      <c r="J527" s="77"/>
      <c r="K527" s="122"/>
    </row>
    <row r="528" spans="1:11" ht="16.2" x14ac:dyDescent="0.3">
      <c r="A528" s="63"/>
      <c r="B528" s="45" t="s">
        <v>347</v>
      </c>
      <c r="C528" s="4">
        <v>8</v>
      </c>
      <c r="D528" s="4">
        <f t="shared" si="57"/>
        <v>7</v>
      </c>
      <c r="E528" s="4">
        <f t="shared" si="59"/>
        <v>7</v>
      </c>
      <c r="F528" s="4"/>
      <c r="G528" s="17"/>
      <c r="H528" s="1"/>
      <c r="I528" s="41"/>
      <c r="J528" s="77"/>
      <c r="K528" s="122"/>
    </row>
    <row r="529" spans="1:11" ht="16.2" x14ac:dyDescent="0.3">
      <c r="A529" s="63"/>
      <c r="B529" s="45" t="s">
        <v>348</v>
      </c>
      <c r="C529" s="4">
        <v>8</v>
      </c>
      <c r="D529" s="4">
        <f t="shared" si="57"/>
        <v>7</v>
      </c>
      <c r="E529" s="4">
        <f t="shared" si="59"/>
        <v>7</v>
      </c>
      <c r="F529" s="4"/>
      <c r="G529" s="17"/>
      <c r="H529" s="1"/>
      <c r="I529" s="41"/>
      <c r="J529" s="77"/>
      <c r="K529" s="122"/>
    </row>
    <row r="530" spans="1:11" ht="16.2" x14ac:dyDescent="0.3">
      <c r="A530" s="63"/>
      <c r="B530" s="45" t="s">
        <v>349</v>
      </c>
      <c r="C530" s="4">
        <v>8</v>
      </c>
      <c r="D530" s="4">
        <f t="shared" si="57"/>
        <v>7</v>
      </c>
      <c r="E530" s="4">
        <f t="shared" si="59"/>
        <v>7</v>
      </c>
      <c r="F530" s="4"/>
      <c r="G530" s="17"/>
      <c r="H530" s="1"/>
      <c r="I530" s="41"/>
      <c r="J530" s="77"/>
      <c r="K530" s="122"/>
    </row>
    <row r="531" spans="1:11" ht="16.2" x14ac:dyDescent="0.3">
      <c r="A531" s="63"/>
      <c r="B531" s="45" t="s">
        <v>350</v>
      </c>
      <c r="C531" s="4">
        <v>8</v>
      </c>
      <c r="D531" s="4">
        <f t="shared" si="57"/>
        <v>7</v>
      </c>
      <c r="E531" s="4">
        <f t="shared" si="59"/>
        <v>7</v>
      </c>
      <c r="F531" s="4"/>
      <c r="G531" s="17"/>
      <c r="H531" s="1"/>
      <c r="I531" s="41"/>
      <c r="J531" s="77"/>
      <c r="K531" s="122"/>
    </row>
    <row r="532" spans="1:11" ht="16.2" x14ac:dyDescent="0.3">
      <c r="A532" s="63"/>
      <c r="B532" s="45" t="s">
        <v>351</v>
      </c>
      <c r="C532" s="4">
        <v>8</v>
      </c>
      <c r="D532" s="4">
        <f t="shared" si="57"/>
        <v>7</v>
      </c>
      <c r="E532" s="4">
        <f t="shared" si="59"/>
        <v>7</v>
      </c>
      <c r="F532" s="4"/>
      <c r="G532" s="17"/>
      <c r="H532" s="1"/>
      <c r="I532" s="41"/>
      <c r="J532" s="77"/>
      <c r="K532" s="122"/>
    </row>
    <row r="533" spans="1:11" ht="16.2" x14ac:dyDescent="0.3">
      <c r="A533" s="63"/>
      <c r="B533" s="45" t="s">
        <v>352</v>
      </c>
      <c r="C533" s="4"/>
      <c r="D533" s="4" t="str">
        <f t="shared" si="57"/>
        <v/>
      </c>
      <c r="E533" s="4"/>
      <c r="F533" s="4"/>
      <c r="G533" s="17"/>
      <c r="H533" s="1"/>
      <c r="I533" s="41"/>
      <c r="J533" s="77"/>
      <c r="K533" s="122"/>
    </row>
    <row r="534" spans="1:11" ht="16.2" x14ac:dyDescent="0.3">
      <c r="A534" s="63"/>
      <c r="B534" s="45" t="s">
        <v>353</v>
      </c>
      <c r="C534" s="4">
        <v>8</v>
      </c>
      <c r="D534" s="4">
        <f t="shared" si="57"/>
        <v>7</v>
      </c>
      <c r="E534" s="4">
        <f t="shared" si="59"/>
        <v>7</v>
      </c>
      <c r="F534" s="4"/>
      <c r="G534" s="17"/>
      <c r="H534" s="1"/>
      <c r="I534" s="41"/>
      <c r="J534" s="77"/>
      <c r="K534" s="122"/>
    </row>
    <row r="535" spans="1:11" ht="16.2" x14ac:dyDescent="0.3">
      <c r="A535" s="63"/>
      <c r="B535" s="45" t="s">
        <v>354</v>
      </c>
      <c r="C535" s="4">
        <v>8</v>
      </c>
      <c r="D535" s="4">
        <f t="shared" si="57"/>
        <v>7</v>
      </c>
      <c r="E535" s="4">
        <f t="shared" si="59"/>
        <v>7</v>
      </c>
      <c r="F535" s="4"/>
      <c r="G535" s="17"/>
      <c r="H535" s="1"/>
      <c r="I535" s="41"/>
      <c r="J535" s="77"/>
      <c r="K535" s="122"/>
    </row>
    <row r="536" spans="1:11" ht="16.2" x14ac:dyDescent="0.3">
      <c r="A536" s="63"/>
      <c r="B536" s="45" t="s">
        <v>355</v>
      </c>
      <c r="C536" s="4">
        <v>8</v>
      </c>
      <c r="D536" s="4">
        <f t="shared" si="57"/>
        <v>7</v>
      </c>
      <c r="E536" s="4">
        <f t="shared" si="59"/>
        <v>7</v>
      </c>
      <c r="F536" s="4"/>
      <c r="G536" s="17"/>
      <c r="H536" s="1"/>
      <c r="I536" s="41"/>
      <c r="J536" s="77"/>
      <c r="K536" s="122"/>
    </row>
    <row r="537" spans="1:11" ht="16.2" x14ac:dyDescent="0.3">
      <c r="A537" s="63"/>
      <c r="B537" s="45" t="s">
        <v>356</v>
      </c>
      <c r="C537" s="4">
        <v>8</v>
      </c>
      <c r="D537" s="4">
        <f t="shared" si="57"/>
        <v>7</v>
      </c>
      <c r="E537" s="4">
        <f t="shared" si="59"/>
        <v>7</v>
      </c>
      <c r="F537" s="4"/>
      <c r="G537" s="17"/>
      <c r="H537" s="1"/>
      <c r="I537" s="41"/>
      <c r="J537" s="77"/>
      <c r="K537" s="122"/>
    </row>
    <row r="538" spans="1:11" ht="16.2" x14ac:dyDescent="0.3">
      <c r="A538" s="63"/>
      <c r="B538" s="8" t="s">
        <v>1848</v>
      </c>
      <c r="C538" s="4"/>
      <c r="D538" s="4">
        <v>151</v>
      </c>
      <c r="E538" s="4"/>
      <c r="F538" s="4">
        <v>0</v>
      </c>
      <c r="G538" s="1"/>
      <c r="H538" s="1"/>
      <c r="I538" s="41"/>
      <c r="J538" s="77">
        <v>23858</v>
      </c>
      <c r="K538" s="122">
        <v>2528</v>
      </c>
    </row>
    <row r="539" spans="1:11" ht="32.4" x14ac:dyDescent="0.3">
      <c r="A539" s="63"/>
      <c r="B539" s="90" t="s">
        <v>1849</v>
      </c>
      <c r="C539" s="4"/>
      <c r="D539" s="4"/>
      <c r="E539" s="4"/>
      <c r="F539" s="4"/>
      <c r="G539" s="1"/>
      <c r="H539" s="1"/>
      <c r="I539" s="41"/>
      <c r="J539" s="77">
        <v>0</v>
      </c>
      <c r="K539" s="122"/>
    </row>
    <row r="540" spans="1:11" ht="16.2" x14ac:dyDescent="0.3">
      <c r="A540" s="63"/>
      <c r="B540" s="8" t="s">
        <v>1817</v>
      </c>
      <c r="C540" s="4"/>
      <c r="D540" s="4"/>
      <c r="E540" s="4"/>
      <c r="F540" s="4"/>
      <c r="G540" s="1"/>
      <c r="H540" s="1"/>
      <c r="I540" s="41"/>
      <c r="J540" s="77">
        <v>26386</v>
      </c>
      <c r="K540" s="122"/>
    </row>
    <row r="541" spans="1:11" ht="16.2" x14ac:dyDescent="0.3">
      <c r="A541" s="63"/>
      <c r="B541" s="8" t="s">
        <v>1818</v>
      </c>
      <c r="C541" s="4"/>
      <c r="D541" s="4"/>
      <c r="E541" s="4"/>
      <c r="F541" s="4"/>
      <c r="G541" s="1"/>
      <c r="H541" s="1"/>
      <c r="I541" s="41"/>
      <c r="J541" s="77">
        <v>27000</v>
      </c>
      <c r="K541" s="122"/>
    </row>
    <row r="542" spans="1:11" ht="16.2" x14ac:dyDescent="0.3">
      <c r="A542" s="63"/>
      <c r="B542" s="8" t="s">
        <v>1819</v>
      </c>
      <c r="C542" s="9"/>
      <c r="D542" s="9" t="str">
        <f t="shared" si="57"/>
        <v/>
      </c>
      <c r="E542" s="9"/>
      <c r="F542" s="9"/>
      <c r="G542" s="10"/>
      <c r="H542" s="10"/>
      <c r="I542" s="48"/>
      <c r="J542" s="78">
        <v>614</v>
      </c>
      <c r="K542" s="122"/>
    </row>
    <row r="543" spans="1:11" x14ac:dyDescent="0.3">
      <c r="A543" s="63"/>
      <c r="K543" s="122"/>
    </row>
    <row r="544" spans="1:11" ht="16.2" x14ac:dyDescent="0.3">
      <c r="A544" s="63"/>
      <c r="B544" s="45" t="s">
        <v>357</v>
      </c>
      <c r="C544" s="4">
        <v>8</v>
      </c>
      <c r="D544" s="4">
        <f t="shared" ref="D544:D577" si="60">IF((OR(C544&gt;12,C544=12)),C544-2,IF(C544=8,C544-1,""))</f>
        <v>7</v>
      </c>
      <c r="E544" s="4">
        <f t="shared" ref="E544" si="61">IF(D544&lt;8,D544,8)</f>
        <v>7</v>
      </c>
      <c r="F544" s="4"/>
      <c r="G544" s="17"/>
      <c r="H544" s="1"/>
      <c r="I544" s="41"/>
      <c r="J544" s="77"/>
      <c r="K544" s="122"/>
    </row>
    <row r="545" spans="1:11" ht="16.2" x14ac:dyDescent="0.3">
      <c r="A545" s="63"/>
      <c r="B545" s="45" t="s">
        <v>358</v>
      </c>
      <c r="C545" s="4"/>
      <c r="D545" s="4" t="str">
        <f t="shared" si="60"/>
        <v/>
      </c>
      <c r="E545" s="4"/>
      <c r="F545" s="4"/>
      <c r="G545" s="17"/>
      <c r="H545" s="1"/>
      <c r="I545" s="41"/>
      <c r="J545" s="77"/>
      <c r="K545" s="122"/>
    </row>
    <row r="546" spans="1:11" ht="16.2" x14ac:dyDescent="0.3">
      <c r="A546" s="63"/>
      <c r="B546" s="45" t="s">
        <v>359</v>
      </c>
      <c r="C546" s="4"/>
      <c r="D546" s="4" t="str">
        <f t="shared" si="60"/>
        <v/>
      </c>
      <c r="E546" s="4"/>
      <c r="F546" s="4"/>
      <c r="G546" s="17"/>
      <c r="H546" s="1"/>
      <c r="I546" s="41"/>
      <c r="J546" s="77"/>
      <c r="K546" s="122"/>
    </row>
    <row r="547" spans="1:11" ht="16.2" x14ac:dyDescent="0.3">
      <c r="A547" s="63"/>
      <c r="B547" s="45" t="s">
        <v>360</v>
      </c>
      <c r="C547" s="4">
        <v>8</v>
      </c>
      <c r="D547" s="4">
        <f t="shared" si="60"/>
        <v>7</v>
      </c>
      <c r="E547" s="4">
        <f t="shared" ref="E547:E551" si="62">IF(D547&lt;8,D547,8)</f>
        <v>7</v>
      </c>
      <c r="F547" s="4"/>
      <c r="G547" s="17"/>
      <c r="H547" s="1"/>
      <c r="I547" s="41"/>
      <c r="J547" s="77"/>
      <c r="K547" s="122"/>
    </row>
    <row r="548" spans="1:11" ht="16.2" x14ac:dyDescent="0.3">
      <c r="A548" s="63"/>
      <c r="B548" s="45" t="s">
        <v>361</v>
      </c>
      <c r="C548" s="4">
        <v>8</v>
      </c>
      <c r="D548" s="4">
        <f t="shared" si="60"/>
        <v>7</v>
      </c>
      <c r="E548" s="4">
        <f t="shared" si="62"/>
        <v>7</v>
      </c>
      <c r="F548" s="4"/>
      <c r="G548" s="17"/>
      <c r="H548" s="1"/>
      <c r="I548" s="41"/>
      <c r="J548" s="77"/>
      <c r="K548" s="122"/>
    </row>
    <row r="549" spans="1:11" ht="16.2" x14ac:dyDescent="0.3">
      <c r="A549" s="63"/>
      <c r="B549" s="45" t="s">
        <v>362</v>
      </c>
      <c r="C549" s="4">
        <v>8</v>
      </c>
      <c r="D549" s="4">
        <f t="shared" si="60"/>
        <v>7</v>
      </c>
      <c r="E549" s="4">
        <f t="shared" si="62"/>
        <v>7</v>
      </c>
      <c r="F549" s="4"/>
      <c r="G549" s="17"/>
      <c r="H549" s="1"/>
      <c r="I549" s="41"/>
      <c r="J549" s="77"/>
      <c r="K549" s="122"/>
    </row>
    <row r="550" spans="1:11" ht="16.2" x14ac:dyDescent="0.3">
      <c r="A550" s="63"/>
      <c r="B550" s="45" t="s">
        <v>363</v>
      </c>
      <c r="C550" s="4">
        <v>8</v>
      </c>
      <c r="D550" s="4">
        <f t="shared" si="60"/>
        <v>7</v>
      </c>
      <c r="E550" s="4">
        <f t="shared" si="62"/>
        <v>7</v>
      </c>
      <c r="F550" s="4"/>
      <c r="G550" s="17"/>
      <c r="H550" s="1"/>
      <c r="I550" s="41"/>
      <c r="J550" s="77"/>
      <c r="K550" s="122"/>
    </row>
    <row r="551" spans="1:11" s="140" customFormat="1" ht="32.4" x14ac:dyDescent="0.3">
      <c r="A551" s="153"/>
      <c r="B551" s="81" t="s">
        <v>1827</v>
      </c>
      <c r="C551" s="10">
        <v>8</v>
      </c>
      <c r="D551" s="10">
        <f t="shared" si="60"/>
        <v>7</v>
      </c>
      <c r="E551" s="10">
        <f t="shared" si="62"/>
        <v>7</v>
      </c>
      <c r="F551" s="10"/>
      <c r="G551" s="38"/>
      <c r="H551" s="10"/>
      <c r="I551" s="48"/>
      <c r="J551" s="82"/>
      <c r="K551" s="154">
        <f>158*8*2</f>
        <v>2528</v>
      </c>
    </row>
    <row r="552" spans="1:11" ht="16.2" x14ac:dyDescent="0.3">
      <c r="A552" s="63"/>
      <c r="B552" s="45" t="s">
        <v>364</v>
      </c>
      <c r="C552" s="4"/>
      <c r="D552" s="4" t="str">
        <f t="shared" si="60"/>
        <v/>
      </c>
      <c r="E552" s="4"/>
      <c r="F552" s="4"/>
      <c r="G552" s="17"/>
      <c r="H552" s="1"/>
      <c r="I552" s="41"/>
      <c r="J552" s="77"/>
      <c r="K552" s="122"/>
    </row>
    <row r="553" spans="1:11" ht="16.2" x14ac:dyDescent="0.3">
      <c r="A553" s="63"/>
      <c r="B553" s="45" t="s">
        <v>365</v>
      </c>
      <c r="C553" s="4"/>
      <c r="D553" s="4" t="str">
        <f t="shared" si="60"/>
        <v/>
      </c>
      <c r="E553" s="4"/>
      <c r="F553" s="4"/>
      <c r="G553" s="17"/>
      <c r="H553" s="1"/>
      <c r="I553" s="41"/>
      <c r="J553" s="77"/>
      <c r="K553" s="122"/>
    </row>
    <row r="554" spans="1:11" ht="16.2" x14ac:dyDescent="0.3">
      <c r="A554" s="63"/>
      <c r="B554" s="45" t="s">
        <v>366</v>
      </c>
      <c r="C554" s="4"/>
      <c r="D554" s="4" t="str">
        <f t="shared" si="60"/>
        <v/>
      </c>
      <c r="E554" s="4"/>
      <c r="F554" s="4"/>
      <c r="G554" s="17"/>
      <c r="H554" s="1"/>
      <c r="I554" s="41"/>
      <c r="J554" s="77"/>
      <c r="K554" s="122"/>
    </row>
    <row r="555" spans="1:11" ht="16.2" x14ac:dyDescent="0.3">
      <c r="A555" s="63"/>
      <c r="B555" s="45" t="s">
        <v>367</v>
      </c>
      <c r="C555" s="4"/>
      <c r="D555" s="4" t="str">
        <f t="shared" si="60"/>
        <v/>
      </c>
      <c r="E555" s="4"/>
      <c r="F555" s="4"/>
      <c r="G555" s="17"/>
      <c r="H555" s="1"/>
      <c r="I555" s="41"/>
      <c r="J555" s="77"/>
      <c r="K555" s="122"/>
    </row>
    <row r="556" spans="1:11" ht="16.2" x14ac:dyDescent="0.3">
      <c r="A556" s="63"/>
      <c r="B556" s="45" t="s">
        <v>368</v>
      </c>
      <c r="C556" s="4"/>
      <c r="D556" s="4" t="str">
        <f t="shared" si="60"/>
        <v/>
      </c>
      <c r="E556" s="4"/>
      <c r="F556" s="4"/>
      <c r="G556" s="17"/>
      <c r="H556" s="1"/>
      <c r="I556" s="41"/>
      <c r="J556" s="77"/>
      <c r="K556" s="122"/>
    </row>
    <row r="557" spans="1:11" ht="16.2" x14ac:dyDescent="0.3">
      <c r="A557" s="63"/>
      <c r="B557" s="45" t="s">
        <v>369</v>
      </c>
      <c r="C557" s="4"/>
      <c r="D557" s="4" t="str">
        <f t="shared" si="60"/>
        <v/>
      </c>
      <c r="E557" s="4"/>
      <c r="F557" s="4"/>
      <c r="G557" s="17"/>
      <c r="H557" s="1"/>
      <c r="I557" s="41"/>
      <c r="J557" s="77"/>
      <c r="K557" s="122"/>
    </row>
    <row r="558" spans="1:11" ht="16.2" x14ac:dyDescent="0.3">
      <c r="A558" s="63"/>
      <c r="B558" s="45" t="s">
        <v>370</v>
      </c>
      <c r="C558" s="4">
        <v>12</v>
      </c>
      <c r="D558" s="4">
        <f t="shared" si="60"/>
        <v>10</v>
      </c>
      <c r="E558" s="4">
        <f t="shared" ref="E558:E572" si="63">IF(D558&lt;8,D558,8)</f>
        <v>8</v>
      </c>
      <c r="F558" s="4">
        <f>D558-8</f>
        <v>2</v>
      </c>
      <c r="G558" s="17">
        <f>ROUND(IF(2&lt;F558,2,F558)*158*4/3,0)</f>
        <v>421</v>
      </c>
      <c r="H558" s="17">
        <f t="shared" ref="H558:H567" si="64">IF(F558&gt;2,F558-2,0)*158*5/3</f>
        <v>0</v>
      </c>
      <c r="I558" s="123"/>
      <c r="J558" s="77"/>
      <c r="K558" s="122"/>
    </row>
    <row r="559" spans="1:11" ht="16.2" x14ac:dyDescent="0.3">
      <c r="A559" s="63"/>
      <c r="B559" s="45" t="s">
        <v>371</v>
      </c>
      <c r="C559" s="4">
        <v>12</v>
      </c>
      <c r="D559" s="4">
        <f t="shared" si="60"/>
        <v>10</v>
      </c>
      <c r="E559" s="4">
        <f t="shared" si="63"/>
        <v>8</v>
      </c>
      <c r="F559" s="4">
        <f>D559-8</f>
        <v>2</v>
      </c>
      <c r="G559" s="17">
        <f>ROUND(IF(2&lt;F559,2,F559)*158*4/3,0)</f>
        <v>421</v>
      </c>
      <c r="H559" s="17">
        <f t="shared" si="64"/>
        <v>0</v>
      </c>
      <c r="I559" s="123"/>
      <c r="J559" s="77"/>
      <c r="K559" s="122"/>
    </row>
    <row r="560" spans="1:11" ht="16.2" x14ac:dyDescent="0.3">
      <c r="A560" s="63"/>
      <c r="B560" s="45" t="s">
        <v>372</v>
      </c>
      <c r="C560" s="4">
        <v>12</v>
      </c>
      <c r="D560" s="4">
        <f t="shared" si="60"/>
        <v>10</v>
      </c>
      <c r="E560" s="4">
        <f t="shared" si="63"/>
        <v>8</v>
      </c>
      <c r="F560" s="4">
        <f>D560-8</f>
        <v>2</v>
      </c>
      <c r="G560" s="17">
        <f>ROUND(IF(2&lt;F560,2,F560)*158*4/3,0)</f>
        <v>421</v>
      </c>
      <c r="H560" s="17">
        <f t="shared" si="64"/>
        <v>0</v>
      </c>
      <c r="I560" s="123"/>
      <c r="J560" s="77"/>
      <c r="K560" s="122"/>
    </row>
    <row r="561" spans="1:11" ht="16.2" x14ac:dyDescent="0.3">
      <c r="A561" s="63"/>
      <c r="B561" s="45" t="s">
        <v>373</v>
      </c>
      <c r="C561" s="4">
        <v>8</v>
      </c>
      <c r="D561" s="4">
        <f t="shared" si="60"/>
        <v>7</v>
      </c>
      <c r="E561" s="4">
        <f t="shared" si="63"/>
        <v>7</v>
      </c>
      <c r="F561" s="4"/>
      <c r="G561" s="17"/>
      <c r="H561" s="17"/>
      <c r="I561" s="123"/>
      <c r="J561" s="77"/>
      <c r="K561" s="122"/>
    </row>
    <row r="562" spans="1:11" ht="16.2" x14ac:dyDescent="0.3">
      <c r="A562" s="63"/>
      <c r="B562" s="45" t="s">
        <v>374</v>
      </c>
      <c r="C562" s="4">
        <v>8</v>
      </c>
      <c r="D562" s="4">
        <f t="shared" si="60"/>
        <v>7</v>
      </c>
      <c r="E562" s="4">
        <f t="shared" si="63"/>
        <v>7</v>
      </c>
      <c r="F562" s="4"/>
      <c r="G562" s="17"/>
      <c r="H562" s="17"/>
      <c r="I562" s="123"/>
      <c r="J562" s="77"/>
      <c r="K562" s="122"/>
    </row>
    <row r="563" spans="1:11" ht="16.2" x14ac:dyDescent="0.3">
      <c r="A563" s="63"/>
      <c r="B563" s="45" t="s">
        <v>375</v>
      </c>
      <c r="C563" s="4">
        <v>8</v>
      </c>
      <c r="D563" s="4">
        <f t="shared" si="60"/>
        <v>7</v>
      </c>
      <c r="E563" s="4">
        <f t="shared" si="63"/>
        <v>7</v>
      </c>
      <c r="F563" s="4"/>
      <c r="G563" s="17"/>
      <c r="H563" s="17"/>
      <c r="I563" s="123"/>
      <c r="J563" s="77"/>
      <c r="K563" s="122"/>
    </row>
    <row r="564" spans="1:11" ht="16.2" x14ac:dyDescent="0.3">
      <c r="A564" s="63"/>
      <c r="B564" s="45" t="s">
        <v>376</v>
      </c>
      <c r="C564" s="4">
        <v>8</v>
      </c>
      <c r="D564" s="4">
        <f t="shared" si="60"/>
        <v>7</v>
      </c>
      <c r="E564" s="4">
        <f t="shared" si="63"/>
        <v>7</v>
      </c>
      <c r="F564" s="4"/>
      <c r="G564" s="17"/>
      <c r="H564" s="17"/>
      <c r="I564" s="123"/>
      <c r="J564" s="77"/>
      <c r="K564" s="122"/>
    </row>
    <row r="565" spans="1:11" ht="16.2" x14ac:dyDescent="0.3">
      <c r="A565" s="63"/>
      <c r="B565" s="45" t="s">
        <v>377</v>
      </c>
      <c r="C565" s="4">
        <v>8</v>
      </c>
      <c r="D565" s="4">
        <f t="shared" si="60"/>
        <v>7</v>
      </c>
      <c r="E565" s="4">
        <f t="shared" si="63"/>
        <v>7</v>
      </c>
      <c r="F565" s="4"/>
      <c r="G565" s="17"/>
      <c r="H565" s="17"/>
      <c r="I565" s="123"/>
      <c r="J565" s="77"/>
      <c r="K565" s="122"/>
    </row>
    <row r="566" spans="1:11" ht="16.2" x14ac:dyDescent="0.3">
      <c r="A566" s="63"/>
      <c r="B566" s="45" t="s">
        <v>378</v>
      </c>
      <c r="C566" s="4"/>
      <c r="D566" s="4" t="str">
        <f t="shared" si="60"/>
        <v/>
      </c>
      <c r="E566" s="4"/>
      <c r="F566" s="4"/>
      <c r="G566" s="17"/>
      <c r="H566" s="17"/>
      <c r="I566" s="123"/>
      <c r="J566" s="77"/>
      <c r="K566" s="122"/>
    </row>
    <row r="567" spans="1:11" ht="16.2" x14ac:dyDescent="0.3">
      <c r="A567" s="63"/>
      <c r="B567" s="45" t="s">
        <v>379</v>
      </c>
      <c r="C567" s="4">
        <v>12</v>
      </c>
      <c r="D567" s="4">
        <f t="shared" si="60"/>
        <v>10</v>
      </c>
      <c r="E567" s="4">
        <f t="shared" si="63"/>
        <v>8</v>
      </c>
      <c r="F567" s="4">
        <f>D567-8</f>
        <v>2</v>
      </c>
      <c r="G567" s="17">
        <f>ROUND(IF(2&lt;F567,2,F567)*158*4/3,0)</f>
        <v>421</v>
      </c>
      <c r="H567" s="17">
        <f t="shared" si="64"/>
        <v>0</v>
      </c>
      <c r="I567" s="123"/>
      <c r="J567" s="77"/>
      <c r="K567" s="122"/>
    </row>
    <row r="568" spans="1:11" ht="16.2" x14ac:dyDescent="0.3">
      <c r="A568" s="63"/>
      <c r="B568" s="45" t="s">
        <v>380</v>
      </c>
      <c r="C568" s="4">
        <v>8</v>
      </c>
      <c r="D568" s="4">
        <f t="shared" si="60"/>
        <v>7</v>
      </c>
      <c r="E568" s="4">
        <f t="shared" si="63"/>
        <v>7</v>
      </c>
      <c r="F568" s="4"/>
      <c r="G568" s="17"/>
      <c r="H568" s="17"/>
      <c r="I568" s="123"/>
      <c r="J568" s="77"/>
      <c r="K568" s="122"/>
    </row>
    <row r="569" spans="1:11" ht="16.2" x14ac:dyDescent="0.3">
      <c r="A569" s="63"/>
      <c r="B569" s="45" t="s">
        <v>381</v>
      </c>
      <c r="C569" s="4">
        <v>8</v>
      </c>
      <c r="D569" s="4">
        <f t="shared" si="60"/>
        <v>7</v>
      </c>
      <c r="E569" s="4">
        <f t="shared" si="63"/>
        <v>7</v>
      </c>
      <c r="F569" s="4"/>
      <c r="G569" s="17"/>
      <c r="H569" s="17"/>
      <c r="I569" s="123"/>
      <c r="J569" s="77"/>
      <c r="K569" s="122"/>
    </row>
    <row r="570" spans="1:11" ht="16.2" x14ac:dyDescent="0.3">
      <c r="A570" s="63"/>
      <c r="B570" s="45" t="s">
        <v>382</v>
      </c>
      <c r="C570" s="4">
        <v>8</v>
      </c>
      <c r="D570" s="4">
        <f t="shared" si="60"/>
        <v>7</v>
      </c>
      <c r="E570" s="4">
        <f t="shared" si="63"/>
        <v>7</v>
      </c>
      <c r="F570" s="4"/>
      <c r="G570" s="17"/>
      <c r="H570" s="17"/>
      <c r="I570" s="123"/>
      <c r="J570" s="77"/>
      <c r="K570" s="122"/>
    </row>
    <row r="571" spans="1:11" ht="16.2" x14ac:dyDescent="0.3">
      <c r="A571" s="63"/>
      <c r="B571" s="45" t="s">
        <v>383</v>
      </c>
      <c r="C571" s="4">
        <v>8</v>
      </c>
      <c r="D571" s="4">
        <f t="shared" si="60"/>
        <v>7</v>
      </c>
      <c r="E571" s="4">
        <f t="shared" si="63"/>
        <v>7</v>
      </c>
      <c r="F571" s="4"/>
      <c r="G571" s="17"/>
      <c r="H571" s="17"/>
      <c r="I571" s="123"/>
      <c r="J571" s="77"/>
      <c r="K571" s="122"/>
    </row>
    <row r="572" spans="1:11" ht="16.2" x14ac:dyDescent="0.3">
      <c r="A572" s="63"/>
      <c r="B572" s="45" t="s">
        <v>384</v>
      </c>
      <c r="C572" s="4">
        <v>8</v>
      </c>
      <c r="D572" s="4">
        <f t="shared" si="60"/>
        <v>7</v>
      </c>
      <c r="E572" s="4">
        <f t="shared" si="63"/>
        <v>7</v>
      </c>
      <c r="F572" s="4"/>
      <c r="G572" s="17"/>
      <c r="H572" s="17"/>
      <c r="I572" s="123"/>
      <c r="J572" s="77"/>
      <c r="K572" s="122"/>
    </row>
    <row r="573" spans="1:11" ht="16.2" x14ac:dyDescent="0.3">
      <c r="A573" s="63"/>
      <c r="B573" s="8" t="s">
        <v>1848</v>
      </c>
      <c r="C573" s="4"/>
      <c r="D573" s="4">
        <v>137</v>
      </c>
      <c r="E573" s="4"/>
      <c r="F573" s="4">
        <v>8</v>
      </c>
      <c r="G573" s="17"/>
      <c r="H573" s="1"/>
      <c r="I573" s="41"/>
      <c r="J573" s="77">
        <v>21646</v>
      </c>
      <c r="K573" s="122"/>
    </row>
    <row r="574" spans="1:11" ht="32.4" x14ac:dyDescent="0.3">
      <c r="A574" s="63"/>
      <c r="B574" s="90" t="s">
        <v>1849</v>
      </c>
      <c r="C574" s="4"/>
      <c r="D574" s="4"/>
      <c r="E574" s="4"/>
      <c r="F574" s="4"/>
      <c r="G574" s="1"/>
      <c r="H574" s="1"/>
      <c r="I574" s="41"/>
      <c r="J574" s="77">
        <v>0</v>
      </c>
      <c r="K574" s="122">
        <v>2528</v>
      </c>
    </row>
    <row r="575" spans="1:11" ht="16.2" x14ac:dyDescent="0.3">
      <c r="A575" s="63"/>
      <c r="B575" s="8" t="s">
        <v>1817</v>
      </c>
      <c r="C575" s="4"/>
      <c r="D575" s="4"/>
      <c r="E575" s="4"/>
      <c r="F575" s="4"/>
      <c r="G575" s="1"/>
      <c r="H575" s="1"/>
      <c r="I575" s="41"/>
      <c r="J575" s="77">
        <v>24174</v>
      </c>
      <c r="K575" s="122"/>
    </row>
    <row r="576" spans="1:11" ht="16.2" x14ac:dyDescent="0.3">
      <c r="A576" s="63"/>
      <c r="B576" s="8" t="s">
        <v>1818</v>
      </c>
      <c r="C576" s="4"/>
      <c r="D576" s="4"/>
      <c r="E576" s="4"/>
      <c r="F576" s="4"/>
      <c r="G576" s="1"/>
      <c r="H576" s="1"/>
      <c r="I576" s="41"/>
      <c r="J576" s="77">
        <v>26400</v>
      </c>
      <c r="K576" s="122"/>
    </row>
    <row r="577" spans="1:11" ht="16.2" x14ac:dyDescent="0.3">
      <c r="A577" s="63"/>
      <c r="B577" s="8" t="s">
        <v>1819</v>
      </c>
      <c r="C577" s="9"/>
      <c r="D577" s="9" t="str">
        <f t="shared" si="60"/>
        <v/>
      </c>
      <c r="E577" s="9"/>
      <c r="F577" s="9"/>
      <c r="G577" s="10"/>
      <c r="H577" s="10"/>
      <c r="I577" s="48"/>
      <c r="J577" s="78">
        <v>2226</v>
      </c>
      <c r="K577" s="122"/>
    </row>
    <row r="578" spans="1:11" x14ac:dyDescent="0.3">
      <c r="A578" s="63"/>
      <c r="K578" s="122"/>
    </row>
    <row r="579" spans="1:11" ht="16.2" x14ac:dyDescent="0.3">
      <c r="A579" s="63"/>
      <c r="B579" s="45" t="s">
        <v>385</v>
      </c>
      <c r="C579" s="4"/>
      <c r="D579" s="4" t="str">
        <f t="shared" ref="D579:D609" si="65">IF((OR(C579&gt;12,C579=12)),C579-2,IF(C579=8,C579-1,""))</f>
        <v/>
      </c>
      <c r="E579" s="4"/>
      <c r="F579" s="4"/>
      <c r="G579" s="1"/>
      <c r="H579" s="1"/>
      <c r="I579" s="41"/>
      <c r="J579" s="77"/>
      <c r="K579" s="122"/>
    </row>
    <row r="580" spans="1:11" ht="16.2" x14ac:dyDescent="0.3">
      <c r="A580" s="63"/>
      <c r="B580" s="45" t="s">
        <v>386</v>
      </c>
      <c r="C580" s="4">
        <v>12</v>
      </c>
      <c r="D580" s="4">
        <f t="shared" si="65"/>
        <v>10</v>
      </c>
      <c r="E580" s="4">
        <f t="shared" ref="E580:E586" si="66">IF(D580&lt;8,D580,8)</f>
        <v>8</v>
      </c>
      <c r="F580" s="4">
        <f>D580-8</f>
        <v>2</v>
      </c>
      <c r="G580" s="17">
        <f>ROUND(IF(2&lt;F580,2,F580)*158*4/3,0)</f>
        <v>421</v>
      </c>
      <c r="H580" s="17">
        <f t="shared" ref="H580:H608" si="67">IF(F580&gt;2,F580-2,0)*158*5/3</f>
        <v>0</v>
      </c>
      <c r="I580" s="123"/>
      <c r="J580" s="77"/>
      <c r="K580" s="122"/>
    </row>
    <row r="581" spans="1:11" ht="16.2" x14ac:dyDescent="0.3">
      <c r="A581" s="63"/>
      <c r="B581" s="45" t="s">
        <v>387</v>
      </c>
      <c r="C581" s="4">
        <v>8</v>
      </c>
      <c r="D581" s="4">
        <f t="shared" si="65"/>
        <v>7</v>
      </c>
      <c r="E581" s="4">
        <f t="shared" si="66"/>
        <v>7</v>
      </c>
      <c r="F581" s="4"/>
      <c r="G581" s="17"/>
      <c r="H581" s="17"/>
      <c r="I581" s="123"/>
      <c r="J581" s="77"/>
      <c r="K581" s="122"/>
    </row>
    <row r="582" spans="1:11" ht="16.2" x14ac:dyDescent="0.3">
      <c r="A582" s="63"/>
      <c r="B582" s="45" t="s">
        <v>388</v>
      </c>
      <c r="C582" s="4">
        <v>8</v>
      </c>
      <c r="D582" s="4">
        <f t="shared" si="65"/>
        <v>7</v>
      </c>
      <c r="E582" s="4">
        <f t="shared" si="66"/>
        <v>7</v>
      </c>
      <c r="F582" s="4"/>
      <c r="G582" s="17"/>
      <c r="H582" s="17"/>
      <c r="I582" s="123"/>
      <c r="J582" s="77"/>
      <c r="K582" s="122"/>
    </row>
    <row r="583" spans="1:11" ht="16.2" x14ac:dyDescent="0.3">
      <c r="A583" s="63"/>
      <c r="B583" s="45" t="s">
        <v>389</v>
      </c>
      <c r="C583" s="4">
        <v>12</v>
      </c>
      <c r="D583" s="4">
        <f t="shared" si="65"/>
        <v>10</v>
      </c>
      <c r="E583" s="4">
        <f t="shared" si="66"/>
        <v>8</v>
      </c>
      <c r="F583" s="4">
        <f>D583-8</f>
        <v>2</v>
      </c>
      <c r="G583" s="17">
        <f>ROUND(IF(2&lt;F583,2,F583)*158*4/3,0)</f>
        <v>421</v>
      </c>
      <c r="H583" s="17">
        <f t="shared" si="67"/>
        <v>0</v>
      </c>
      <c r="I583" s="123"/>
      <c r="J583" s="77"/>
      <c r="K583" s="122"/>
    </row>
    <row r="584" spans="1:11" ht="16.2" x14ac:dyDescent="0.3">
      <c r="A584" s="63"/>
      <c r="B584" s="45" t="s">
        <v>390</v>
      </c>
      <c r="C584" s="4">
        <v>12</v>
      </c>
      <c r="D584" s="4">
        <f t="shared" si="65"/>
        <v>10</v>
      </c>
      <c r="E584" s="4">
        <f t="shared" si="66"/>
        <v>8</v>
      </c>
      <c r="F584" s="4">
        <f>D584-8</f>
        <v>2</v>
      </c>
      <c r="G584" s="17">
        <f>ROUND(IF(2&lt;F584,2,F584)*158*4/3,0)</f>
        <v>421</v>
      </c>
      <c r="H584" s="17">
        <f t="shared" si="67"/>
        <v>0</v>
      </c>
      <c r="I584" s="123"/>
      <c r="J584" s="77"/>
      <c r="K584" s="122"/>
    </row>
    <row r="585" spans="1:11" ht="16.2" x14ac:dyDescent="0.3">
      <c r="A585" s="63"/>
      <c r="B585" s="45" t="s">
        <v>391</v>
      </c>
      <c r="C585" s="4">
        <v>8</v>
      </c>
      <c r="D585" s="4">
        <f t="shared" si="65"/>
        <v>7</v>
      </c>
      <c r="E585" s="4">
        <f t="shared" si="66"/>
        <v>7</v>
      </c>
      <c r="F585" s="4"/>
      <c r="G585" s="17"/>
      <c r="H585" s="17"/>
      <c r="I585" s="123"/>
      <c r="J585" s="77"/>
      <c r="K585" s="122"/>
    </row>
    <row r="586" spans="1:11" ht="16.2" x14ac:dyDescent="0.3">
      <c r="A586" s="63"/>
      <c r="B586" s="45" t="s">
        <v>392</v>
      </c>
      <c r="C586" s="4">
        <v>12</v>
      </c>
      <c r="D586" s="4">
        <f t="shared" si="65"/>
        <v>10</v>
      </c>
      <c r="E586" s="4">
        <f t="shared" si="66"/>
        <v>8</v>
      </c>
      <c r="F586" s="4">
        <f>D586-8</f>
        <v>2</v>
      </c>
      <c r="G586" s="17">
        <f>ROUND(IF(2&lt;F586,2,F586)*158*4/3,0)</f>
        <v>421</v>
      </c>
      <c r="H586" s="17">
        <f t="shared" si="67"/>
        <v>0</v>
      </c>
      <c r="I586" s="123"/>
      <c r="J586" s="77"/>
      <c r="K586" s="122"/>
    </row>
    <row r="587" spans="1:11" ht="16.2" x14ac:dyDescent="0.3">
      <c r="A587" s="63"/>
      <c r="B587" s="45" t="s">
        <v>393</v>
      </c>
      <c r="C587" s="4"/>
      <c r="D587" s="4" t="str">
        <f t="shared" si="65"/>
        <v/>
      </c>
      <c r="E587" s="4"/>
      <c r="F587" s="4"/>
      <c r="G587" s="17"/>
      <c r="H587" s="17"/>
      <c r="I587" s="123"/>
      <c r="J587" s="77"/>
      <c r="K587" s="122"/>
    </row>
    <row r="588" spans="1:11" ht="16.2" x14ac:dyDescent="0.3">
      <c r="A588" s="63"/>
      <c r="B588" s="45" t="s">
        <v>394</v>
      </c>
      <c r="C588" s="4"/>
      <c r="D588" s="4" t="str">
        <f t="shared" si="65"/>
        <v/>
      </c>
      <c r="E588" s="4"/>
      <c r="F588" s="4"/>
      <c r="G588" s="17"/>
      <c r="H588" s="17"/>
      <c r="I588" s="123"/>
      <c r="J588" s="77"/>
      <c r="K588" s="122"/>
    </row>
    <row r="589" spans="1:11" ht="16.2" x14ac:dyDescent="0.3">
      <c r="A589" s="63"/>
      <c r="B589" s="45" t="s">
        <v>395</v>
      </c>
      <c r="C589" s="4"/>
      <c r="D589" s="4" t="str">
        <f t="shared" si="65"/>
        <v/>
      </c>
      <c r="E589" s="4"/>
      <c r="F589" s="4"/>
      <c r="G589" s="17"/>
      <c r="H589" s="17"/>
      <c r="I589" s="123"/>
      <c r="J589" s="77"/>
      <c r="K589" s="122"/>
    </row>
    <row r="590" spans="1:11" ht="16.2" x14ac:dyDescent="0.3">
      <c r="A590" s="63"/>
      <c r="B590" s="45" t="s">
        <v>396</v>
      </c>
      <c r="C590" s="4"/>
      <c r="D590" s="4" t="str">
        <f t="shared" si="65"/>
        <v/>
      </c>
      <c r="E590" s="4"/>
      <c r="F590" s="4"/>
      <c r="G590" s="17"/>
      <c r="H590" s="17"/>
      <c r="I590" s="123"/>
      <c r="J590" s="77"/>
      <c r="K590" s="122"/>
    </row>
    <row r="591" spans="1:11" ht="16.2" x14ac:dyDescent="0.3">
      <c r="A591" s="63"/>
      <c r="B591" s="45" t="s">
        <v>397</v>
      </c>
      <c r="C591" s="4">
        <v>8</v>
      </c>
      <c r="D591" s="4">
        <f t="shared" si="65"/>
        <v>7</v>
      </c>
      <c r="E591" s="4">
        <f t="shared" ref="E591:E610" si="68">IF(D591&lt;8,D591,8)</f>
        <v>7</v>
      </c>
      <c r="F591" s="4"/>
      <c r="G591" s="17"/>
      <c r="H591" s="17"/>
      <c r="I591" s="123"/>
      <c r="J591" s="77"/>
      <c r="K591" s="122"/>
    </row>
    <row r="592" spans="1:11" ht="16.2" x14ac:dyDescent="0.3">
      <c r="A592" s="63"/>
      <c r="B592" s="65" t="s">
        <v>398</v>
      </c>
      <c r="C592" s="19">
        <v>8</v>
      </c>
      <c r="D592" s="19">
        <f t="shared" si="65"/>
        <v>7</v>
      </c>
      <c r="E592" s="19">
        <f t="shared" si="68"/>
        <v>7</v>
      </c>
      <c r="F592" s="19"/>
      <c r="G592" s="20"/>
      <c r="H592" s="20"/>
      <c r="I592" s="175"/>
      <c r="J592" s="91"/>
      <c r="K592" s="150"/>
    </row>
    <row r="593" spans="1:11" ht="16.2" x14ac:dyDescent="0.3">
      <c r="A593" s="63"/>
      <c r="B593" s="166" t="s">
        <v>2082</v>
      </c>
      <c r="C593" s="19"/>
      <c r="D593" s="19" t="str">
        <f t="shared" si="65"/>
        <v/>
      </c>
      <c r="E593" s="19"/>
      <c r="F593" s="19"/>
      <c r="G593" s="20"/>
      <c r="H593" s="20"/>
      <c r="I593" s="175"/>
      <c r="J593" s="91"/>
      <c r="K593" s="150"/>
    </row>
    <row r="594" spans="1:11" ht="16.2" x14ac:dyDescent="0.3">
      <c r="A594" s="63"/>
      <c r="B594" s="45" t="s">
        <v>399</v>
      </c>
      <c r="C594" s="4">
        <v>12</v>
      </c>
      <c r="D594" s="4">
        <f t="shared" si="65"/>
        <v>10</v>
      </c>
      <c r="E594" s="4">
        <f t="shared" si="68"/>
        <v>8</v>
      </c>
      <c r="F594" s="4">
        <f>D594-8</f>
        <v>2</v>
      </c>
      <c r="G594" s="17">
        <f>ROUND(IF(2&lt;F594,2,F594)*158*4/3,0)</f>
        <v>421</v>
      </c>
      <c r="H594" s="17">
        <f t="shared" si="67"/>
        <v>0</v>
      </c>
      <c r="I594" s="123"/>
      <c r="J594" s="77"/>
      <c r="K594" s="122"/>
    </row>
    <row r="595" spans="1:11" ht="16.2" x14ac:dyDescent="0.3">
      <c r="A595" s="63"/>
      <c r="B595" s="45" t="s">
        <v>400</v>
      </c>
      <c r="C595" s="4">
        <v>8</v>
      </c>
      <c r="D595" s="4">
        <f t="shared" si="65"/>
        <v>7</v>
      </c>
      <c r="E595" s="4">
        <f t="shared" si="68"/>
        <v>7</v>
      </c>
      <c r="F595" s="4"/>
      <c r="G595" s="17"/>
      <c r="H595" s="17"/>
      <c r="I595" s="123"/>
      <c r="J595" s="77"/>
      <c r="K595" s="122"/>
    </row>
    <row r="596" spans="1:11" ht="16.2" x14ac:dyDescent="0.3">
      <c r="A596" s="63"/>
      <c r="B596" s="45" t="s">
        <v>401</v>
      </c>
      <c r="C596" s="4">
        <v>8</v>
      </c>
      <c r="D596" s="4">
        <f t="shared" si="65"/>
        <v>7</v>
      </c>
      <c r="E596" s="4">
        <f t="shared" si="68"/>
        <v>7</v>
      </c>
      <c r="F596" s="4"/>
      <c r="G596" s="17"/>
      <c r="H596" s="17"/>
      <c r="I596" s="123"/>
      <c r="J596" s="77"/>
      <c r="K596" s="122"/>
    </row>
    <row r="597" spans="1:11" ht="16.2" x14ac:dyDescent="0.3">
      <c r="A597" s="63"/>
      <c r="B597" s="45" t="s">
        <v>402</v>
      </c>
      <c r="C597" s="4">
        <v>8</v>
      </c>
      <c r="D597" s="4">
        <f t="shared" si="65"/>
        <v>7</v>
      </c>
      <c r="E597" s="4">
        <f t="shared" si="68"/>
        <v>7</v>
      </c>
      <c r="F597" s="4"/>
      <c r="G597" s="17"/>
      <c r="H597" s="17"/>
      <c r="I597" s="123"/>
      <c r="J597" s="77"/>
      <c r="K597" s="122"/>
    </row>
    <row r="598" spans="1:11" ht="16.2" x14ac:dyDescent="0.3">
      <c r="A598" s="63"/>
      <c r="B598" s="45" t="s">
        <v>403</v>
      </c>
      <c r="C598" s="4">
        <v>8</v>
      </c>
      <c r="D598" s="4">
        <f t="shared" si="65"/>
        <v>7</v>
      </c>
      <c r="E598" s="4">
        <f t="shared" si="68"/>
        <v>7</v>
      </c>
      <c r="F598" s="4"/>
      <c r="G598" s="17"/>
      <c r="H598" s="17"/>
      <c r="I598" s="123"/>
      <c r="J598" s="77"/>
      <c r="K598" s="122"/>
    </row>
    <row r="599" spans="1:11" ht="16.2" x14ac:dyDescent="0.3">
      <c r="A599" s="63"/>
      <c r="B599" s="45" t="s">
        <v>404</v>
      </c>
      <c r="C599" s="4">
        <v>8</v>
      </c>
      <c r="D599" s="4">
        <f t="shared" si="65"/>
        <v>7</v>
      </c>
      <c r="E599" s="4">
        <f t="shared" si="68"/>
        <v>7</v>
      </c>
      <c r="F599" s="4"/>
      <c r="G599" s="17"/>
      <c r="H599" s="17"/>
      <c r="I599" s="123"/>
      <c r="J599" s="77"/>
      <c r="K599" s="122"/>
    </row>
    <row r="600" spans="1:11" ht="16.2" x14ac:dyDescent="0.3">
      <c r="A600" s="63"/>
      <c r="B600" s="45" t="s">
        <v>494</v>
      </c>
      <c r="C600" s="4"/>
      <c r="D600" s="4" t="str">
        <f t="shared" si="65"/>
        <v/>
      </c>
      <c r="E600" s="4"/>
      <c r="F600" s="4"/>
      <c r="G600" s="17"/>
      <c r="H600" s="17"/>
      <c r="I600" s="123"/>
      <c r="J600" s="77"/>
      <c r="K600" s="122"/>
    </row>
    <row r="601" spans="1:11" ht="16.2" x14ac:dyDescent="0.3">
      <c r="A601" s="63"/>
      <c r="B601" s="45" t="s">
        <v>495</v>
      </c>
      <c r="C601" s="4"/>
      <c r="D601" s="4" t="str">
        <f t="shared" si="65"/>
        <v/>
      </c>
      <c r="E601" s="4"/>
      <c r="F601" s="4"/>
      <c r="G601" s="17"/>
      <c r="H601" s="17"/>
      <c r="I601" s="123"/>
      <c r="J601" s="77"/>
      <c r="K601" s="122"/>
    </row>
    <row r="602" spans="1:11" ht="16.2" x14ac:dyDescent="0.3">
      <c r="A602" s="63"/>
      <c r="B602" s="45" t="s">
        <v>496</v>
      </c>
      <c r="C602" s="4">
        <v>8</v>
      </c>
      <c r="D602" s="4">
        <f t="shared" si="65"/>
        <v>7</v>
      </c>
      <c r="E602" s="4">
        <f t="shared" si="68"/>
        <v>7</v>
      </c>
      <c r="F602" s="4"/>
      <c r="G602" s="17"/>
      <c r="H602" s="17"/>
      <c r="I602" s="123"/>
      <c r="J602" s="77"/>
      <c r="K602" s="122"/>
    </row>
    <row r="603" spans="1:11" ht="16.2" x14ac:dyDescent="0.3">
      <c r="A603" s="63"/>
      <c r="B603" s="45" t="s">
        <v>497</v>
      </c>
      <c r="C603" s="4">
        <v>8</v>
      </c>
      <c r="D603" s="4">
        <f t="shared" si="65"/>
        <v>7</v>
      </c>
      <c r="E603" s="4">
        <f t="shared" si="68"/>
        <v>7</v>
      </c>
      <c r="F603" s="4"/>
      <c r="G603" s="17"/>
      <c r="H603" s="17"/>
      <c r="I603" s="123"/>
      <c r="J603" s="77"/>
      <c r="K603" s="122"/>
    </row>
    <row r="604" spans="1:11" ht="16.2" x14ac:dyDescent="0.3">
      <c r="A604" s="63"/>
      <c r="B604" s="45" t="s">
        <v>498</v>
      </c>
      <c r="C604" s="4">
        <v>8</v>
      </c>
      <c r="D604" s="4">
        <f t="shared" si="65"/>
        <v>7</v>
      </c>
      <c r="E604" s="4">
        <f t="shared" si="68"/>
        <v>7</v>
      </c>
      <c r="F604" s="4"/>
      <c r="G604" s="17"/>
      <c r="H604" s="17"/>
      <c r="I604" s="123"/>
      <c r="J604" s="77"/>
      <c r="K604" s="122"/>
    </row>
    <row r="605" spans="1:11" ht="16.2" x14ac:dyDescent="0.3">
      <c r="A605" s="63"/>
      <c r="B605" s="45" t="s">
        <v>499</v>
      </c>
      <c r="C605" s="4">
        <v>8</v>
      </c>
      <c r="D605" s="4">
        <f t="shared" si="65"/>
        <v>7</v>
      </c>
      <c r="E605" s="4">
        <f t="shared" si="68"/>
        <v>7</v>
      </c>
      <c r="F605" s="4"/>
      <c r="G605" s="17"/>
      <c r="H605" s="17"/>
      <c r="I605" s="123"/>
      <c r="J605" s="77"/>
      <c r="K605" s="122"/>
    </row>
    <row r="606" spans="1:11" ht="16.2" x14ac:dyDescent="0.3">
      <c r="A606" s="63"/>
      <c r="B606" s="45" t="s">
        <v>500</v>
      </c>
      <c r="C606" s="4">
        <v>8</v>
      </c>
      <c r="D606" s="4">
        <f t="shared" si="65"/>
        <v>7</v>
      </c>
      <c r="E606" s="4">
        <f t="shared" si="68"/>
        <v>7</v>
      </c>
      <c r="F606" s="4"/>
      <c r="G606" s="17"/>
      <c r="H606" s="17"/>
      <c r="I606" s="123"/>
      <c r="J606" s="77"/>
      <c r="K606" s="122"/>
    </row>
    <row r="607" spans="1:11" ht="16.2" x14ac:dyDescent="0.3">
      <c r="A607" s="63"/>
      <c r="B607" s="45" t="s">
        <v>501</v>
      </c>
      <c r="C607" s="4">
        <v>12</v>
      </c>
      <c r="D607" s="4">
        <f t="shared" si="65"/>
        <v>10</v>
      </c>
      <c r="E607" s="4">
        <f t="shared" si="68"/>
        <v>8</v>
      </c>
      <c r="F607" s="4">
        <f>D607-8</f>
        <v>2</v>
      </c>
      <c r="G607" s="17">
        <f>ROUND(IF(2&lt;F607,2,F607)*158*4/3,0)</f>
        <v>421</v>
      </c>
      <c r="H607" s="17">
        <f t="shared" si="67"/>
        <v>0</v>
      </c>
      <c r="I607" s="123"/>
      <c r="J607" s="77"/>
      <c r="K607" s="122"/>
    </row>
    <row r="608" spans="1:11" ht="16.2" x14ac:dyDescent="0.3">
      <c r="A608" s="63"/>
      <c r="B608" s="45" t="s">
        <v>502</v>
      </c>
      <c r="C608" s="4">
        <v>12</v>
      </c>
      <c r="D608" s="4">
        <f t="shared" si="65"/>
        <v>10</v>
      </c>
      <c r="E608" s="4">
        <f t="shared" si="68"/>
        <v>8</v>
      </c>
      <c r="F608" s="4">
        <f>D608-8</f>
        <v>2</v>
      </c>
      <c r="G608" s="17">
        <f>ROUND(IF(2&lt;F608,2,F608)*158*4/3,0)</f>
        <v>421</v>
      </c>
      <c r="H608" s="17">
        <f t="shared" si="67"/>
        <v>0</v>
      </c>
      <c r="I608" s="123"/>
      <c r="J608" s="77"/>
      <c r="K608" s="122"/>
    </row>
    <row r="609" spans="1:11" ht="16.2" x14ac:dyDescent="0.3">
      <c r="A609" s="63"/>
      <c r="B609" s="45" t="s">
        <v>503</v>
      </c>
      <c r="C609" s="4">
        <v>8</v>
      </c>
      <c r="D609" s="4">
        <f t="shared" si="65"/>
        <v>7</v>
      </c>
      <c r="E609" s="4">
        <f t="shared" si="68"/>
        <v>7</v>
      </c>
      <c r="F609" s="4"/>
      <c r="G609" s="17"/>
      <c r="H609" s="17"/>
      <c r="I609" s="123"/>
      <c r="J609" s="77"/>
      <c r="K609" s="122"/>
    </row>
    <row r="610" spans="1:11" ht="16.2" x14ac:dyDescent="0.3">
      <c r="A610" s="63"/>
      <c r="B610" s="8" t="s">
        <v>1848</v>
      </c>
      <c r="C610" s="4"/>
      <c r="D610" s="4">
        <v>168</v>
      </c>
      <c r="E610" s="4">
        <f t="shared" si="68"/>
        <v>8</v>
      </c>
      <c r="F610" s="4">
        <v>14</v>
      </c>
      <c r="G610" s="1"/>
      <c r="H610" s="1"/>
      <c r="I610" s="41"/>
      <c r="J610" s="77">
        <v>26544</v>
      </c>
      <c r="K610" s="122"/>
    </row>
    <row r="611" spans="1:11" ht="32.4" x14ac:dyDescent="0.3">
      <c r="A611" s="63"/>
      <c r="B611" s="90" t="s">
        <v>1849</v>
      </c>
      <c r="C611" s="4"/>
      <c r="D611" s="4"/>
      <c r="E611" s="4"/>
      <c r="F611" s="4"/>
      <c r="G611" s="1"/>
      <c r="H611" s="1"/>
      <c r="I611" s="41"/>
      <c r="J611" s="43">
        <v>2947</v>
      </c>
      <c r="K611" s="122"/>
    </row>
    <row r="612" spans="1:11" ht="16.2" x14ac:dyDescent="0.3">
      <c r="A612" s="63"/>
      <c r="B612" s="8" t="s">
        <v>1817</v>
      </c>
      <c r="C612" s="4"/>
      <c r="D612" s="4"/>
      <c r="E612" s="4"/>
      <c r="F612" s="4"/>
      <c r="G612" s="1"/>
      <c r="H612" s="1"/>
      <c r="I612" s="41"/>
      <c r="J612" s="43">
        <v>29491</v>
      </c>
      <c r="K612" s="122"/>
    </row>
    <row r="613" spans="1:11" ht="16.2" x14ac:dyDescent="0.3">
      <c r="A613" s="63"/>
      <c r="B613" s="8" t="s">
        <v>1818</v>
      </c>
      <c r="C613" s="4"/>
      <c r="D613" s="4"/>
      <c r="E613" s="4"/>
      <c r="F613" s="4"/>
      <c r="G613" s="1"/>
      <c r="H613" s="1"/>
      <c r="I613" s="41"/>
      <c r="J613" s="43">
        <v>31800</v>
      </c>
      <c r="K613" s="122"/>
    </row>
    <row r="614" spans="1:11" ht="16.2" x14ac:dyDescent="0.3">
      <c r="A614" s="63"/>
      <c r="B614" s="8" t="s">
        <v>1819</v>
      </c>
      <c r="C614" s="9"/>
      <c r="D614" s="9"/>
      <c r="E614" s="9"/>
      <c r="F614" s="9"/>
      <c r="G614" s="10"/>
      <c r="H614" s="10"/>
      <c r="I614" s="48"/>
      <c r="J614" s="78">
        <v>2309</v>
      </c>
      <c r="K614" s="122"/>
    </row>
    <row r="615" spans="1:11" x14ac:dyDescent="0.3">
      <c r="A615" s="63"/>
      <c r="K615" s="122"/>
    </row>
    <row r="616" spans="1:11" ht="16.2" x14ac:dyDescent="0.3">
      <c r="A616" s="63"/>
      <c r="B616" s="45" t="s">
        <v>504</v>
      </c>
      <c r="C616" s="4">
        <v>8</v>
      </c>
      <c r="D616" s="4">
        <f t="shared" ref="D616:D643" si="69">IF((OR(C616&gt;12,C616=12)),C616-2,IF(C616=8,C616-1,""))</f>
        <v>7</v>
      </c>
      <c r="E616" s="4">
        <f t="shared" ref="E616:E643" si="70">IF(D616&lt;8,D616,8)</f>
        <v>7</v>
      </c>
      <c r="F616" s="4"/>
      <c r="G616" s="1"/>
      <c r="H616" s="1"/>
      <c r="I616" s="41"/>
      <c r="J616" s="77"/>
      <c r="K616" s="122"/>
    </row>
    <row r="617" spans="1:11" ht="16.2" x14ac:dyDescent="0.3">
      <c r="A617" s="63"/>
      <c r="B617" s="45" t="s">
        <v>505</v>
      </c>
      <c r="C617" s="4">
        <v>8</v>
      </c>
      <c r="D617" s="4">
        <f t="shared" si="69"/>
        <v>7</v>
      </c>
      <c r="E617" s="4">
        <f t="shared" si="70"/>
        <v>7</v>
      </c>
      <c r="F617" s="4"/>
      <c r="G617" s="1"/>
      <c r="H617" s="1"/>
      <c r="I617" s="41"/>
      <c r="J617" s="77"/>
      <c r="K617" s="122"/>
    </row>
    <row r="618" spans="1:11" ht="16.2" x14ac:dyDescent="0.3">
      <c r="A618" s="63"/>
      <c r="B618" s="45" t="s">
        <v>506</v>
      </c>
      <c r="C618" s="4">
        <v>8</v>
      </c>
      <c r="D618" s="4">
        <f t="shared" si="69"/>
        <v>7</v>
      </c>
      <c r="E618" s="4">
        <f t="shared" si="70"/>
        <v>7</v>
      </c>
      <c r="F618" s="4"/>
      <c r="G618" s="1"/>
      <c r="H618" s="1"/>
      <c r="I618" s="41"/>
      <c r="J618" s="77"/>
      <c r="K618" s="122"/>
    </row>
    <row r="619" spans="1:11" ht="16.2" x14ac:dyDescent="0.3">
      <c r="A619" s="63"/>
      <c r="B619" s="45" t="s">
        <v>507</v>
      </c>
      <c r="C619" s="4">
        <v>8</v>
      </c>
      <c r="D619" s="4">
        <f t="shared" si="69"/>
        <v>7</v>
      </c>
      <c r="E619" s="4">
        <f t="shared" si="70"/>
        <v>7</v>
      </c>
      <c r="F619" s="4"/>
      <c r="G619" s="1"/>
      <c r="H619" s="1"/>
      <c r="I619" s="41"/>
      <c r="J619" s="77"/>
      <c r="K619" s="122"/>
    </row>
    <row r="620" spans="1:11" ht="16.2" x14ac:dyDescent="0.3">
      <c r="A620" s="63"/>
      <c r="B620" s="45" t="s">
        <v>508</v>
      </c>
      <c r="C620" s="4"/>
      <c r="D620" s="4" t="str">
        <f t="shared" si="69"/>
        <v/>
      </c>
      <c r="E620" s="4"/>
      <c r="F620" s="4"/>
      <c r="G620" s="1"/>
      <c r="H620" s="1"/>
      <c r="I620" s="41"/>
      <c r="J620" s="77"/>
      <c r="K620" s="122"/>
    </row>
    <row r="621" spans="1:11" ht="16.2" x14ac:dyDescent="0.3">
      <c r="A621" s="63"/>
      <c r="B621" s="45" t="s">
        <v>509</v>
      </c>
      <c r="C621" s="4">
        <v>12</v>
      </c>
      <c r="D621" s="4">
        <f t="shared" si="69"/>
        <v>10</v>
      </c>
      <c r="E621" s="4">
        <f t="shared" si="70"/>
        <v>8</v>
      </c>
      <c r="F621" s="4">
        <f>D621-8</f>
        <v>2</v>
      </c>
      <c r="G621" s="17">
        <f>ROUND(IF(2&lt;F621,2,F621)*158*4/3,0)</f>
        <v>421</v>
      </c>
      <c r="H621" s="17">
        <f t="shared" ref="H621:H641" si="71">IF(F621&gt;2,F621-2,0)*158*5/3</f>
        <v>0</v>
      </c>
      <c r="I621" s="123"/>
      <c r="J621" s="77"/>
      <c r="K621" s="122"/>
    </row>
    <row r="622" spans="1:11" ht="16.2" x14ac:dyDescent="0.3">
      <c r="A622" s="63"/>
      <c r="B622" s="45" t="s">
        <v>510</v>
      </c>
      <c r="C622" s="4">
        <v>8</v>
      </c>
      <c r="D622" s="4">
        <f t="shared" si="69"/>
        <v>7</v>
      </c>
      <c r="E622" s="4">
        <f t="shared" si="70"/>
        <v>7</v>
      </c>
      <c r="F622" s="4"/>
      <c r="G622" s="17"/>
      <c r="H622" s="17"/>
      <c r="I622" s="123"/>
      <c r="J622" s="77"/>
      <c r="K622" s="122"/>
    </row>
    <row r="623" spans="1:11" ht="16.2" x14ac:dyDescent="0.3">
      <c r="A623" s="63"/>
      <c r="B623" s="45" t="s">
        <v>511</v>
      </c>
      <c r="C623" s="4"/>
      <c r="D623" s="4" t="str">
        <f t="shared" si="69"/>
        <v/>
      </c>
      <c r="E623" s="4"/>
      <c r="F623" s="4"/>
      <c r="G623" s="17"/>
      <c r="H623" s="17"/>
      <c r="I623" s="123"/>
      <c r="J623" s="77"/>
      <c r="K623" s="122"/>
    </row>
    <row r="624" spans="1:11" ht="16.2" x14ac:dyDescent="0.3">
      <c r="A624" s="63"/>
      <c r="B624" s="45" t="s">
        <v>512</v>
      </c>
      <c r="C624" s="4">
        <v>12</v>
      </c>
      <c r="D624" s="4">
        <f t="shared" si="69"/>
        <v>10</v>
      </c>
      <c r="E624" s="4">
        <f t="shared" si="70"/>
        <v>8</v>
      </c>
      <c r="F624" s="4">
        <f>D624-8</f>
        <v>2</v>
      </c>
      <c r="G624" s="17">
        <f>ROUND(IF(2&lt;F624,2,F624)*158*4/3,0)</f>
        <v>421</v>
      </c>
      <c r="H624" s="17">
        <f t="shared" si="71"/>
        <v>0</v>
      </c>
      <c r="I624" s="123"/>
      <c r="J624" s="77"/>
      <c r="K624" s="122"/>
    </row>
    <row r="625" spans="1:11" ht="16.2" x14ac:dyDescent="0.3">
      <c r="A625" s="63"/>
      <c r="B625" s="45" t="s">
        <v>513</v>
      </c>
      <c r="C625" s="4">
        <v>8</v>
      </c>
      <c r="D625" s="4">
        <f t="shared" si="69"/>
        <v>7</v>
      </c>
      <c r="E625" s="4">
        <f t="shared" si="70"/>
        <v>7</v>
      </c>
      <c r="F625" s="4"/>
      <c r="G625" s="17"/>
      <c r="H625" s="17"/>
      <c r="I625" s="123"/>
      <c r="J625" s="77"/>
      <c r="K625" s="122"/>
    </row>
    <row r="626" spans="1:11" s="140" customFormat="1" ht="32.4" x14ac:dyDescent="0.3">
      <c r="A626" s="153"/>
      <c r="B626" s="81" t="s">
        <v>1834</v>
      </c>
      <c r="C626" s="10">
        <v>12</v>
      </c>
      <c r="D626" s="10">
        <f t="shared" si="69"/>
        <v>10</v>
      </c>
      <c r="E626" s="10">
        <f t="shared" si="70"/>
        <v>8</v>
      </c>
      <c r="F626" s="10">
        <f>D626-8</f>
        <v>2</v>
      </c>
      <c r="G626" s="38">
        <f>ROUND(IF(2&lt;F626,2,F626)*158*4/3,0)</f>
        <v>421</v>
      </c>
      <c r="H626" s="38">
        <f t="shared" si="71"/>
        <v>0</v>
      </c>
      <c r="I626" s="82"/>
      <c r="J626" s="82"/>
      <c r="K626" s="176">
        <v>2950</v>
      </c>
    </row>
    <row r="627" spans="1:11" ht="16.2" x14ac:dyDescent="0.3">
      <c r="A627" s="63"/>
      <c r="B627" s="45" t="s">
        <v>514</v>
      </c>
      <c r="C627" s="4">
        <v>12</v>
      </c>
      <c r="D627" s="4">
        <f t="shared" si="69"/>
        <v>10</v>
      </c>
      <c r="E627" s="4">
        <f t="shared" si="70"/>
        <v>8</v>
      </c>
      <c r="F627" s="4">
        <f>D627-8</f>
        <v>2</v>
      </c>
      <c r="G627" s="17">
        <f>ROUND(IF(2&lt;F627,2,F627)*158*4/3,0)</f>
        <v>421</v>
      </c>
      <c r="H627" s="17">
        <f t="shared" si="71"/>
        <v>0</v>
      </c>
      <c r="I627" s="123"/>
      <c r="J627" s="77"/>
      <c r="K627" s="122"/>
    </row>
    <row r="628" spans="1:11" ht="16.2" x14ac:dyDescent="0.3">
      <c r="A628" s="63"/>
      <c r="B628" s="45" t="s">
        <v>515</v>
      </c>
      <c r="C628" s="4"/>
      <c r="D628" s="4" t="str">
        <f t="shared" si="69"/>
        <v/>
      </c>
      <c r="E628" s="4"/>
      <c r="F628" s="4"/>
      <c r="G628" s="17"/>
      <c r="H628" s="17"/>
      <c r="I628" s="123"/>
      <c r="J628" s="77"/>
      <c r="K628" s="122"/>
    </row>
    <row r="629" spans="1:11" ht="16.2" x14ac:dyDescent="0.3">
      <c r="A629" s="63"/>
      <c r="B629" s="45" t="s">
        <v>516</v>
      </c>
      <c r="C629" s="4">
        <v>8</v>
      </c>
      <c r="D629" s="4">
        <f t="shared" si="69"/>
        <v>7</v>
      </c>
      <c r="E629" s="4">
        <f t="shared" si="70"/>
        <v>7</v>
      </c>
      <c r="F629" s="4"/>
      <c r="G629" s="17"/>
      <c r="H629" s="17"/>
      <c r="I629" s="123"/>
      <c r="J629" s="77"/>
      <c r="K629" s="122"/>
    </row>
    <row r="630" spans="1:11" ht="16.2" x14ac:dyDescent="0.3">
      <c r="A630" s="63"/>
      <c r="B630" s="45" t="s">
        <v>517</v>
      </c>
      <c r="C630" s="4">
        <v>8</v>
      </c>
      <c r="D630" s="4">
        <f t="shared" si="69"/>
        <v>7</v>
      </c>
      <c r="E630" s="4">
        <f t="shared" si="70"/>
        <v>7</v>
      </c>
      <c r="F630" s="4"/>
      <c r="G630" s="17"/>
      <c r="H630" s="17"/>
      <c r="I630" s="123"/>
      <c r="J630" s="77"/>
      <c r="K630" s="122"/>
    </row>
    <row r="631" spans="1:11" ht="16.2" x14ac:dyDescent="0.3">
      <c r="A631" s="63"/>
      <c r="B631" s="45" t="s">
        <v>518</v>
      </c>
      <c r="C631" s="4">
        <v>8</v>
      </c>
      <c r="D631" s="4">
        <f t="shared" si="69"/>
        <v>7</v>
      </c>
      <c r="E631" s="4">
        <f t="shared" si="70"/>
        <v>7</v>
      </c>
      <c r="F631" s="4"/>
      <c r="G631" s="17"/>
      <c r="H631" s="17"/>
      <c r="I631" s="123"/>
      <c r="J631" s="77"/>
      <c r="K631" s="122"/>
    </row>
    <row r="632" spans="1:11" ht="16.2" x14ac:dyDescent="0.3">
      <c r="A632" s="63"/>
      <c r="B632" s="45" t="s">
        <v>519</v>
      </c>
      <c r="C632" s="4">
        <v>8</v>
      </c>
      <c r="D632" s="4">
        <f t="shared" si="69"/>
        <v>7</v>
      </c>
      <c r="E632" s="4">
        <f t="shared" si="70"/>
        <v>7</v>
      </c>
      <c r="F632" s="4"/>
      <c r="G632" s="17"/>
      <c r="H632" s="17"/>
      <c r="I632" s="123"/>
      <c r="J632" s="77"/>
      <c r="K632" s="122"/>
    </row>
    <row r="633" spans="1:11" ht="16.2" x14ac:dyDescent="0.3">
      <c r="A633" s="63"/>
      <c r="B633" s="45" t="s">
        <v>520</v>
      </c>
      <c r="C633" s="4">
        <v>8</v>
      </c>
      <c r="D633" s="4">
        <f t="shared" si="69"/>
        <v>7</v>
      </c>
      <c r="E633" s="4">
        <f t="shared" si="70"/>
        <v>7</v>
      </c>
      <c r="F633" s="4"/>
      <c r="G633" s="17"/>
      <c r="H633" s="17"/>
      <c r="I633" s="123"/>
      <c r="J633" s="77"/>
      <c r="K633" s="122"/>
    </row>
    <row r="634" spans="1:11" ht="16.2" x14ac:dyDescent="0.3">
      <c r="A634" s="63"/>
      <c r="B634" s="45" t="s">
        <v>521</v>
      </c>
      <c r="C634" s="4">
        <v>8</v>
      </c>
      <c r="D634" s="4">
        <f t="shared" si="69"/>
        <v>7</v>
      </c>
      <c r="E634" s="4">
        <f t="shared" si="70"/>
        <v>7</v>
      </c>
      <c r="F634" s="4"/>
      <c r="G634" s="17"/>
      <c r="H634" s="17"/>
      <c r="I634" s="123"/>
      <c r="J634" s="77"/>
      <c r="K634" s="122"/>
    </row>
    <row r="635" spans="1:11" ht="16.2" x14ac:dyDescent="0.3">
      <c r="A635" s="63"/>
      <c r="B635" s="45" t="s">
        <v>522</v>
      </c>
      <c r="C635" s="4"/>
      <c r="D635" s="4" t="str">
        <f t="shared" si="69"/>
        <v/>
      </c>
      <c r="E635" s="4"/>
      <c r="F635" s="4"/>
      <c r="G635" s="17"/>
      <c r="H635" s="17"/>
      <c r="I635" s="123"/>
      <c r="J635" s="77"/>
      <c r="K635" s="122"/>
    </row>
    <row r="636" spans="1:11" ht="16.2" x14ac:dyDescent="0.3">
      <c r="A636" s="63"/>
      <c r="B636" s="45" t="s">
        <v>523</v>
      </c>
      <c r="C636" s="4">
        <v>8</v>
      </c>
      <c r="D636" s="4">
        <f t="shared" si="69"/>
        <v>7</v>
      </c>
      <c r="E636" s="4">
        <f t="shared" si="70"/>
        <v>7</v>
      </c>
      <c r="F636" s="4"/>
      <c r="G636" s="17"/>
      <c r="H636" s="17"/>
      <c r="I636" s="123"/>
      <c r="J636" s="77"/>
      <c r="K636" s="122"/>
    </row>
    <row r="637" spans="1:11" ht="16.2" x14ac:dyDescent="0.3">
      <c r="A637" s="63"/>
      <c r="B637" s="45" t="s">
        <v>524</v>
      </c>
      <c r="C637" s="4">
        <v>8</v>
      </c>
      <c r="D637" s="4">
        <f t="shared" si="69"/>
        <v>7</v>
      </c>
      <c r="E637" s="4">
        <f t="shared" si="70"/>
        <v>7</v>
      </c>
      <c r="F637" s="4"/>
      <c r="G637" s="17"/>
      <c r="H637" s="17"/>
      <c r="I637" s="123"/>
      <c r="J637" s="77"/>
      <c r="K637" s="122"/>
    </row>
    <row r="638" spans="1:11" ht="16.2" x14ac:dyDescent="0.3">
      <c r="A638" s="63"/>
      <c r="B638" s="45" t="s">
        <v>525</v>
      </c>
      <c r="C638" s="4">
        <v>8</v>
      </c>
      <c r="D638" s="4">
        <f t="shared" si="69"/>
        <v>7</v>
      </c>
      <c r="E638" s="4">
        <f t="shared" si="70"/>
        <v>7</v>
      </c>
      <c r="F638" s="4"/>
      <c r="G638" s="17"/>
      <c r="H638" s="17"/>
      <c r="I638" s="123"/>
      <c r="J638" s="77"/>
      <c r="K638" s="122"/>
    </row>
    <row r="639" spans="1:11" ht="16.2" x14ac:dyDescent="0.3">
      <c r="A639" s="63"/>
      <c r="B639" s="45" t="s">
        <v>526</v>
      </c>
      <c r="C639" s="4"/>
      <c r="D639" s="4" t="str">
        <f t="shared" si="69"/>
        <v/>
      </c>
      <c r="E639" s="4"/>
      <c r="F639" s="4"/>
      <c r="G639" s="17"/>
      <c r="H639" s="17"/>
      <c r="I639" s="123"/>
      <c r="J639" s="77"/>
      <c r="K639" s="122"/>
    </row>
    <row r="640" spans="1:11" ht="16.2" x14ac:dyDescent="0.3">
      <c r="A640" s="63"/>
      <c r="B640" s="45" t="s">
        <v>527</v>
      </c>
      <c r="C640" s="4">
        <v>8</v>
      </c>
      <c r="D640" s="4">
        <f t="shared" si="69"/>
        <v>7</v>
      </c>
      <c r="E640" s="4">
        <f t="shared" si="70"/>
        <v>7</v>
      </c>
      <c r="F640" s="4"/>
      <c r="G640" s="17"/>
      <c r="H640" s="17"/>
      <c r="I640" s="123"/>
      <c r="J640" s="77"/>
      <c r="K640" s="122"/>
    </row>
    <row r="641" spans="1:11" ht="16.2" x14ac:dyDescent="0.3">
      <c r="A641" s="63"/>
      <c r="B641" s="45" t="s">
        <v>528</v>
      </c>
      <c r="C641" s="4">
        <v>12</v>
      </c>
      <c r="D641" s="4">
        <f t="shared" si="69"/>
        <v>10</v>
      </c>
      <c r="E641" s="4">
        <f t="shared" si="70"/>
        <v>8</v>
      </c>
      <c r="F641" s="4">
        <f>D641-8</f>
        <v>2</v>
      </c>
      <c r="G641" s="17">
        <f>ROUND(IF(2&lt;F641,2,F641)*158*4/3,0)</f>
        <v>421</v>
      </c>
      <c r="H641" s="17">
        <f t="shared" si="71"/>
        <v>0</v>
      </c>
      <c r="I641" s="123"/>
      <c r="J641" s="77"/>
      <c r="K641" s="122"/>
    </row>
    <row r="642" spans="1:11" ht="16.2" x14ac:dyDescent="0.3">
      <c r="A642" s="63"/>
      <c r="B642" s="45" t="s">
        <v>529</v>
      </c>
      <c r="C642" s="4"/>
      <c r="D642" s="4" t="str">
        <f t="shared" si="69"/>
        <v/>
      </c>
      <c r="E642" s="4"/>
      <c r="F642" s="4"/>
      <c r="G642" s="17"/>
      <c r="H642" s="17"/>
      <c r="I642" s="123"/>
      <c r="J642" s="77"/>
      <c r="K642" s="122"/>
    </row>
    <row r="643" spans="1:11" ht="16.2" x14ac:dyDescent="0.3">
      <c r="A643" s="63"/>
      <c r="B643" s="45" t="s">
        <v>530</v>
      </c>
      <c r="C643" s="4">
        <v>8</v>
      </c>
      <c r="D643" s="4">
        <f t="shared" si="69"/>
        <v>7</v>
      </c>
      <c r="E643" s="4">
        <f t="shared" si="70"/>
        <v>7</v>
      </c>
      <c r="F643" s="4"/>
      <c r="G643" s="17"/>
      <c r="H643" s="17"/>
      <c r="I643" s="123"/>
      <c r="J643" s="77"/>
      <c r="K643" s="122"/>
    </row>
    <row r="644" spans="1:11" ht="16.2" x14ac:dyDescent="0.3">
      <c r="A644" s="63"/>
      <c r="B644" s="45" t="s">
        <v>531</v>
      </c>
      <c r="C644" s="4"/>
      <c r="D644" s="4"/>
      <c r="E644" s="4"/>
      <c r="F644" s="4"/>
      <c r="G644" s="1"/>
      <c r="H644" s="1"/>
      <c r="I644" s="41"/>
      <c r="J644" s="77"/>
      <c r="K644" s="122"/>
    </row>
    <row r="645" spans="1:11" ht="16.2" x14ac:dyDescent="0.3">
      <c r="A645" s="63"/>
      <c r="B645" s="8" t="s">
        <v>1848</v>
      </c>
      <c r="C645" s="4"/>
      <c r="D645" s="4">
        <v>151</v>
      </c>
      <c r="E645" s="4"/>
      <c r="F645" s="4">
        <v>10</v>
      </c>
      <c r="G645" s="1"/>
      <c r="H645" s="1"/>
      <c r="I645" s="41"/>
      <c r="J645" s="77">
        <v>23858</v>
      </c>
      <c r="K645" s="122"/>
    </row>
    <row r="646" spans="1:11" ht="32.4" x14ac:dyDescent="0.3">
      <c r="A646" s="63"/>
      <c r="B646" s="90" t="s">
        <v>1849</v>
      </c>
      <c r="C646" s="4"/>
      <c r="D646" s="4"/>
      <c r="E646" s="4"/>
      <c r="F646" s="4"/>
      <c r="G646" s="1"/>
      <c r="H646" s="1"/>
      <c r="I646" s="41"/>
      <c r="J646" s="43">
        <v>1686</v>
      </c>
      <c r="K646" s="122">
        <v>2950</v>
      </c>
    </row>
    <row r="647" spans="1:11" ht="16.2" x14ac:dyDescent="0.3">
      <c r="A647" s="63"/>
      <c r="B647" s="8" t="s">
        <v>1817</v>
      </c>
      <c r="C647" s="4"/>
      <c r="D647" s="4"/>
      <c r="E647" s="4"/>
      <c r="F647" s="4"/>
      <c r="G647" s="1"/>
      <c r="H647" s="1"/>
      <c r="I647" s="41"/>
      <c r="J647" s="43">
        <v>28494</v>
      </c>
      <c r="K647" s="122"/>
    </row>
    <row r="648" spans="1:11" ht="16.2" x14ac:dyDescent="0.3">
      <c r="A648" s="63"/>
      <c r="B648" s="8" t="s">
        <v>1818</v>
      </c>
      <c r="C648" s="4"/>
      <c r="D648" s="4"/>
      <c r="E648" s="4"/>
      <c r="F648" s="4"/>
      <c r="G648" s="1"/>
      <c r="H648" s="1"/>
      <c r="I648" s="41"/>
      <c r="J648" s="43">
        <v>31800</v>
      </c>
      <c r="K648" s="122"/>
    </row>
    <row r="649" spans="1:11" ht="16.2" x14ac:dyDescent="0.3">
      <c r="A649" s="63"/>
      <c r="B649" s="8" t="s">
        <v>1819</v>
      </c>
      <c r="C649" s="9"/>
      <c r="D649" s="9"/>
      <c r="E649" s="9"/>
      <c r="F649" s="9"/>
      <c r="G649" s="10"/>
      <c r="H649" s="10"/>
      <c r="I649" s="48"/>
      <c r="J649" s="78">
        <v>3306</v>
      </c>
      <c r="K649" s="122"/>
    </row>
    <row r="650" spans="1:11" ht="16.2" x14ac:dyDescent="0.3">
      <c r="A650" s="64"/>
      <c r="B650" s="45" t="s">
        <v>1812</v>
      </c>
      <c r="C650" s="29"/>
      <c r="D650" s="29"/>
      <c r="E650" s="29"/>
      <c r="F650" s="29"/>
      <c r="G650" s="29"/>
      <c r="H650" s="29"/>
      <c r="I650" s="51"/>
      <c r="J650" s="123">
        <f>SUM(J649,J614,J577,J542,J505,J468,J432,J395,J359,J322,J285,J249,J212,J176,J139,J104,J67,J29)</f>
        <v>48463</v>
      </c>
      <c r="K650" s="122"/>
    </row>
  </sheetData>
  <phoneticPr fontId="1" type="noConversion"/>
  <pageMargins left="0.25" right="0.25" top="0.75" bottom="0.75" header="0.3" footer="0.3"/>
  <pageSetup paperSize="9" scale="90" fitToHeight="0" orientation="portrait" horizontalDpi="4294967295" verticalDpi="4294967295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137"/>
  <sheetViews>
    <sheetView tabSelected="1" topLeftCell="A1131" workbookViewId="0">
      <selection activeCell="H505" sqref="H505"/>
    </sheetView>
  </sheetViews>
  <sheetFormatPr defaultRowHeight="15" x14ac:dyDescent="0.3"/>
  <cols>
    <col min="1" max="1" width="5" customWidth="1"/>
    <col min="2" max="2" width="13.375" customWidth="1"/>
    <col min="3" max="3" width="12.875" customWidth="1"/>
    <col min="4" max="4" width="11.25" customWidth="1"/>
    <col min="5" max="5" width="7.5" customWidth="1"/>
    <col min="6" max="6" width="14.125" hidden="1" customWidth="1"/>
    <col min="7" max="7" width="13.125" customWidth="1"/>
    <col min="8" max="8" width="33.75" customWidth="1"/>
    <col min="9" max="9" width="22" customWidth="1"/>
    <col min="10" max="10" width="16.5" style="37" customWidth="1"/>
  </cols>
  <sheetData>
    <row r="1" spans="1:10" ht="16.2" x14ac:dyDescent="0.3">
      <c r="A1" s="54"/>
      <c r="B1" s="11" t="s">
        <v>1806</v>
      </c>
      <c r="C1" s="54"/>
      <c r="D1" s="54"/>
      <c r="E1" s="54"/>
      <c r="F1" s="54"/>
      <c r="G1" s="54"/>
      <c r="H1" s="54"/>
      <c r="I1" s="54"/>
    </row>
    <row r="2" spans="1:10" ht="111.6" customHeight="1" x14ac:dyDescent="0.3">
      <c r="A2" s="2" t="s">
        <v>1773</v>
      </c>
      <c r="B2" s="1" t="s">
        <v>0</v>
      </c>
      <c r="C2" s="2" t="s">
        <v>1795</v>
      </c>
      <c r="D2" s="2" t="s">
        <v>1800</v>
      </c>
      <c r="E2" s="2" t="s">
        <v>1961</v>
      </c>
      <c r="F2" s="2" t="s">
        <v>461</v>
      </c>
      <c r="G2" s="2" t="s">
        <v>2051</v>
      </c>
      <c r="H2" s="33" t="s">
        <v>2052</v>
      </c>
      <c r="I2" s="165" t="s">
        <v>2158</v>
      </c>
      <c r="J2" s="42"/>
    </row>
    <row r="3" spans="1:10" ht="16.2" x14ac:dyDescent="0.3">
      <c r="A3" s="62"/>
      <c r="B3" s="45" t="s">
        <v>532</v>
      </c>
      <c r="C3" s="4">
        <v>8</v>
      </c>
      <c r="D3" s="4">
        <f>IF((OR(C3&gt;12,C3=12)),C3-2,IF(C3=8,C3-1,""))</f>
        <v>7</v>
      </c>
      <c r="E3" s="4"/>
      <c r="F3" s="1"/>
      <c r="G3" s="1"/>
      <c r="H3" s="77"/>
      <c r="I3" s="7"/>
    </row>
    <row r="4" spans="1:10" ht="16.2" x14ac:dyDescent="0.3">
      <c r="A4" s="63"/>
      <c r="B4" s="45" t="s">
        <v>533</v>
      </c>
      <c r="C4" s="4">
        <v>8</v>
      </c>
      <c r="D4" s="4">
        <f t="shared" ref="D4:D28" si="0">IF((OR(C4&gt;12,C4=12)),C4-2,IF(C4=8,C4-1,""))</f>
        <v>7</v>
      </c>
      <c r="E4" s="4"/>
      <c r="F4" s="1"/>
      <c r="G4" s="1"/>
      <c r="H4" s="77"/>
      <c r="I4" s="7"/>
    </row>
    <row r="5" spans="1:10" ht="16.2" x14ac:dyDescent="0.3">
      <c r="A5" s="63"/>
      <c r="B5" s="45" t="s">
        <v>534</v>
      </c>
      <c r="C5" s="4">
        <v>8</v>
      </c>
      <c r="D5" s="4">
        <f t="shared" si="0"/>
        <v>7</v>
      </c>
      <c r="E5" s="4"/>
      <c r="F5" s="1"/>
      <c r="G5" s="1"/>
      <c r="H5" s="77"/>
      <c r="I5" s="7"/>
    </row>
    <row r="6" spans="1:10" ht="16.2" x14ac:dyDescent="0.3">
      <c r="A6" s="63"/>
      <c r="B6" s="45" t="s">
        <v>535</v>
      </c>
      <c r="C6" s="4">
        <v>8</v>
      </c>
      <c r="D6" s="4">
        <f t="shared" si="0"/>
        <v>7</v>
      </c>
      <c r="E6" s="4"/>
      <c r="F6" s="1"/>
      <c r="G6" s="1"/>
      <c r="H6" s="77"/>
      <c r="I6" s="7"/>
    </row>
    <row r="7" spans="1:10" ht="16.2" x14ac:dyDescent="0.3">
      <c r="A7" s="63"/>
      <c r="B7" s="45" t="s">
        <v>536</v>
      </c>
      <c r="C7" s="4"/>
      <c r="D7" s="4" t="str">
        <f t="shared" si="0"/>
        <v/>
      </c>
      <c r="E7" s="4"/>
      <c r="F7" s="1"/>
      <c r="G7" s="1"/>
      <c r="H7" s="77"/>
      <c r="I7" s="7"/>
    </row>
    <row r="8" spans="1:10" ht="16.2" x14ac:dyDescent="0.3">
      <c r="A8" s="63"/>
      <c r="B8" s="45" t="s">
        <v>537</v>
      </c>
      <c r="C8" s="4"/>
      <c r="D8" s="4" t="str">
        <f t="shared" si="0"/>
        <v/>
      </c>
      <c r="E8" s="4"/>
      <c r="F8" s="1"/>
      <c r="G8" s="1"/>
      <c r="H8" s="77"/>
      <c r="I8" s="7"/>
    </row>
    <row r="9" spans="1:10" ht="16.2" x14ac:dyDescent="0.3">
      <c r="A9" s="63"/>
      <c r="B9" s="45" t="s">
        <v>538</v>
      </c>
      <c r="C9" s="4">
        <v>8</v>
      </c>
      <c r="D9" s="4">
        <f t="shared" si="0"/>
        <v>7</v>
      </c>
      <c r="E9" s="4"/>
      <c r="F9" s="1"/>
      <c r="G9" s="1"/>
      <c r="H9" s="77"/>
      <c r="I9" s="7"/>
    </row>
    <row r="10" spans="1:10" ht="16.2" x14ac:dyDescent="0.3">
      <c r="A10" s="63"/>
      <c r="B10" s="45" t="s">
        <v>539</v>
      </c>
      <c r="C10" s="4">
        <v>8</v>
      </c>
      <c r="D10" s="4">
        <f t="shared" si="0"/>
        <v>7</v>
      </c>
      <c r="E10" s="4"/>
      <c r="F10" s="1"/>
      <c r="G10" s="1"/>
      <c r="H10" s="77"/>
      <c r="I10" s="7"/>
    </row>
    <row r="11" spans="1:10" ht="16.2" x14ac:dyDescent="0.3">
      <c r="A11" s="63"/>
      <c r="B11" s="45" t="s">
        <v>540</v>
      </c>
      <c r="C11" s="4">
        <v>8</v>
      </c>
      <c r="D11" s="4">
        <f t="shared" si="0"/>
        <v>7</v>
      </c>
      <c r="E11" s="4"/>
      <c r="F11" s="1"/>
      <c r="G11" s="1"/>
      <c r="H11" s="77"/>
      <c r="I11" s="7"/>
    </row>
    <row r="12" spans="1:10" s="140" customFormat="1" ht="32.4" x14ac:dyDescent="0.3">
      <c r="A12" s="153"/>
      <c r="B12" s="81" t="s">
        <v>1835</v>
      </c>
      <c r="C12" s="10">
        <v>8</v>
      </c>
      <c r="D12" s="10">
        <f t="shared" si="0"/>
        <v>7</v>
      </c>
      <c r="E12" s="10"/>
      <c r="F12" s="10"/>
      <c r="G12" s="10"/>
      <c r="H12" s="82"/>
      <c r="I12" s="38">
        <f>133*8*2</f>
        <v>2128</v>
      </c>
      <c r="J12" s="32"/>
    </row>
    <row r="13" spans="1:10" ht="16.2" x14ac:dyDescent="0.3">
      <c r="A13" s="63"/>
      <c r="B13" s="45" t="s">
        <v>541</v>
      </c>
      <c r="C13" s="4"/>
      <c r="D13" s="4" t="str">
        <f t="shared" si="0"/>
        <v/>
      </c>
      <c r="E13" s="4"/>
      <c r="F13" s="1"/>
      <c r="G13" s="1"/>
      <c r="H13" s="77"/>
      <c r="I13" s="7"/>
    </row>
    <row r="14" spans="1:10" ht="16.2" x14ac:dyDescent="0.3">
      <c r="A14" s="63"/>
      <c r="B14" s="45" t="s">
        <v>542</v>
      </c>
      <c r="C14" s="4"/>
      <c r="D14" s="4" t="str">
        <f t="shared" si="0"/>
        <v/>
      </c>
      <c r="E14" s="4"/>
      <c r="F14" s="1"/>
      <c r="G14" s="1"/>
      <c r="H14" s="77"/>
      <c r="I14" s="7"/>
    </row>
    <row r="15" spans="1:10" ht="16.2" x14ac:dyDescent="0.3">
      <c r="A15" s="63"/>
      <c r="B15" s="45" t="s">
        <v>543</v>
      </c>
      <c r="C15" s="4"/>
      <c r="D15" s="4" t="str">
        <f t="shared" si="0"/>
        <v/>
      </c>
      <c r="E15" s="4"/>
      <c r="F15" s="1"/>
      <c r="G15" s="1"/>
      <c r="H15" s="77"/>
      <c r="I15" s="7"/>
    </row>
    <row r="16" spans="1:10" ht="16.2" x14ac:dyDescent="0.3">
      <c r="A16" s="63"/>
      <c r="B16" s="45" t="s">
        <v>544</v>
      </c>
      <c r="C16" s="4">
        <v>8</v>
      </c>
      <c r="D16" s="4">
        <f t="shared" si="0"/>
        <v>7</v>
      </c>
      <c r="E16" s="4"/>
      <c r="F16" s="17"/>
      <c r="G16" s="17"/>
      <c r="H16" s="77"/>
      <c r="I16" s="7"/>
    </row>
    <row r="17" spans="1:10" ht="16.2" x14ac:dyDescent="0.3">
      <c r="A17" s="63"/>
      <c r="B17" s="45" t="s">
        <v>545</v>
      </c>
      <c r="C17" s="4">
        <v>8</v>
      </c>
      <c r="D17" s="4">
        <f t="shared" si="0"/>
        <v>7</v>
      </c>
      <c r="E17" s="4"/>
      <c r="F17" s="17"/>
      <c r="G17" s="17"/>
      <c r="H17" s="77"/>
      <c r="I17" s="7"/>
    </row>
    <row r="18" spans="1:10" s="140" customFormat="1" ht="32.4" x14ac:dyDescent="0.3">
      <c r="A18" s="153"/>
      <c r="B18" s="81" t="s">
        <v>1836</v>
      </c>
      <c r="C18" s="10">
        <v>8</v>
      </c>
      <c r="D18" s="10">
        <f t="shared" si="0"/>
        <v>7</v>
      </c>
      <c r="E18" s="10"/>
      <c r="F18" s="38"/>
      <c r="G18" s="38"/>
      <c r="H18" s="82"/>
      <c r="I18" s="38">
        <v>2128</v>
      </c>
      <c r="J18" s="32"/>
    </row>
    <row r="19" spans="1:10" ht="16.2" x14ac:dyDescent="0.3">
      <c r="A19" s="63"/>
      <c r="B19" s="45" t="s">
        <v>546</v>
      </c>
      <c r="C19" s="4">
        <v>8</v>
      </c>
      <c r="D19" s="4">
        <f t="shared" si="0"/>
        <v>7</v>
      </c>
      <c r="E19" s="4"/>
      <c r="F19" s="17"/>
      <c r="G19" s="17"/>
      <c r="H19" s="77"/>
      <c r="I19" s="7"/>
    </row>
    <row r="20" spans="1:10" ht="16.2" x14ac:dyDescent="0.3">
      <c r="A20" s="63"/>
      <c r="B20" s="45" t="s">
        <v>547</v>
      </c>
      <c r="C20" s="4">
        <v>8</v>
      </c>
      <c r="D20" s="4">
        <f t="shared" si="0"/>
        <v>7</v>
      </c>
      <c r="E20" s="4"/>
      <c r="F20" s="17"/>
      <c r="G20" s="17"/>
      <c r="H20" s="77"/>
      <c r="I20" s="7"/>
    </row>
    <row r="21" spans="1:10" ht="16.2" x14ac:dyDescent="0.3">
      <c r="A21" s="63"/>
      <c r="B21" s="45" t="s">
        <v>548</v>
      </c>
      <c r="C21" s="4"/>
      <c r="D21" s="4" t="str">
        <f t="shared" si="0"/>
        <v/>
      </c>
      <c r="E21" s="4"/>
      <c r="F21" s="17"/>
      <c r="G21" s="17"/>
      <c r="H21" s="77"/>
      <c r="I21" s="7"/>
    </row>
    <row r="22" spans="1:10" ht="16.2" x14ac:dyDescent="0.3">
      <c r="A22" s="63"/>
      <c r="B22" s="45" t="s">
        <v>549</v>
      </c>
      <c r="C22" s="4">
        <v>8</v>
      </c>
      <c r="D22" s="4">
        <f t="shared" si="0"/>
        <v>7</v>
      </c>
      <c r="E22" s="4"/>
      <c r="F22" s="17"/>
      <c r="G22" s="17"/>
      <c r="H22" s="77"/>
      <c r="I22" s="7"/>
    </row>
    <row r="23" spans="1:10" ht="16.2" x14ac:dyDescent="0.3">
      <c r="A23" s="63"/>
      <c r="B23" s="45" t="s">
        <v>550</v>
      </c>
      <c r="C23" s="4">
        <v>8</v>
      </c>
      <c r="D23" s="4">
        <f t="shared" si="0"/>
        <v>7</v>
      </c>
      <c r="E23" s="4"/>
      <c r="F23" s="17"/>
      <c r="G23" s="17"/>
      <c r="H23" s="77"/>
      <c r="I23" s="7"/>
    </row>
    <row r="24" spans="1:10" ht="16.2" x14ac:dyDescent="0.3">
      <c r="A24" s="63"/>
      <c r="B24" s="45" t="s">
        <v>551</v>
      </c>
      <c r="C24" s="4">
        <v>8</v>
      </c>
      <c r="D24" s="4">
        <f t="shared" si="0"/>
        <v>7</v>
      </c>
      <c r="E24" s="4"/>
      <c r="F24" s="17"/>
      <c r="G24" s="17"/>
      <c r="H24" s="77"/>
      <c r="I24" s="7"/>
    </row>
    <row r="25" spans="1:10" ht="16.2" x14ac:dyDescent="0.3">
      <c r="A25" s="63"/>
      <c r="B25" s="45" t="s">
        <v>552</v>
      </c>
      <c r="C25" s="4"/>
      <c r="D25" s="4" t="str">
        <f t="shared" si="0"/>
        <v/>
      </c>
      <c r="E25" s="4"/>
      <c r="F25" s="17"/>
      <c r="G25" s="17"/>
      <c r="H25" s="77"/>
      <c r="I25" s="7"/>
    </row>
    <row r="26" spans="1:10" ht="16.2" x14ac:dyDescent="0.3">
      <c r="A26" s="63"/>
      <c r="B26" s="45" t="s">
        <v>553</v>
      </c>
      <c r="C26" s="4">
        <v>8</v>
      </c>
      <c r="D26" s="4">
        <f t="shared" si="0"/>
        <v>7</v>
      </c>
      <c r="E26" s="4"/>
      <c r="F26" s="17"/>
      <c r="G26" s="17"/>
      <c r="H26" s="77"/>
      <c r="I26" s="7"/>
    </row>
    <row r="27" spans="1:10" ht="16.2" x14ac:dyDescent="0.3">
      <c r="A27" s="63"/>
      <c r="B27" s="45" t="s">
        <v>554</v>
      </c>
      <c r="C27" s="4">
        <v>9</v>
      </c>
      <c r="D27" s="4">
        <v>8</v>
      </c>
      <c r="E27" s="4"/>
      <c r="F27" s="17">
        <f t="shared" ref="F27" si="1">IF(2&lt;E27,2,E27)*140*4/3</f>
        <v>0</v>
      </c>
      <c r="G27" s="17"/>
      <c r="H27" s="77"/>
      <c r="I27" s="7"/>
    </row>
    <row r="28" spans="1:10" ht="16.2" x14ac:dyDescent="0.3">
      <c r="A28" s="63"/>
      <c r="B28" s="45" t="s">
        <v>555</v>
      </c>
      <c r="C28" s="4">
        <v>12</v>
      </c>
      <c r="D28" s="4">
        <f t="shared" si="0"/>
        <v>10</v>
      </c>
      <c r="E28" s="4">
        <f>D28-8</f>
        <v>2</v>
      </c>
      <c r="F28" s="17">
        <f>IF(2&lt;E28,2,E28)*133*4/3</f>
        <v>354.66666666666669</v>
      </c>
      <c r="G28" s="17"/>
      <c r="H28" s="77"/>
      <c r="I28" s="7"/>
    </row>
    <row r="29" spans="1:10" ht="16.2" x14ac:dyDescent="0.3">
      <c r="A29" s="63"/>
      <c r="B29" s="8" t="s">
        <v>1848</v>
      </c>
      <c r="C29" s="4"/>
      <c r="D29" s="4">
        <v>121</v>
      </c>
      <c r="E29" s="4">
        <v>2</v>
      </c>
      <c r="F29" s="17"/>
      <c r="G29" s="17"/>
      <c r="H29" s="77">
        <v>16093</v>
      </c>
      <c r="I29" s="7"/>
    </row>
    <row r="30" spans="1:10" ht="32.4" x14ac:dyDescent="0.3">
      <c r="A30" s="63"/>
      <c r="B30" s="90" t="s">
        <v>1849</v>
      </c>
      <c r="C30" s="4"/>
      <c r="D30" s="4"/>
      <c r="E30" s="4"/>
      <c r="F30" s="1"/>
      <c r="G30" s="1"/>
      <c r="H30" s="43">
        <v>355</v>
      </c>
      <c r="I30" s="4">
        <v>4256</v>
      </c>
    </row>
    <row r="31" spans="1:10" ht="16.2" x14ac:dyDescent="0.3">
      <c r="A31" s="63"/>
      <c r="B31" s="8" t="s">
        <v>1817</v>
      </c>
      <c r="C31" s="4"/>
      <c r="D31" s="4"/>
      <c r="E31" s="4"/>
      <c r="F31" s="1"/>
      <c r="G31" s="1"/>
      <c r="H31" s="43">
        <v>20704</v>
      </c>
      <c r="I31" s="4"/>
    </row>
    <row r="32" spans="1:10" ht="16.2" x14ac:dyDescent="0.3">
      <c r="A32" s="63"/>
      <c r="B32" s="8" t="s">
        <v>1818</v>
      </c>
      <c r="C32" s="4"/>
      <c r="D32" s="4"/>
      <c r="E32" s="4"/>
      <c r="F32" s="1"/>
      <c r="G32" s="1"/>
      <c r="H32" s="43">
        <v>20917</v>
      </c>
      <c r="I32" s="4"/>
    </row>
    <row r="33" spans="1:9" ht="16.2" x14ac:dyDescent="0.3">
      <c r="A33" s="63"/>
      <c r="B33" s="8" t="s">
        <v>1819</v>
      </c>
      <c r="C33" s="9"/>
      <c r="D33" s="9" t="str">
        <f t="shared" ref="D33" si="2">IF((OR(C33&gt;12,C33=12)),C33-2,IF(C33=8,C33-1,""))</f>
        <v/>
      </c>
      <c r="E33" s="9"/>
      <c r="F33" s="10"/>
      <c r="G33" s="10"/>
      <c r="H33" s="78">
        <v>213</v>
      </c>
      <c r="I33" s="15"/>
    </row>
    <row r="34" spans="1:9" x14ac:dyDescent="0.3">
      <c r="A34" s="63"/>
      <c r="I34" s="29"/>
    </row>
    <row r="35" spans="1:9" ht="16.2" x14ac:dyDescent="0.3">
      <c r="A35" s="63"/>
      <c r="B35" s="45" t="s">
        <v>556</v>
      </c>
      <c r="C35" s="4">
        <v>12</v>
      </c>
      <c r="D35" s="4">
        <f>IF((OR(C35&gt;12,C35=12)),C35-2,IF(C35=8,C35-1,""))</f>
        <v>10</v>
      </c>
      <c r="E35" s="4">
        <f>D35-8</f>
        <v>2</v>
      </c>
      <c r="F35" s="17">
        <f>ROUND(IF(2&lt;E35,2,E35)*133*4/3,0)</f>
        <v>355</v>
      </c>
      <c r="G35" s="17"/>
      <c r="H35" s="77"/>
      <c r="I35" s="7"/>
    </row>
    <row r="36" spans="1:9" ht="16.2" x14ac:dyDescent="0.3">
      <c r="A36" s="63"/>
      <c r="B36" s="45" t="s">
        <v>557</v>
      </c>
      <c r="C36" s="4">
        <v>8</v>
      </c>
      <c r="D36" s="4">
        <f t="shared" ref="D36:D63" si="3">IF((OR(C36&gt;12,C36=12)),C36-2,IF(C36=8,C36-1,""))</f>
        <v>7</v>
      </c>
      <c r="E36" s="4"/>
      <c r="F36" s="17"/>
      <c r="G36" s="17"/>
      <c r="H36" s="77"/>
      <c r="I36" s="7"/>
    </row>
    <row r="37" spans="1:9" ht="16.2" x14ac:dyDescent="0.3">
      <c r="A37" s="63"/>
      <c r="B37" s="45" t="s">
        <v>558</v>
      </c>
      <c r="C37" s="4"/>
      <c r="D37" s="4" t="str">
        <f t="shared" si="3"/>
        <v/>
      </c>
      <c r="E37" s="4"/>
      <c r="F37" s="17"/>
      <c r="G37" s="17"/>
      <c r="H37" s="77"/>
      <c r="I37" s="7"/>
    </row>
    <row r="38" spans="1:9" ht="16.2" x14ac:dyDescent="0.3">
      <c r="A38" s="63"/>
      <c r="B38" s="45" t="s">
        <v>559</v>
      </c>
      <c r="C38" s="4">
        <v>8</v>
      </c>
      <c r="D38" s="4">
        <f t="shared" si="3"/>
        <v>7</v>
      </c>
      <c r="E38" s="4"/>
      <c r="F38" s="17"/>
      <c r="G38" s="17"/>
      <c r="H38" s="77"/>
      <c r="I38" s="7"/>
    </row>
    <row r="39" spans="1:9" ht="16.2" x14ac:dyDescent="0.3">
      <c r="A39" s="63"/>
      <c r="B39" s="45" t="s">
        <v>560</v>
      </c>
      <c r="C39" s="4">
        <v>8</v>
      </c>
      <c r="D39" s="4">
        <f t="shared" si="3"/>
        <v>7</v>
      </c>
      <c r="E39" s="4"/>
      <c r="F39" s="17"/>
      <c r="G39" s="17"/>
      <c r="H39" s="77"/>
      <c r="I39" s="7"/>
    </row>
    <row r="40" spans="1:9" ht="16.2" x14ac:dyDescent="0.3">
      <c r="A40" s="63"/>
      <c r="B40" s="45" t="s">
        <v>561</v>
      </c>
      <c r="C40" s="4">
        <v>9</v>
      </c>
      <c r="D40" s="4" t="str">
        <f t="shared" si="3"/>
        <v/>
      </c>
      <c r="E40" s="4"/>
      <c r="F40" s="17"/>
      <c r="G40" s="17"/>
      <c r="H40" s="77"/>
      <c r="I40" s="7"/>
    </row>
    <row r="41" spans="1:9" ht="16.2" x14ac:dyDescent="0.3">
      <c r="A41" s="63"/>
      <c r="B41" s="45" t="s">
        <v>562</v>
      </c>
      <c r="C41" s="4">
        <v>12</v>
      </c>
      <c r="D41" s="4">
        <f t="shared" si="3"/>
        <v>10</v>
      </c>
      <c r="E41" s="4">
        <f>D41-8</f>
        <v>2</v>
      </c>
      <c r="F41" s="17">
        <f>ROUND(IF(2&lt;E41,2,E41)*133*4/3,0)</f>
        <v>355</v>
      </c>
      <c r="G41" s="17"/>
      <c r="H41" s="77"/>
      <c r="I41" s="7"/>
    </row>
    <row r="42" spans="1:9" ht="16.2" x14ac:dyDescent="0.3">
      <c r="A42" s="63"/>
      <c r="B42" s="45" t="s">
        <v>563</v>
      </c>
      <c r="C42" s="4">
        <v>8</v>
      </c>
      <c r="D42" s="4">
        <f t="shared" si="3"/>
        <v>7</v>
      </c>
      <c r="E42" s="4"/>
      <c r="F42" s="17"/>
      <c r="G42" s="17"/>
      <c r="H42" s="77"/>
      <c r="I42" s="7"/>
    </row>
    <row r="43" spans="1:9" ht="16.2" x14ac:dyDescent="0.3">
      <c r="A43" s="63"/>
      <c r="B43" s="45" t="s">
        <v>564</v>
      </c>
      <c r="C43" s="4"/>
      <c r="D43" s="4" t="str">
        <f t="shared" si="3"/>
        <v/>
      </c>
      <c r="E43" s="4"/>
      <c r="F43" s="17"/>
      <c r="G43" s="17"/>
      <c r="H43" s="77"/>
      <c r="I43" s="7"/>
    </row>
    <row r="44" spans="1:9" ht="16.2" x14ac:dyDescent="0.3">
      <c r="A44" s="63"/>
      <c r="B44" s="45" t="s">
        <v>565</v>
      </c>
      <c r="C44" s="4">
        <v>8</v>
      </c>
      <c r="D44" s="4">
        <f t="shared" si="3"/>
        <v>7</v>
      </c>
      <c r="E44" s="4"/>
      <c r="F44" s="17"/>
      <c r="G44" s="17"/>
      <c r="H44" s="77"/>
      <c r="I44" s="7"/>
    </row>
    <row r="45" spans="1:9" ht="16.2" x14ac:dyDescent="0.3">
      <c r="A45" s="63"/>
      <c r="B45" s="45" t="s">
        <v>566</v>
      </c>
      <c r="C45" s="4"/>
      <c r="D45" s="4" t="str">
        <f t="shared" si="3"/>
        <v/>
      </c>
      <c r="E45" s="4"/>
      <c r="F45" s="17"/>
      <c r="G45" s="17"/>
      <c r="H45" s="77"/>
      <c r="I45" s="7"/>
    </row>
    <row r="46" spans="1:9" ht="16.2" x14ac:dyDescent="0.3">
      <c r="A46" s="63"/>
      <c r="B46" s="45" t="s">
        <v>567</v>
      </c>
      <c r="C46" s="4"/>
      <c r="D46" s="4" t="str">
        <f t="shared" si="3"/>
        <v/>
      </c>
      <c r="E46" s="4"/>
      <c r="F46" s="17"/>
      <c r="G46" s="17"/>
      <c r="H46" s="77"/>
      <c r="I46" s="7"/>
    </row>
    <row r="47" spans="1:9" ht="16.2" x14ac:dyDescent="0.3">
      <c r="A47" s="63"/>
      <c r="B47" s="45" t="s">
        <v>568</v>
      </c>
      <c r="C47" s="4">
        <v>8</v>
      </c>
      <c r="D47" s="4">
        <f t="shared" si="3"/>
        <v>7</v>
      </c>
      <c r="E47" s="4"/>
      <c r="F47" s="17"/>
      <c r="G47" s="17"/>
      <c r="H47" s="77"/>
      <c r="I47" s="7"/>
    </row>
    <row r="48" spans="1:9" ht="16.2" x14ac:dyDescent="0.3">
      <c r="A48" s="63"/>
      <c r="B48" s="45" t="s">
        <v>569</v>
      </c>
      <c r="C48" s="4">
        <v>8</v>
      </c>
      <c r="D48" s="4">
        <f t="shared" si="3"/>
        <v>7</v>
      </c>
      <c r="E48" s="4"/>
      <c r="F48" s="17"/>
      <c r="G48" s="17"/>
      <c r="H48" s="77"/>
      <c r="I48" s="7"/>
    </row>
    <row r="49" spans="1:9" ht="16.2" x14ac:dyDescent="0.3">
      <c r="A49" s="63"/>
      <c r="B49" s="45" t="s">
        <v>570</v>
      </c>
      <c r="C49" s="4"/>
      <c r="D49" s="4" t="str">
        <f t="shared" si="3"/>
        <v/>
      </c>
      <c r="E49" s="4"/>
      <c r="F49" s="17"/>
      <c r="G49" s="17"/>
      <c r="H49" s="77"/>
      <c r="I49" s="7"/>
    </row>
    <row r="50" spans="1:9" ht="16.2" x14ac:dyDescent="0.3">
      <c r="A50" s="63"/>
      <c r="B50" s="45" t="s">
        <v>571</v>
      </c>
      <c r="C50" s="4"/>
      <c r="D50" s="4" t="str">
        <f t="shared" si="3"/>
        <v/>
      </c>
      <c r="E50" s="4"/>
      <c r="F50" s="17"/>
      <c r="G50" s="17"/>
      <c r="H50" s="77"/>
      <c r="I50" s="7"/>
    </row>
    <row r="51" spans="1:9" ht="16.2" x14ac:dyDescent="0.3">
      <c r="A51" s="63"/>
      <c r="B51" s="45" t="s">
        <v>572</v>
      </c>
      <c r="C51" s="4"/>
      <c r="D51" s="4" t="str">
        <f t="shared" si="3"/>
        <v/>
      </c>
      <c r="E51" s="4"/>
      <c r="F51" s="17"/>
      <c r="G51" s="17"/>
      <c r="H51" s="77"/>
      <c r="I51" s="7"/>
    </row>
    <row r="52" spans="1:9" ht="16.2" x14ac:dyDescent="0.3">
      <c r="A52" s="63"/>
      <c r="B52" s="45" t="s">
        <v>573</v>
      </c>
      <c r="C52" s="4">
        <v>8</v>
      </c>
      <c r="D52" s="4">
        <f t="shared" si="3"/>
        <v>7</v>
      </c>
      <c r="E52" s="4"/>
      <c r="F52" s="17"/>
      <c r="G52" s="17"/>
      <c r="H52" s="77"/>
      <c r="I52" s="7"/>
    </row>
    <row r="53" spans="1:9" ht="16.2" x14ac:dyDescent="0.3">
      <c r="A53" s="63"/>
      <c r="B53" s="45" t="s">
        <v>574</v>
      </c>
      <c r="C53" s="4">
        <v>8</v>
      </c>
      <c r="D53" s="4">
        <f>IF((OR(C53&gt;12,C53=12)),C53-2,IF(C53=8,C53-1,""))</f>
        <v>7</v>
      </c>
      <c r="E53" s="4"/>
      <c r="F53" s="17"/>
      <c r="G53" s="17"/>
      <c r="H53" s="77"/>
      <c r="I53" s="7"/>
    </row>
    <row r="54" spans="1:9" ht="16.2" x14ac:dyDescent="0.3">
      <c r="A54" s="63"/>
      <c r="B54" s="45" t="s">
        <v>575</v>
      </c>
      <c r="C54" s="4">
        <v>8</v>
      </c>
      <c r="D54" s="4">
        <f t="shared" si="3"/>
        <v>7</v>
      </c>
      <c r="E54" s="4"/>
      <c r="F54" s="17"/>
      <c r="G54" s="17"/>
      <c r="H54" s="77"/>
      <c r="I54" s="7"/>
    </row>
    <row r="55" spans="1:9" ht="16.2" x14ac:dyDescent="0.3">
      <c r="A55" s="63"/>
      <c r="B55" s="45" t="s">
        <v>576</v>
      </c>
      <c r="C55" s="4">
        <v>8</v>
      </c>
      <c r="D55" s="4">
        <f t="shared" si="3"/>
        <v>7</v>
      </c>
      <c r="E55" s="4"/>
      <c r="F55" s="17"/>
      <c r="G55" s="17"/>
      <c r="H55" s="77"/>
      <c r="I55" s="7"/>
    </row>
    <row r="56" spans="1:9" ht="16.2" x14ac:dyDescent="0.3">
      <c r="A56" s="63"/>
      <c r="B56" s="45" t="s">
        <v>577</v>
      </c>
      <c r="C56" s="4">
        <v>8</v>
      </c>
      <c r="D56" s="4">
        <f t="shared" si="3"/>
        <v>7</v>
      </c>
      <c r="E56" s="4"/>
      <c r="F56" s="17"/>
      <c r="G56" s="17"/>
      <c r="H56" s="77"/>
      <c r="I56" s="7"/>
    </row>
    <row r="57" spans="1:9" ht="16.2" x14ac:dyDescent="0.3">
      <c r="A57" s="63"/>
      <c r="B57" s="45" t="s">
        <v>578</v>
      </c>
      <c r="C57" s="4"/>
      <c r="D57" s="4" t="str">
        <f t="shared" si="3"/>
        <v/>
      </c>
      <c r="E57" s="4"/>
      <c r="F57" s="17"/>
      <c r="G57" s="17"/>
      <c r="H57" s="77"/>
      <c r="I57" s="7"/>
    </row>
    <row r="58" spans="1:9" ht="16.2" x14ac:dyDescent="0.3">
      <c r="A58" s="63"/>
      <c r="B58" s="45" t="s">
        <v>579</v>
      </c>
      <c r="C58" s="4">
        <v>8</v>
      </c>
      <c r="D58" s="4">
        <f t="shared" si="3"/>
        <v>7</v>
      </c>
      <c r="E58" s="4"/>
      <c r="F58" s="17"/>
      <c r="G58" s="17"/>
      <c r="H58" s="77"/>
      <c r="I58" s="7"/>
    </row>
    <row r="59" spans="1:9" ht="16.2" x14ac:dyDescent="0.3">
      <c r="A59" s="63"/>
      <c r="B59" s="45" t="s">
        <v>580</v>
      </c>
      <c r="C59" s="4">
        <v>8</v>
      </c>
      <c r="D59" s="4">
        <f t="shared" si="3"/>
        <v>7</v>
      </c>
      <c r="E59" s="4"/>
      <c r="F59" s="17"/>
      <c r="G59" s="17"/>
      <c r="H59" s="77"/>
      <c r="I59" s="7"/>
    </row>
    <row r="60" spans="1:9" ht="16.2" x14ac:dyDescent="0.3">
      <c r="A60" s="63"/>
      <c r="B60" s="45" t="s">
        <v>581</v>
      </c>
      <c r="C60" s="4">
        <v>8</v>
      </c>
      <c r="D60" s="4">
        <f t="shared" si="3"/>
        <v>7</v>
      </c>
      <c r="E60" s="4"/>
      <c r="F60" s="17"/>
      <c r="G60" s="17"/>
      <c r="H60" s="77"/>
      <c r="I60" s="7"/>
    </row>
    <row r="61" spans="1:9" ht="16.2" x14ac:dyDescent="0.3">
      <c r="A61" s="63"/>
      <c r="B61" s="45" t="s">
        <v>582</v>
      </c>
      <c r="C61" s="4">
        <v>8</v>
      </c>
      <c r="D61" s="4">
        <f t="shared" si="3"/>
        <v>7</v>
      </c>
      <c r="E61" s="4"/>
      <c r="F61" s="17"/>
      <c r="G61" s="17"/>
      <c r="H61" s="77"/>
      <c r="I61" s="7"/>
    </row>
    <row r="62" spans="1:9" ht="16.2" x14ac:dyDescent="0.3">
      <c r="A62" s="63"/>
      <c r="B62" s="45" t="s">
        <v>583</v>
      </c>
      <c r="C62" s="4">
        <v>8</v>
      </c>
      <c r="D62" s="4">
        <f t="shared" si="3"/>
        <v>7</v>
      </c>
      <c r="E62" s="4"/>
      <c r="F62" s="17"/>
      <c r="G62" s="17"/>
      <c r="H62" s="77"/>
      <c r="I62" s="7"/>
    </row>
    <row r="63" spans="1:9" ht="16.2" x14ac:dyDescent="0.3">
      <c r="A63" s="63"/>
      <c r="B63" s="45" t="s">
        <v>584</v>
      </c>
      <c r="C63" s="4"/>
      <c r="D63" s="4" t="str">
        <f t="shared" si="3"/>
        <v/>
      </c>
      <c r="E63" s="4"/>
      <c r="F63" s="17"/>
      <c r="G63" s="17"/>
      <c r="H63" s="77"/>
      <c r="I63" s="7"/>
    </row>
    <row r="64" spans="1:9" ht="16.2" x14ac:dyDescent="0.3">
      <c r="A64" s="63"/>
      <c r="B64" s="45" t="s">
        <v>585</v>
      </c>
      <c r="C64" s="4"/>
      <c r="D64" s="4"/>
      <c r="E64" s="4"/>
      <c r="F64" s="17"/>
      <c r="G64" s="17"/>
      <c r="H64" s="77"/>
      <c r="I64" s="7"/>
    </row>
    <row r="65" spans="1:9" ht="16.2" x14ac:dyDescent="0.3">
      <c r="A65" s="63"/>
      <c r="B65" s="45" t="s">
        <v>586</v>
      </c>
      <c r="C65" s="4"/>
      <c r="D65" s="4"/>
      <c r="E65" s="4"/>
      <c r="F65" s="17"/>
      <c r="G65" s="17"/>
      <c r="H65" s="77"/>
      <c r="I65" s="7"/>
    </row>
    <row r="66" spans="1:9" ht="16.2" x14ac:dyDescent="0.3">
      <c r="A66" s="63"/>
      <c r="B66" s="8" t="s">
        <v>1848</v>
      </c>
      <c r="C66" s="4"/>
      <c r="D66" s="4">
        <v>135</v>
      </c>
      <c r="E66" s="4">
        <v>4</v>
      </c>
      <c r="F66" s="17"/>
      <c r="G66" s="17"/>
      <c r="H66" s="77">
        <v>17955</v>
      </c>
      <c r="I66" s="7"/>
    </row>
    <row r="67" spans="1:9" ht="32.4" x14ac:dyDescent="0.3">
      <c r="A67" s="63"/>
      <c r="B67" s="90" t="s">
        <v>1849</v>
      </c>
      <c r="C67" s="4"/>
      <c r="D67" s="4"/>
      <c r="E67" s="4"/>
      <c r="F67" s="1"/>
      <c r="G67" s="1"/>
      <c r="H67" s="43">
        <v>710</v>
      </c>
      <c r="I67" s="4"/>
    </row>
    <row r="68" spans="1:9" ht="16.2" x14ac:dyDescent="0.3">
      <c r="A68" s="63"/>
      <c r="B68" s="8" t="s">
        <v>1817</v>
      </c>
      <c r="C68" s="4"/>
      <c r="D68" s="4"/>
      <c r="E68" s="4"/>
      <c r="F68" s="1"/>
      <c r="G68" s="1"/>
      <c r="H68" s="43">
        <v>18665</v>
      </c>
      <c r="I68" s="4"/>
    </row>
    <row r="69" spans="1:9" ht="16.2" x14ac:dyDescent="0.3">
      <c r="A69" s="63"/>
      <c r="B69" s="8" t="s">
        <v>1818</v>
      </c>
      <c r="C69" s="4"/>
      <c r="D69" s="4"/>
      <c r="E69" s="4"/>
      <c r="F69" s="1"/>
      <c r="G69" s="1"/>
      <c r="H69" s="43">
        <v>25827</v>
      </c>
      <c r="I69" s="4"/>
    </row>
    <row r="70" spans="1:9" ht="16.2" x14ac:dyDescent="0.3">
      <c r="A70" s="63"/>
      <c r="B70" s="8" t="s">
        <v>1819</v>
      </c>
      <c r="C70" s="9"/>
      <c r="D70" s="9" t="str">
        <f t="shared" ref="D70" si="4">IF((OR(C70&gt;12,C70=12)),C70-2,IF(C70=8,C70-1,""))</f>
        <v/>
      </c>
      <c r="E70" s="9"/>
      <c r="F70" s="10"/>
      <c r="G70" s="10"/>
      <c r="H70" s="78">
        <v>7162</v>
      </c>
      <c r="I70" s="15"/>
    </row>
    <row r="71" spans="1:9" x14ac:dyDescent="0.3">
      <c r="A71" s="63"/>
      <c r="I71" s="29"/>
    </row>
    <row r="72" spans="1:9" ht="16.2" x14ac:dyDescent="0.3">
      <c r="A72" s="63"/>
      <c r="B72" s="45" t="s">
        <v>587</v>
      </c>
      <c r="C72" s="4">
        <v>8</v>
      </c>
      <c r="D72" s="4">
        <f>IF((OR(C72&gt;12,C72=12)),C72-2,IF(C72=8,C72-1,""))</f>
        <v>7</v>
      </c>
      <c r="E72" s="4"/>
      <c r="F72" s="17"/>
      <c r="G72" s="17"/>
      <c r="H72" s="77"/>
      <c r="I72" s="7"/>
    </row>
    <row r="73" spans="1:9" ht="16.2" x14ac:dyDescent="0.3">
      <c r="A73" s="63"/>
      <c r="B73" s="45" t="s">
        <v>588</v>
      </c>
      <c r="C73" s="4">
        <v>8</v>
      </c>
      <c r="D73" s="4">
        <f t="shared" ref="D73:D101" si="5">IF((OR(C73&gt;12,C73=12)),C73-2,IF(C73=8,C73-1,""))</f>
        <v>7</v>
      </c>
      <c r="E73" s="4"/>
      <c r="F73" s="17"/>
      <c r="G73" s="17"/>
      <c r="H73" s="77"/>
      <c r="I73" s="7"/>
    </row>
    <row r="74" spans="1:9" ht="16.2" x14ac:dyDescent="0.3">
      <c r="A74" s="63"/>
      <c r="B74" s="45" t="s">
        <v>589</v>
      </c>
      <c r="C74" s="4">
        <v>8</v>
      </c>
      <c r="D74" s="4">
        <f t="shared" si="5"/>
        <v>7</v>
      </c>
      <c r="E74" s="4"/>
      <c r="F74" s="17"/>
      <c r="G74" s="17"/>
      <c r="H74" s="77"/>
      <c r="I74" s="7"/>
    </row>
    <row r="75" spans="1:9" ht="16.2" x14ac:dyDescent="0.3">
      <c r="A75" s="63"/>
      <c r="B75" s="45" t="s">
        <v>590</v>
      </c>
      <c r="C75" s="4"/>
      <c r="D75" s="4" t="str">
        <f t="shared" si="5"/>
        <v/>
      </c>
      <c r="E75" s="4"/>
      <c r="F75" s="17"/>
      <c r="G75" s="17"/>
      <c r="H75" s="77"/>
      <c r="I75" s="7"/>
    </row>
    <row r="76" spans="1:9" ht="16.2" x14ac:dyDescent="0.3">
      <c r="A76" s="63"/>
      <c r="B76" s="45" t="s">
        <v>591</v>
      </c>
      <c r="C76" s="4"/>
      <c r="D76" s="4" t="str">
        <f t="shared" si="5"/>
        <v/>
      </c>
      <c r="E76" s="4"/>
      <c r="F76" s="17"/>
      <c r="G76" s="17"/>
      <c r="H76" s="77"/>
      <c r="I76" s="7"/>
    </row>
    <row r="77" spans="1:9" ht="16.2" x14ac:dyDescent="0.3">
      <c r="A77" s="63"/>
      <c r="B77" s="45" t="s">
        <v>592</v>
      </c>
      <c r="C77" s="4"/>
      <c r="D77" s="4" t="str">
        <f t="shared" si="5"/>
        <v/>
      </c>
      <c r="E77" s="4"/>
      <c r="F77" s="17"/>
      <c r="G77" s="17"/>
      <c r="H77" s="77"/>
      <c r="I77" s="7"/>
    </row>
    <row r="78" spans="1:9" ht="16.2" x14ac:dyDescent="0.3">
      <c r="A78" s="63"/>
      <c r="B78" s="45" t="s">
        <v>593</v>
      </c>
      <c r="C78" s="4">
        <v>8</v>
      </c>
      <c r="D78" s="4">
        <f t="shared" si="5"/>
        <v>7</v>
      </c>
      <c r="E78" s="4"/>
      <c r="F78" s="17"/>
      <c r="G78" s="17"/>
      <c r="H78" s="77"/>
      <c r="I78" s="7"/>
    </row>
    <row r="79" spans="1:9" ht="16.2" x14ac:dyDescent="0.3">
      <c r="A79" s="63"/>
      <c r="B79" s="45" t="s">
        <v>594</v>
      </c>
      <c r="C79" s="4">
        <v>8</v>
      </c>
      <c r="D79" s="4">
        <f t="shared" si="5"/>
        <v>7</v>
      </c>
      <c r="E79" s="4"/>
      <c r="F79" s="17"/>
      <c r="G79" s="17"/>
      <c r="H79" s="77"/>
      <c r="I79" s="7"/>
    </row>
    <row r="80" spans="1:9" ht="16.2" x14ac:dyDescent="0.3">
      <c r="A80" s="63"/>
      <c r="B80" s="45" t="s">
        <v>595</v>
      </c>
      <c r="C80" s="4">
        <v>8</v>
      </c>
      <c r="D80" s="4">
        <f t="shared" si="5"/>
        <v>7</v>
      </c>
      <c r="E80" s="4"/>
      <c r="F80" s="17"/>
      <c r="G80" s="17"/>
      <c r="H80" s="77"/>
      <c r="I80" s="7"/>
    </row>
    <row r="81" spans="1:9" ht="16.2" x14ac:dyDescent="0.3">
      <c r="A81" s="63"/>
      <c r="B81" s="45" t="s">
        <v>596</v>
      </c>
      <c r="C81" s="4"/>
      <c r="D81" s="4" t="str">
        <f t="shared" si="5"/>
        <v/>
      </c>
      <c r="E81" s="4"/>
      <c r="F81" s="17"/>
      <c r="G81" s="17"/>
      <c r="H81" s="77"/>
      <c r="I81" s="7"/>
    </row>
    <row r="82" spans="1:9" ht="16.2" x14ac:dyDescent="0.3">
      <c r="A82" s="63"/>
      <c r="B82" s="45" t="s">
        <v>597</v>
      </c>
      <c r="C82" s="4"/>
      <c r="D82" s="4" t="str">
        <f t="shared" si="5"/>
        <v/>
      </c>
      <c r="E82" s="4"/>
      <c r="F82" s="17"/>
      <c r="G82" s="17"/>
      <c r="H82" s="77"/>
      <c r="I82" s="7"/>
    </row>
    <row r="83" spans="1:9" ht="16.2" x14ac:dyDescent="0.3">
      <c r="A83" s="63"/>
      <c r="B83" s="45" t="s">
        <v>598</v>
      </c>
      <c r="C83" s="4">
        <v>12</v>
      </c>
      <c r="D83" s="4">
        <f t="shared" si="5"/>
        <v>10</v>
      </c>
      <c r="E83" s="4">
        <f>D83-8</f>
        <v>2</v>
      </c>
      <c r="F83" s="17">
        <f>ROUND(IF(2&lt;E83,2,E83)*133*4/3,0)</f>
        <v>355</v>
      </c>
      <c r="G83" s="17"/>
      <c r="H83" s="77"/>
      <c r="I83" s="7"/>
    </row>
    <row r="84" spans="1:9" ht="16.2" x14ac:dyDescent="0.3">
      <c r="A84" s="63"/>
      <c r="B84" s="45" t="s">
        <v>599</v>
      </c>
      <c r="C84" s="4">
        <v>11</v>
      </c>
      <c r="D84" s="4">
        <v>10</v>
      </c>
      <c r="E84" s="4">
        <f>D84-8</f>
        <v>2</v>
      </c>
      <c r="F84" s="17">
        <f t="shared" ref="F84:F86" si="6">ROUND(IF(2&lt;E84,2,E84)*133*4/3,0)</f>
        <v>355</v>
      </c>
      <c r="G84" s="17"/>
      <c r="H84" s="77"/>
      <c r="I84" s="7"/>
    </row>
    <row r="85" spans="1:9" ht="16.2" x14ac:dyDescent="0.3">
      <c r="A85" s="63"/>
      <c r="B85" s="45" t="s">
        <v>600</v>
      </c>
      <c r="C85" s="4">
        <v>12</v>
      </c>
      <c r="D85" s="4">
        <f t="shared" si="5"/>
        <v>10</v>
      </c>
      <c r="E85" s="4">
        <f>D85-8</f>
        <v>2</v>
      </c>
      <c r="F85" s="17">
        <f t="shared" si="6"/>
        <v>355</v>
      </c>
      <c r="G85" s="17"/>
      <c r="H85" s="77"/>
      <c r="I85" s="7"/>
    </row>
    <row r="86" spans="1:9" ht="16.2" x14ac:dyDescent="0.3">
      <c r="A86" s="63"/>
      <c r="B86" s="45" t="s">
        <v>601</v>
      </c>
      <c r="C86" s="4">
        <v>12</v>
      </c>
      <c r="D86" s="4">
        <f t="shared" si="5"/>
        <v>10</v>
      </c>
      <c r="E86" s="4">
        <f>D86-8</f>
        <v>2</v>
      </c>
      <c r="F86" s="17">
        <f t="shared" si="6"/>
        <v>355</v>
      </c>
      <c r="G86" s="17"/>
      <c r="H86" s="77"/>
      <c r="I86" s="7"/>
    </row>
    <row r="87" spans="1:9" ht="16.2" x14ac:dyDescent="0.3">
      <c r="A87" s="63"/>
      <c r="B87" s="45" t="s">
        <v>602</v>
      </c>
      <c r="C87" s="4"/>
      <c r="D87" s="4" t="str">
        <f t="shared" si="5"/>
        <v/>
      </c>
      <c r="E87" s="4"/>
      <c r="F87" s="17"/>
      <c r="G87" s="17"/>
      <c r="H87" s="77"/>
      <c r="I87" s="7"/>
    </row>
    <row r="88" spans="1:9" ht="16.2" x14ac:dyDescent="0.3">
      <c r="A88" s="63"/>
      <c r="B88" s="45" t="s">
        <v>603</v>
      </c>
      <c r="C88" s="4"/>
      <c r="D88" s="4" t="str">
        <f t="shared" si="5"/>
        <v/>
      </c>
      <c r="E88" s="4"/>
      <c r="F88" s="17"/>
      <c r="G88" s="17"/>
      <c r="H88" s="77"/>
      <c r="I88" s="7"/>
    </row>
    <row r="89" spans="1:9" ht="16.2" x14ac:dyDescent="0.3">
      <c r="A89" s="63"/>
      <c r="B89" s="45" t="s">
        <v>604</v>
      </c>
      <c r="C89" s="4">
        <v>12</v>
      </c>
      <c r="D89" s="4">
        <f t="shared" si="5"/>
        <v>10</v>
      </c>
      <c r="E89" s="4">
        <f>D89-8</f>
        <v>2</v>
      </c>
      <c r="F89" s="17">
        <f>ROUND(IF(2&lt;E89,2,E89)*133*4/3,0)</f>
        <v>355</v>
      </c>
      <c r="G89" s="17"/>
      <c r="H89" s="77"/>
      <c r="I89" s="7"/>
    </row>
    <row r="90" spans="1:9" ht="16.2" x14ac:dyDescent="0.3">
      <c r="A90" s="63"/>
      <c r="B90" s="45" t="s">
        <v>605</v>
      </c>
      <c r="C90" s="4"/>
      <c r="D90" s="4" t="str">
        <f>IF((OR(C90&gt;12,C90=12)),C90-2,IF(C90=8,C90-1,""))</f>
        <v/>
      </c>
      <c r="E90" s="4"/>
      <c r="F90" s="17"/>
      <c r="G90" s="17"/>
      <c r="H90" s="77"/>
      <c r="I90" s="7"/>
    </row>
    <row r="91" spans="1:9" ht="16.2" x14ac:dyDescent="0.3">
      <c r="A91" s="63"/>
      <c r="B91" s="45" t="s">
        <v>606</v>
      </c>
      <c r="C91" s="4">
        <v>12</v>
      </c>
      <c r="D91" s="4">
        <f t="shared" si="5"/>
        <v>10</v>
      </c>
      <c r="E91" s="4">
        <f>D91-8</f>
        <v>2</v>
      </c>
      <c r="F91" s="17">
        <f>ROUND(IF(2&lt;E91,2,E91)*133*4/3,0)</f>
        <v>355</v>
      </c>
      <c r="G91" s="17"/>
      <c r="H91" s="77"/>
      <c r="I91" s="7"/>
    </row>
    <row r="92" spans="1:9" ht="16.2" x14ac:dyDescent="0.3">
      <c r="A92" s="63"/>
      <c r="B92" s="45" t="s">
        <v>607</v>
      </c>
      <c r="C92" s="4">
        <v>12</v>
      </c>
      <c r="D92" s="4">
        <f t="shared" si="5"/>
        <v>10</v>
      </c>
      <c r="E92" s="4">
        <f>D92-8</f>
        <v>2</v>
      </c>
      <c r="F92" s="17">
        <f>ROUND(IF(2&lt;E92,2,E92)*133*4/3,0)</f>
        <v>355</v>
      </c>
      <c r="G92" s="17"/>
      <c r="H92" s="77"/>
      <c r="I92" s="7"/>
    </row>
    <row r="93" spans="1:9" ht="16.2" x14ac:dyDescent="0.3">
      <c r="A93" s="63"/>
      <c r="B93" s="45" t="s">
        <v>608</v>
      </c>
      <c r="C93" s="4"/>
      <c r="D93" s="4" t="str">
        <f t="shared" si="5"/>
        <v/>
      </c>
      <c r="E93" s="4"/>
      <c r="F93" s="17"/>
      <c r="G93" s="17"/>
      <c r="H93" s="77"/>
      <c r="I93" s="7"/>
    </row>
    <row r="94" spans="1:9" ht="16.2" x14ac:dyDescent="0.3">
      <c r="A94" s="63"/>
      <c r="B94" s="45" t="s">
        <v>609</v>
      </c>
      <c r="C94" s="4"/>
      <c r="D94" s="4" t="str">
        <f t="shared" si="5"/>
        <v/>
      </c>
      <c r="E94" s="4"/>
      <c r="F94" s="17"/>
      <c r="G94" s="17"/>
      <c r="H94" s="77"/>
      <c r="I94" s="7"/>
    </row>
    <row r="95" spans="1:9" ht="16.2" x14ac:dyDescent="0.3">
      <c r="A95" s="63"/>
      <c r="B95" s="45" t="s">
        <v>610</v>
      </c>
      <c r="C95" s="4">
        <v>12</v>
      </c>
      <c r="D95" s="4">
        <f t="shared" si="5"/>
        <v>10</v>
      </c>
      <c r="E95" s="4">
        <f>D95-8</f>
        <v>2</v>
      </c>
      <c r="F95" s="17">
        <f>ROUND(IF(2&lt;E95,2,E95)*133*4/3,0)</f>
        <v>355</v>
      </c>
      <c r="G95" s="17"/>
      <c r="H95" s="77"/>
      <c r="I95" s="7"/>
    </row>
    <row r="96" spans="1:9" ht="16.2" x14ac:dyDescent="0.3">
      <c r="A96" s="63"/>
      <c r="B96" s="45" t="s">
        <v>611</v>
      </c>
      <c r="C96" s="4">
        <v>12</v>
      </c>
      <c r="D96" s="4">
        <f t="shared" si="5"/>
        <v>10</v>
      </c>
      <c r="E96" s="4">
        <f>D96-8</f>
        <v>2</v>
      </c>
      <c r="F96" s="17">
        <f t="shared" ref="F96:F98" si="7">ROUND(IF(2&lt;E96,2,E96)*133*4/3,0)</f>
        <v>355</v>
      </c>
      <c r="G96" s="17"/>
      <c r="H96" s="77"/>
      <c r="I96" s="7"/>
    </row>
    <row r="97" spans="1:9" ht="16.2" x14ac:dyDescent="0.3">
      <c r="A97" s="63"/>
      <c r="B97" s="45" t="s">
        <v>612</v>
      </c>
      <c r="C97" s="4">
        <v>12</v>
      </c>
      <c r="D97" s="4">
        <f t="shared" si="5"/>
        <v>10</v>
      </c>
      <c r="E97" s="4">
        <f>D97-8</f>
        <v>2</v>
      </c>
      <c r="F97" s="17">
        <f t="shared" si="7"/>
        <v>355</v>
      </c>
      <c r="G97" s="17"/>
      <c r="H97" s="77"/>
      <c r="I97" s="7"/>
    </row>
    <row r="98" spans="1:9" ht="16.2" x14ac:dyDescent="0.3">
      <c r="A98" s="63"/>
      <c r="B98" s="45" t="s">
        <v>613</v>
      </c>
      <c r="C98" s="4">
        <v>12</v>
      </c>
      <c r="D98" s="4">
        <f t="shared" si="5"/>
        <v>10</v>
      </c>
      <c r="E98" s="4">
        <f>D98-8</f>
        <v>2</v>
      </c>
      <c r="F98" s="17">
        <f t="shared" si="7"/>
        <v>355</v>
      </c>
      <c r="G98" s="17"/>
      <c r="H98" s="77"/>
      <c r="I98" s="7"/>
    </row>
    <row r="99" spans="1:9" ht="16.2" x14ac:dyDescent="0.3">
      <c r="A99" s="63"/>
      <c r="B99" s="45" t="s">
        <v>614</v>
      </c>
      <c r="C99" s="4"/>
      <c r="D99" s="4" t="str">
        <f t="shared" si="5"/>
        <v/>
      </c>
      <c r="E99" s="4"/>
      <c r="F99" s="17"/>
      <c r="G99" s="17"/>
      <c r="H99" s="77"/>
      <c r="I99" s="7"/>
    </row>
    <row r="100" spans="1:9" ht="16.2" x14ac:dyDescent="0.3">
      <c r="A100" s="63"/>
      <c r="B100" s="45" t="s">
        <v>615</v>
      </c>
      <c r="C100" s="4"/>
      <c r="D100" s="4" t="str">
        <f t="shared" si="5"/>
        <v/>
      </c>
      <c r="E100" s="4"/>
      <c r="F100" s="17"/>
      <c r="G100" s="17"/>
      <c r="H100" s="77"/>
      <c r="I100" s="7"/>
    </row>
    <row r="101" spans="1:9" ht="16.2" x14ac:dyDescent="0.3">
      <c r="A101" s="63"/>
      <c r="B101" s="45" t="s">
        <v>616</v>
      </c>
      <c r="C101" s="4">
        <v>12</v>
      </c>
      <c r="D101" s="4">
        <f t="shared" si="5"/>
        <v>10</v>
      </c>
      <c r="E101" s="4">
        <f>D101-8</f>
        <v>2</v>
      </c>
      <c r="F101" s="17">
        <f>ROUND(IF(2&lt;E101,2,E101)*133*4/3,0)</f>
        <v>355</v>
      </c>
      <c r="G101" s="17"/>
      <c r="H101" s="77"/>
      <c r="I101" s="7"/>
    </row>
    <row r="102" spans="1:9" ht="16.2" x14ac:dyDescent="0.3">
      <c r="A102" s="63"/>
      <c r="B102" s="8" t="s">
        <v>1848</v>
      </c>
      <c r="C102" s="4"/>
      <c r="D102" s="4">
        <v>138</v>
      </c>
      <c r="E102" s="4">
        <f>SUM(E83:E101)</f>
        <v>24</v>
      </c>
      <c r="F102" s="17"/>
      <c r="G102" s="17"/>
      <c r="H102" s="77">
        <v>18354</v>
      </c>
      <c r="I102" s="7"/>
    </row>
    <row r="103" spans="1:9" ht="32.4" x14ac:dyDescent="0.3">
      <c r="A103" s="63"/>
      <c r="B103" s="90" t="s">
        <v>1849</v>
      </c>
      <c r="C103" s="4"/>
      <c r="D103" s="4"/>
      <c r="E103" s="4"/>
      <c r="F103" s="1"/>
      <c r="G103" s="1"/>
      <c r="H103" s="43">
        <v>4260</v>
      </c>
      <c r="I103" s="4"/>
    </row>
    <row r="104" spans="1:9" ht="16.2" x14ac:dyDescent="0.3">
      <c r="A104" s="63"/>
      <c r="B104" s="8" t="s">
        <v>1817</v>
      </c>
      <c r="C104" s="4"/>
      <c r="D104" s="4"/>
      <c r="E104" s="4"/>
      <c r="F104" s="1"/>
      <c r="G104" s="1"/>
      <c r="H104" s="43">
        <v>22614</v>
      </c>
      <c r="I104" s="4"/>
    </row>
    <row r="105" spans="1:9" ht="16.2" x14ac:dyDescent="0.3">
      <c r="A105" s="63"/>
      <c r="B105" s="8" t="s">
        <v>1818</v>
      </c>
      <c r="C105" s="4"/>
      <c r="D105" s="4"/>
      <c r="E105" s="4"/>
      <c r="F105" s="1"/>
      <c r="G105" s="1"/>
      <c r="H105" s="43">
        <v>27752</v>
      </c>
      <c r="I105" s="4"/>
    </row>
    <row r="106" spans="1:9" ht="16.2" x14ac:dyDescent="0.3">
      <c r="A106" s="63"/>
      <c r="B106" s="8" t="s">
        <v>1819</v>
      </c>
      <c r="C106" s="9"/>
      <c r="D106" s="9" t="str">
        <f t="shared" ref="D106" si="8">IF((OR(C106&gt;12,C106=12)),C106-2,IF(C106=8,C106-1,""))</f>
        <v/>
      </c>
      <c r="E106" s="9"/>
      <c r="F106" s="10"/>
      <c r="G106" s="10"/>
      <c r="H106" s="78">
        <v>5138</v>
      </c>
      <c r="I106" s="15"/>
    </row>
    <row r="107" spans="1:9" x14ac:dyDescent="0.3">
      <c r="A107" s="63"/>
      <c r="I107" s="29"/>
    </row>
    <row r="108" spans="1:9" ht="16.2" x14ac:dyDescent="0.3">
      <c r="A108" s="63"/>
      <c r="B108" s="45" t="s">
        <v>617</v>
      </c>
      <c r="C108" s="4">
        <v>12</v>
      </c>
      <c r="D108" s="4">
        <f>IF((OR(C108&gt;12,C108=12)),C108-2,IF(C108=8,C108-1,""))</f>
        <v>10</v>
      </c>
      <c r="E108" s="4">
        <f>D108-8</f>
        <v>2</v>
      </c>
      <c r="F108" s="17">
        <f>ROUND(IF(2&lt;E108,2,E108)*133*4/3,0)</f>
        <v>355</v>
      </c>
      <c r="G108" s="17"/>
      <c r="H108" s="77"/>
      <c r="I108" s="7"/>
    </row>
    <row r="109" spans="1:9" ht="16.2" x14ac:dyDescent="0.3">
      <c r="A109" s="63"/>
      <c r="B109" s="45" t="s">
        <v>618</v>
      </c>
      <c r="C109" s="4">
        <v>12</v>
      </c>
      <c r="D109" s="4">
        <f t="shared" ref="D109:D138" si="9">IF((OR(C109&gt;12,C109=12)),C109-2,IF(C109=8,C109-1,""))</f>
        <v>10</v>
      </c>
      <c r="E109" s="4">
        <f>D109-8</f>
        <v>2</v>
      </c>
      <c r="F109" s="17">
        <f t="shared" ref="F109:F110" si="10">ROUND(IF(2&lt;E109,2,E109)*133*4/3,0)</f>
        <v>355</v>
      </c>
      <c r="G109" s="17"/>
      <c r="H109" s="77"/>
      <c r="I109" s="7"/>
    </row>
    <row r="110" spans="1:9" ht="16.2" x14ac:dyDescent="0.3">
      <c r="A110" s="63"/>
      <c r="B110" s="45" t="s">
        <v>619</v>
      </c>
      <c r="C110" s="4">
        <v>12</v>
      </c>
      <c r="D110" s="4">
        <f t="shared" si="9"/>
        <v>10</v>
      </c>
      <c r="E110" s="4">
        <f>D110-8</f>
        <v>2</v>
      </c>
      <c r="F110" s="17">
        <f t="shared" si="10"/>
        <v>355</v>
      </c>
      <c r="G110" s="17"/>
      <c r="H110" s="77"/>
      <c r="I110" s="7"/>
    </row>
    <row r="111" spans="1:9" ht="16.2" x14ac:dyDescent="0.3">
      <c r="A111" s="63"/>
      <c r="B111" s="45" t="s">
        <v>620</v>
      </c>
      <c r="C111" s="4"/>
      <c r="D111" s="4" t="str">
        <f t="shared" si="9"/>
        <v/>
      </c>
      <c r="E111" s="4"/>
      <c r="F111" s="17"/>
      <c r="G111" s="17"/>
      <c r="H111" s="77"/>
      <c r="I111" s="7"/>
    </row>
    <row r="112" spans="1:9" ht="16.2" x14ac:dyDescent="0.3">
      <c r="A112" s="63"/>
      <c r="B112" s="45" t="s">
        <v>621</v>
      </c>
      <c r="C112" s="4"/>
      <c r="D112" s="4" t="str">
        <f t="shared" si="9"/>
        <v/>
      </c>
      <c r="E112" s="4"/>
      <c r="F112" s="17"/>
      <c r="G112" s="17"/>
      <c r="H112" s="77"/>
      <c r="I112" s="7"/>
    </row>
    <row r="113" spans="1:10" ht="16.2" x14ac:dyDescent="0.3">
      <c r="A113" s="63"/>
      <c r="B113" s="45" t="s">
        <v>622</v>
      </c>
      <c r="C113" s="4">
        <v>12</v>
      </c>
      <c r="D113" s="4">
        <f t="shared" si="9"/>
        <v>10</v>
      </c>
      <c r="E113" s="4">
        <f>D113-8</f>
        <v>2</v>
      </c>
      <c r="F113" s="17">
        <f>ROUND(IF(2&lt;E113,2,E113)*133*4/3,0)</f>
        <v>355</v>
      </c>
      <c r="G113" s="17"/>
      <c r="H113" s="77"/>
      <c r="I113" s="7"/>
    </row>
    <row r="114" spans="1:10" ht="16.2" x14ac:dyDescent="0.3">
      <c r="A114" s="63"/>
      <c r="B114" s="45" t="s">
        <v>623</v>
      </c>
      <c r="C114" s="4">
        <v>12</v>
      </c>
      <c r="D114" s="4">
        <f t="shared" si="9"/>
        <v>10</v>
      </c>
      <c r="E114" s="4">
        <f>D114-8</f>
        <v>2</v>
      </c>
      <c r="F114" s="17">
        <f t="shared" ref="F114:F116" si="11">ROUND(IF(2&lt;E114,2,E114)*133*4/3,0)</f>
        <v>355</v>
      </c>
      <c r="G114" s="17"/>
      <c r="H114" s="77"/>
      <c r="I114" s="7"/>
    </row>
    <row r="115" spans="1:10" ht="16.2" x14ac:dyDescent="0.3">
      <c r="A115" s="63"/>
      <c r="B115" s="45" t="s">
        <v>624</v>
      </c>
      <c r="C115" s="4">
        <v>12</v>
      </c>
      <c r="D115" s="4">
        <f t="shared" si="9"/>
        <v>10</v>
      </c>
      <c r="E115" s="4">
        <f>D115-8</f>
        <v>2</v>
      </c>
      <c r="F115" s="17">
        <f t="shared" si="11"/>
        <v>355</v>
      </c>
      <c r="G115" s="17"/>
      <c r="H115" s="77"/>
      <c r="I115" s="7"/>
    </row>
    <row r="116" spans="1:10" ht="16.2" x14ac:dyDescent="0.3">
      <c r="A116" s="63"/>
      <c r="B116" s="45" t="s">
        <v>625</v>
      </c>
      <c r="C116" s="4">
        <v>12</v>
      </c>
      <c r="D116" s="4">
        <f t="shared" si="9"/>
        <v>10</v>
      </c>
      <c r="E116" s="4">
        <f>D116-8</f>
        <v>2</v>
      </c>
      <c r="F116" s="17">
        <f t="shared" si="11"/>
        <v>355</v>
      </c>
      <c r="G116" s="17"/>
      <c r="H116" s="77"/>
      <c r="I116" s="7"/>
    </row>
    <row r="117" spans="1:10" ht="16.2" x14ac:dyDescent="0.3">
      <c r="A117" s="63"/>
      <c r="B117" s="45" t="s">
        <v>626</v>
      </c>
      <c r="C117" s="4"/>
      <c r="D117" s="4" t="str">
        <f t="shared" si="9"/>
        <v/>
      </c>
      <c r="E117" s="4"/>
      <c r="F117" s="17"/>
      <c r="G117" s="17"/>
      <c r="H117" s="77"/>
      <c r="I117" s="7"/>
    </row>
    <row r="118" spans="1:10" ht="16.2" x14ac:dyDescent="0.3">
      <c r="A118" s="63"/>
      <c r="B118" s="45" t="s">
        <v>627</v>
      </c>
      <c r="C118" s="4"/>
      <c r="D118" s="4" t="str">
        <f t="shared" si="9"/>
        <v/>
      </c>
      <c r="E118" s="4"/>
      <c r="F118" s="17"/>
      <c r="G118" s="17"/>
      <c r="H118" s="77"/>
      <c r="I118" s="7"/>
    </row>
    <row r="119" spans="1:10" s="140" customFormat="1" ht="48.6" x14ac:dyDescent="0.3">
      <c r="A119" s="153"/>
      <c r="B119" s="167" t="s">
        <v>1837</v>
      </c>
      <c r="C119" s="30">
        <v>12</v>
      </c>
      <c r="D119" s="30">
        <f t="shared" si="9"/>
        <v>10</v>
      </c>
      <c r="E119" s="30">
        <f>D119-8</f>
        <v>2</v>
      </c>
      <c r="F119" s="23">
        <f>ROUND(IF(2&lt;E119,2,E119)*140*4/3,0)</f>
        <v>373</v>
      </c>
      <c r="G119" s="23"/>
      <c r="H119" s="115"/>
      <c r="I119" s="23">
        <f>140*8*2+140*4/3*2</f>
        <v>2613.3333333333335</v>
      </c>
      <c r="J119" s="184"/>
    </row>
    <row r="120" spans="1:10" ht="16.2" x14ac:dyDescent="0.3">
      <c r="A120" s="63"/>
      <c r="B120" s="45" t="s">
        <v>628</v>
      </c>
      <c r="C120" s="4">
        <v>12</v>
      </c>
      <c r="D120" s="4">
        <v>10</v>
      </c>
      <c r="E120" s="4">
        <f>D120-8</f>
        <v>2</v>
      </c>
      <c r="F120" s="20">
        <f t="shared" ref="F120:F122" si="12">ROUND(IF(2&lt;E120,2,E120)*140*4/3,0)</f>
        <v>373</v>
      </c>
      <c r="G120" s="17"/>
      <c r="H120" s="77"/>
      <c r="I120" s="7"/>
    </row>
    <row r="121" spans="1:10" ht="16.2" x14ac:dyDescent="0.3">
      <c r="A121" s="63"/>
      <c r="B121" s="45" t="s">
        <v>629</v>
      </c>
      <c r="C121" s="4">
        <v>12</v>
      </c>
      <c r="D121" s="4">
        <f t="shared" si="9"/>
        <v>10</v>
      </c>
      <c r="E121" s="4">
        <f>D121-8</f>
        <v>2</v>
      </c>
      <c r="F121" s="20">
        <f t="shared" si="12"/>
        <v>373</v>
      </c>
      <c r="G121" s="17"/>
      <c r="H121" s="77"/>
      <c r="I121" s="7"/>
    </row>
    <row r="122" spans="1:10" ht="16.2" x14ac:dyDescent="0.3">
      <c r="A122" s="63"/>
      <c r="B122" s="45" t="s">
        <v>630</v>
      </c>
      <c r="C122" s="4">
        <v>12</v>
      </c>
      <c r="D122" s="4">
        <f t="shared" si="9"/>
        <v>10</v>
      </c>
      <c r="E122" s="4">
        <f>D122-8</f>
        <v>2</v>
      </c>
      <c r="F122" s="20">
        <f t="shared" si="12"/>
        <v>373</v>
      </c>
      <c r="G122" s="17"/>
      <c r="H122" s="77"/>
      <c r="I122" s="7"/>
    </row>
    <row r="123" spans="1:10" ht="16.2" x14ac:dyDescent="0.3">
      <c r="A123" s="63"/>
      <c r="B123" s="45" t="s">
        <v>631</v>
      </c>
      <c r="C123" s="4"/>
      <c r="D123" s="4" t="str">
        <f t="shared" si="9"/>
        <v/>
      </c>
      <c r="E123" s="4"/>
      <c r="F123" s="17"/>
      <c r="G123" s="17"/>
      <c r="H123" s="77"/>
      <c r="I123" s="7"/>
    </row>
    <row r="124" spans="1:10" ht="16.2" x14ac:dyDescent="0.3">
      <c r="A124" s="63"/>
      <c r="B124" s="45" t="s">
        <v>632</v>
      </c>
      <c r="C124" s="4"/>
      <c r="D124" s="4" t="str">
        <f t="shared" si="9"/>
        <v/>
      </c>
      <c r="E124" s="4"/>
      <c r="F124" s="17"/>
      <c r="G124" s="17"/>
      <c r="H124" s="77"/>
      <c r="I124" s="7"/>
    </row>
    <row r="125" spans="1:10" ht="16.2" x14ac:dyDescent="0.3">
      <c r="A125" s="63"/>
      <c r="B125" s="45" t="s">
        <v>633</v>
      </c>
      <c r="C125" s="4">
        <v>12</v>
      </c>
      <c r="D125" s="4">
        <f t="shared" si="9"/>
        <v>10</v>
      </c>
      <c r="E125" s="4">
        <v>2</v>
      </c>
      <c r="F125" s="20">
        <f t="shared" ref="F125" si="13">ROUND(IF(2&lt;E125,2,E125)*140*4/3,0)</f>
        <v>373</v>
      </c>
      <c r="G125" s="17"/>
      <c r="H125" s="77"/>
      <c r="I125" s="7"/>
    </row>
    <row r="126" spans="1:10" ht="16.2" x14ac:dyDescent="0.3">
      <c r="A126" s="63"/>
      <c r="B126" s="45" t="s">
        <v>634</v>
      </c>
      <c r="C126" s="4">
        <v>14</v>
      </c>
      <c r="D126" s="4">
        <f>IF((OR(C126&gt;12,C126=12)),C126-2,IF(C126=8,C126-1,""))</f>
        <v>12</v>
      </c>
      <c r="E126" s="4">
        <v>2</v>
      </c>
      <c r="F126" s="17"/>
      <c r="G126" s="17">
        <v>2</v>
      </c>
      <c r="H126" s="77"/>
      <c r="I126" s="7"/>
    </row>
    <row r="127" spans="1:10" ht="16.2" x14ac:dyDescent="0.3">
      <c r="A127" s="63"/>
      <c r="B127" s="45" t="s">
        <v>635</v>
      </c>
      <c r="C127" s="4">
        <v>12</v>
      </c>
      <c r="D127" s="4">
        <f t="shared" si="9"/>
        <v>10</v>
      </c>
      <c r="E127" s="4">
        <f>D127-8</f>
        <v>2</v>
      </c>
      <c r="F127" s="20">
        <f t="shared" ref="F127:F128" si="14">ROUND(IF(2&lt;E127,2,E127)*140*4/3,0)</f>
        <v>373</v>
      </c>
      <c r="G127" s="17"/>
      <c r="H127" s="77"/>
      <c r="I127" s="7"/>
    </row>
    <row r="128" spans="1:10" ht="16.2" x14ac:dyDescent="0.3">
      <c r="A128" s="63"/>
      <c r="B128" s="45" t="s">
        <v>636</v>
      </c>
      <c r="C128" s="4">
        <v>12</v>
      </c>
      <c r="D128" s="4">
        <f t="shared" si="9"/>
        <v>10</v>
      </c>
      <c r="E128" s="4">
        <f>D128-8</f>
        <v>2</v>
      </c>
      <c r="F128" s="20">
        <f t="shared" si="14"/>
        <v>373</v>
      </c>
      <c r="G128" s="17"/>
      <c r="H128" s="77"/>
      <c r="I128" s="7"/>
    </row>
    <row r="129" spans="1:9" ht="16.2" x14ac:dyDescent="0.3">
      <c r="A129" s="63"/>
      <c r="B129" s="45" t="s">
        <v>637</v>
      </c>
      <c r="C129" s="4"/>
      <c r="D129" s="4" t="str">
        <f t="shared" si="9"/>
        <v/>
      </c>
      <c r="E129" s="4"/>
      <c r="F129" s="17"/>
      <c r="G129" s="17"/>
      <c r="H129" s="77"/>
      <c r="I129" s="7"/>
    </row>
    <row r="130" spans="1:9" ht="16.2" x14ac:dyDescent="0.3">
      <c r="A130" s="63"/>
      <c r="B130" s="45" t="s">
        <v>638</v>
      </c>
      <c r="C130" s="4"/>
      <c r="D130" s="4" t="str">
        <f t="shared" si="9"/>
        <v/>
      </c>
      <c r="E130" s="4"/>
      <c r="F130" s="17"/>
      <c r="G130" s="17"/>
      <c r="H130" s="77"/>
      <c r="I130" s="7"/>
    </row>
    <row r="131" spans="1:9" ht="16.2" x14ac:dyDescent="0.3">
      <c r="A131" s="63"/>
      <c r="B131" s="45" t="s">
        <v>639</v>
      </c>
      <c r="C131" s="4">
        <v>12</v>
      </c>
      <c r="D131" s="4">
        <f t="shared" si="9"/>
        <v>10</v>
      </c>
      <c r="E131" s="4">
        <f>D131-8</f>
        <v>2</v>
      </c>
      <c r="F131" s="20">
        <f t="shared" ref="F131:F134" si="15">ROUND(IF(2&lt;E131,2,E131)*140*4/3,0)</f>
        <v>373</v>
      </c>
      <c r="G131" s="17"/>
      <c r="H131" s="77"/>
      <c r="I131" s="7"/>
    </row>
    <row r="132" spans="1:9" ht="16.2" x14ac:dyDescent="0.3">
      <c r="A132" s="63"/>
      <c r="B132" s="45" t="s">
        <v>640</v>
      </c>
      <c r="C132" s="4">
        <v>12</v>
      </c>
      <c r="D132" s="4">
        <f t="shared" si="9"/>
        <v>10</v>
      </c>
      <c r="E132" s="4">
        <f>D132-8</f>
        <v>2</v>
      </c>
      <c r="F132" s="20">
        <f t="shared" si="15"/>
        <v>373</v>
      </c>
      <c r="G132" s="17"/>
      <c r="H132" s="77"/>
      <c r="I132" s="7"/>
    </row>
    <row r="133" spans="1:9" ht="16.2" x14ac:dyDescent="0.3">
      <c r="A133" s="63"/>
      <c r="B133" s="45" t="s">
        <v>641</v>
      </c>
      <c r="C133" s="4">
        <v>12</v>
      </c>
      <c r="D133" s="4">
        <f t="shared" si="9"/>
        <v>10</v>
      </c>
      <c r="E133" s="4">
        <f>D133-8</f>
        <v>2</v>
      </c>
      <c r="F133" s="20">
        <f t="shared" si="15"/>
        <v>373</v>
      </c>
      <c r="G133" s="17"/>
      <c r="H133" s="77"/>
      <c r="I133" s="7"/>
    </row>
    <row r="134" spans="1:9" ht="16.2" x14ac:dyDescent="0.3">
      <c r="A134" s="63"/>
      <c r="B134" s="45" t="s">
        <v>642</v>
      </c>
      <c r="C134" s="4">
        <v>12</v>
      </c>
      <c r="D134" s="4">
        <f t="shared" si="9"/>
        <v>10</v>
      </c>
      <c r="E134" s="4">
        <f>D134-8</f>
        <v>2</v>
      </c>
      <c r="F134" s="20">
        <f t="shared" si="15"/>
        <v>373</v>
      </c>
      <c r="G134" s="17"/>
      <c r="H134" s="77"/>
      <c r="I134" s="7"/>
    </row>
    <row r="135" spans="1:9" ht="16.2" x14ac:dyDescent="0.3">
      <c r="A135" s="63"/>
      <c r="B135" s="45" t="s">
        <v>643</v>
      </c>
      <c r="C135" s="4"/>
      <c r="D135" s="4" t="str">
        <f t="shared" si="9"/>
        <v/>
      </c>
      <c r="E135" s="4"/>
      <c r="F135" s="17"/>
      <c r="G135" s="17"/>
      <c r="H135" s="77"/>
      <c r="I135" s="7"/>
    </row>
    <row r="136" spans="1:9" ht="16.2" x14ac:dyDescent="0.3">
      <c r="A136" s="63"/>
      <c r="B136" s="45" t="s">
        <v>644</v>
      </c>
      <c r="C136" s="4"/>
      <c r="D136" s="4" t="str">
        <f t="shared" si="9"/>
        <v/>
      </c>
      <c r="E136" s="4"/>
      <c r="F136" s="17"/>
      <c r="G136" s="17"/>
      <c r="H136" s="77"/>
      <c r="I136" s="7"/>
    </row>
    <row r="137" spans="1:9" ht="16.2" x14ac:dyDescent="0.3">
      <c r="A137" s="63"/>
      <c r="B137" s="45" t="s">
        <v>645</v>
      </c>
      <c r="C137" s="4">
        <v>12</v>
      </c>
      <c r="D137" s="4">
        <f t="shared" si="9"/>
        <v>10</v>
      </c>
      <c r="E137" s="4">
        <f>D137-8</f>
        <v>2</v>
      </c>
      <c r="F137" s="20">
        <f t="shared" ref="F137:F138" si="16">ROUND(IF(2&lt;E137,2,E137)*140*4/3,0)</f>
        <v>373</v>
      </c>
      <c r="G137" s="17"/>
      <c r="H137" s="77"/>
      <c r="I137" s="7"/>
    </row>
    <row r="138" spans="1:9" ht="16.2" x14ac:dyDescent="0.3">
      <c r="A138" s="63"/>
      <c r="B138" s="45" t="s">
        <v>646</v>
      </c>
      <c r="C138" s="4">
        <v>12</v>
      </c>
      <c r="D138" s="4">
        <f t="shared" si="9"/>
        <v>10</v>
      </c>
      <c r="E138" s="4">
        <f>D138-8</f>
        <v>2</v>
      </c>
      <c r="F138" s="20">
        <f t="shared" si="16"/>
        <v>373</v>
      </c>
      <c r="G138" s="17"/>
      <c r="H138" s="77"/>
      <c r="I138" s="7"/>
    </row>
    <row r="139" spans="1:9" ht="16.2" x14ac:dyDescent="0.3">
      <c r="A139" s="63"/>
      <c r="B139" s="8" t="s">
        <v>1848</v>
      </c>
      <c r="C139" s="4"/>
      <c r="D139" s="4" t="s">
        <v>1859</v>
      </c>
      <c r="E139" s="4" t="s">
        <v>1860</v>
      </c>
      <c r="F139" s="17"/>
      <c r="G139" s="17">
        <v>2</v>
      </c>
      <c r="H139" s="77">
        <v>22008</v>
      </c>
      <c r="I139" s="7"/>
    </row>
    <row r="140" spans="1:9" ht="32.4" x14ac:dyDescent="0.3">
      <c r="A140" s="63"/>
      <c r="B140" s="90" t="s">
        <v>1849</v>
      </c>
      <c r="C140" s="4"/>
      <c r="D140" s="4"/>
      <c r="E140" s="4"/>
      <c r="F140" s="1"/>
      <c r="G140" s="1"/>
      <c r="H140" s="43">
        <v>7804</v>
      </c>
      <c r="I140" s="4">
        <v>2613</v>
      </c>
    </row>
    <row r="141" spans="1:9" ht="16.2" x14ac:dyDescent="0.3">
      <c r="A141" s="63"/>
      <c r="B141" s="8" t="s">
        <v>1817</v>
      </c>
      <c r="C141" s="4"/>
      <c r="D141" s="4"/>
      <c r="E141" s="4"/>
      <c r="F141" s="1"/>
      <c r="G141" s="1"/>
      <c r="H141" s="43">
        <v>32425</v>
      </c>
      <c r="I141" s="4"/>
    </row>
    <row r="142" spans="1:9" ht="16.2" x14ac:dyDescent="0.3">
      <c r="A142" s="63"/>
      <c r="B142" s="8" t="s">
        <v>1818</v>
      </c>
      <c r="C142" s="4"/>
      <c r="D142" s="4"/>
      <c r="E142" s="4"/>
      <c r="F142" s="1"/>
      <c r="G142" s="1"/>
      <c r="H142" s="43">
        <v>36425</v>
      </c>
      <c r="I142" s="4"/>
    </row>
    <row r="143" spans="1:9" ht="16.2" x14ac:dyDescent="0.3">
      <c r="A143" s="63"/>
      <c r="B143" s="8" t="s">
        <v>1819</v>
      </c>
      <c r="C143" s="9"/>
      <c r="D143" s="9" t="str">
        <f t="shared" ref="D143" si="17">IF((OR(C143&gt;12,C143=12)),C143-2,IF(C143=8,C143-1,""))</f>
        <v/>
      </c>
      <c r="E143" s="9"/>
      <c r="F143" s="10"/>
      <c r="G143" s="10"/>
      <c r="H143" s="78">
        <v>4000</v>
      </c>
      <c r="I143" s="15"/>
    </row>
    <row r="144" spans="1:9" x14ac:dyDescent="0.3">
      <c r="A144" s="63"/>
      <c r="I144" s="29"/>
    </row>
    <row r="145" spans="1:9" ht="16.2" x14ac:dyDescent="0.3">
      <c r="A145" s="63"/>
      <c r="B145" s="45" t="s">
        <v>647</v>
      </c>
      <c r="C145" s="4">
        <v>12</v>
      </c>
      <c r="D145" s="4">
        <f>IF((OR(C145&gt;12,C145=12)),C145-2,IF(C145=8,C145-1,""))</f>
        <v>10</v>
      </c>
      <c r="E145" s="4">
        <f>D145-8</f>
        <v>2</v>
      </c>
      <c r="F145" s="20">
        <f t="shared" ref="F145:F146" si="18">ROUND(IF(2&lt;E145,2,E145)*140*4/3,0)</f>
        <v>373</v>
      </c>
      <c r="G145" s="17"/>
      <c r="H145" s="77"/>
      <c r="I145" s="7"/>
    </row>
    <row r="146" spans="1:9" ht="16.2" x14ac:dyDescent="0.3">
      <c r="A146" s="63"/>
      <c r="B146" s="45" t="s">
        <v>648</v>
      </c>
      <c r="C146" s="4">
        <v>12</v>
      </c>
      <c r="D146" s="4">
        <f t="shared" ref="D146:D175" si="19">IF((OR(C146&gt;12,C146=12)),C146-2,IF(C146=8,C146-1,""))</f>
        <v>10</v>
      </c>
      <c r="E146" s="4">
        <f>D146-8</f>
        <v>2</v>
      </c>
      <c r="F146" s="20">
        <f t="shared" si="18"/>
        <v>373</v>
      </c>
      <c r="G146" s="17"/>
      <c r="H146" s="77"/>
      <c r="I146" s="7"/>
    </row>
    <row r="147" spans="1:9" ht="16.2" x14ac:dyDescent="0.3">
      <c r="A147" s="63"/>
      <c r="B147" s="45" t="s">
        <v>649</v>
      </c>
      <c r="C147" s="4"/>
      <c r="D147" s="4" t="str">
        <f t="shared" si="19"/>
        <v/>
      </c>
      <c r="E147" s="4"/>
      <c r="F147" s="17"/>
      <c r="G147" s="17"/>
      <c r="H147" s="77"/>
      <c r="I147" s="7"/>
    </row>
    <row r="148" spans="1:9" ht="16.2" x14ac:dyDescent="0.3">
      <c r="A148" s="63"/>
      <c r="B148" s="45" t="s">
        <v>650</v>
      </c>
      <c r="C148" s="4"/>
      <c r="D148" s="4" t="str">
        <f t="shared" si="19"/>
        <v/>
      </c>
      <c r="E148" s="4"/>
      <c r="F148" s="17"/>
      <c r="G148" s="17"/>
      <c r="H148" s="77"/>
      <c r="I148" s="7"/>
    </row>
    <row r="149" spans="1:9" ht="16.2" x14ac:dyDescent="0.3">
      <c r="A149" s="63"/>
      <c r="B149" s="45" t="s">
        <v>651</v>
      </c>
      <c r="C149" s="4">
        <v>12</v>
      </c>
      <c r="D149" s="4">
        <f t="shared" si="19"/>
        <v>10</v>
      </c>
      <c r="E149" s="4">
        <f>D149-8</f>
        <v>2</v>
      </c>
      <c r="F149" s="20">
        <f t="shared" ref="F149:F152" si="20">ROUND(IF(2&lt;E149,2,E149)*140*4/3,0)</f>
        <v>373</v>
      </c>
      <c r="G149" s="17"/>
      <c r="H149" s="77"/>
      <c r="I149" s="7"/>
    </row>
    <row r="150" spans="1:9" ht="16.2" x14ac:dyDescent="0.3">
      <c r="A150" s="63"/>
      <c r="B150" s="45" t="s">
        <v>652</v>
      </c>
      <c r="C150" s="4">
        <v>12</v>
      </c>
      <c r="D150" s="4">
        <f t="shared" si="19"/>
        <v>10</v>
      </c>
      <c r="E150" s="4">
        <f>D150-8</f>
        <v>2</v>
      </c>
      <c r="F150" s="20">
        <f t="shared" si="20"/>
        <v>373</v>
      </c>
      <c r="G150" s="17"/>
      <c r="H150" s="77"/>
      <c r="I150" s="7"/>
    </row>
    <row r="151" spans="1:9" ht="16.2" x14ac:dyDescent="0.3">
      <c r="A151" s="63"/>
      <c r="B151" s="45" t="s">
        <v>653</v>
      </c>
      <c r="C151" s="4">
        <v>12</v>
      </c>
      <c r="D151" s="4">
        <f t="shared" si="19"/>
        <v>10</v>
      </c>
      <c r="E151" s="4">
        <f>D151-8</f>
        <v>2</v>
      </c>
      <c r="F151" s="20">
        <f t="shared" si="20"/>
        <v>373</v>
      </c>
      <c r="G151" s="17"/>
      <c r="H151" s="77"/>
      <c r="I151" s="7"/>
    </row>
    <row r="152" spans="1:9" ht="16.2" x14ac:dyDescent="0.3">
      <c r="A152" s="63"/>
      <c r="B152" s="45" t="s">
        <v>654</v>
      </c>
      <c r="C152" s="4">
        <v>12</v>
      </c>
      <c r="D152" s="4">
        <f t="shared" si="19"/>
        <v>10</v>
      </c>
      <c r="E152" s="4">
        <f>D152-8</f>
        <v>2</v>
      </c>
      <c r="F152" s="20">
        <f t="shared" si="20"/>
        <v>373</v>
      </c>
      <c r="G152" s="17"/>
      <c r="H152" s="77"/>
      <c r="I152" s="7"/>
    </row>
    <row r="153" spans="1:9" ht="16.2" x14ac:dyDescent="0.3">
      <c r="A153" s="63"/>
      <c r="B153" s="45" t="s">
        <v>655</v>
      </c>
      <c r="C153" s="4"/>
      <c r="D153" s="4" t="str">
        <f t="shared" si="19"/>
        <v/>
      </c>
      <c r="E153" s="4"/>
      <c r="F153" s="17"/>
      <c r="G153" s="17"/>
      <c r="H153" s="77"/>
      <c r="I153" s="7"/>
    </row>
    <row r="154" spans="1:9" ht="16.2" x14ac:dyDescent="0.3">
      <c r="A154" s="63"/>
      <c r="B154" s="45" t="s">
        <v>656</v>
      </c>
      <c r="C154" s="4"/>
      <c r="D154" s="4" t="str">
        <f t="shared" si="19"/>
        <v/>
      </c>
      <c r="E154" s="4"/>
      <c r="F154" s="17"/>
      <c r="G154" s="17"/>
      <c r="H154" s="77"/>
      <c r="I154" s="7"/>
    </row>
    <row r="155" spans="1:9" ht="16.2" x14ac:dyDescent="0.3">
      <c r="A155" s="63"/>
      <c r="B155" s="45" t="s">
        <v>657</v>
      </c>
      <c r="C155" s="4">
        <v>12</v>
      </c>
      <c r="D155" s="4">
        <f t="shared" si="19"/>
        <v>10</v>
      </c>
      <c r="E155" s="4">
        <f>D155-8</f>
        <v>2</v>
      </c>
      <c r="F155" s="20">
        <f t="shared" ref="F155" si="21">ROUND(IF(2&lt;E155,2,E155)*140*4/3,0)</f>
        <v>373</v>
      </c>
      <c r="G155" s="17"/>
      <c r="H155" s="77"/>
      <c r="I155" s="7"/>
    </row>
    <row r="156" spans="1:9" ht="16.2" x14ac:dyDescent="0.3">
      <c r="A156" s="63"/>
      <c r="B156" s="45" t="s">
        <v>658</v>
      </c>
      <c r="C156" s="4"/>
      <c r="D156" s="4" t="str">
        <f t="shared" si="19"/>
        <v/>
      </c>
      <c r="E156" s="4"/>
      <c r="F156" s="17"/>
      <c r="G156" s="17"/>
      <c r="H156" s="77"/>
      <c r="I156" s="7"/>
    </row>
    <row r="157" spans="1:9" ht="16.2" x14ac:dyDescent="0.3">
      <c r="A157" s="63"/>
      <c r="B157" s="45" t="s">
        <v>659</v>
      </c>
      <c r="C157" s="4">
        <v>12</v>
      </c>
      <c r="D157" s="4">
        <v>10</v>
      </c>
      <c r="E157" s="4">
        <f>D157-8</f>
        <v>2</v>
      </c>
      <c r="F157" s="20">
        <f t="shared" ref="F157:F158" si="22">ROUND(IF(2&lt;E157,2,E157)*140*4/3,0)</f>
        <v>373</v>
      </c>
      <c r="G157" s="17"/>
      <c r="H157" s="77"/>
      <c r="I157" s="7"/>
    </row>
    <row r="158" spans="1:9" ht="16.2" x14ac:dyDescent="0.3">
      <c r="A158" s="63"/>
      <c r="B158" s="45" t="s">
        <v>660</v>
      </c>
      <c r="C158" s="4">
        <v>12</v>
      </c>
      <c r="D158" s="4">
        <f t="shared" si="19"/>
        <v>10</v>
      </c>
      <c r="E158" s="4">
        <f>D158-8</f>
        <v>2</v>
      </c>
      <c r="F158" s="20">
        <f t="shared" si="22"/>
        <v>373</v>
      </c>
      <c r="G158" s="17"/>
      <c r="H158" s="77"/>
      <c r="I158" s="7"/>
    </row>
    <row r="159" spans="1:9" ht="16.2" x14ac:dyDescent="0.3">
      <c r="A159" s="63"/>
      <c r="B159" s="45" t="s">
        <v>661</v>
      </c>
      <c r="C159" s="4"/>
      <c r="D159" s="4" t="str">
        <f t="shared" si="19"/>
        <v/>
      </c>
      <c r="E159" s="4"/>
      <c r="F159" s="17"/>
      <c r="G159" s="17"/>
      <c r="H159" s="77"/>
      <c r="I159" s="7"/>
    </row>
    <row r="160" spans="1:9" ht="16.2" x14ac:dyDescent="0.3">
      <c r="A160" s="63"/>
      <c r="B160" s="45" t="s">
        <v>662</v>
      </c>
      <c r="C160" s="4"/>
      <c r="D160" s="4" t="str">
        <f t="shared" si="19"/>
        <v/>
      </c>
      <c r="E160" s="4"/>
      <c r="F160" s="17"/>
      <c r="G160" s="17"/>
      <c r="H160" s="77"/>
      <c r="I160" s="7"/>
    </row>
    <row r="161" spans="1:9" ht="16.2" x14ac:dyDescent="0.3">
      <c r="A161" s="63"/>
      <c r="B161" s="45" t="s">
        <v>663</v>
      </c>
      <c r="C161" s="4">
        <v>12</v>
      </c>
      <c r="D161" s="4">
        <f t="shared" si="19"/>
        <v>10</v>
      </c>
      <c r="E161" s="4">
        <f>D161-8</f>
        <v>2</v>
      </c>
      <c r="F161" s="20">
        <f t="shared" ref="F161:F164" si="23">ROUND(IF(2&lt;E161,2,E161)*140*4/3,0)</f>
        <v>373</v>
      </c>
      <c r="G161" s="17"/>
      <c r="H161" s="77"/>
      <c r="I161" s="7"/>
    </row>
    <row r="162" spans="1:9" ht="16.2" x14ac:dyDescent="0.3">
      <c r="A162" s="63"/>
      <c r="B162" s="45" t="s">
        <v>664</v>
      </c>
      <c r="C162" s="4">
        <v>12</v>
      </c>
      <c r="D162" s="4">
        <f t="shared" si="19"/>
        <v>10</v>
      </c>
      <c r="E162" s="4">
        <f>D162-8</f>
        <v>2</v>
      </c>
      <c r="F162" s="20">
        <f t="shared" si="23"/>
        <v>373</v>
      </c>
      <c r="G162" s="17"/>
      <c r="H162" s="77"/>
      <c r="I162" s="7"/>
    </row>
    <row r="163" spans="1:9" ht="16.2" x14ac:dyDescent="0.3">
      <c r="A163" s="63"/>
      <c r="B163" s="45" t="s">
        <v>665</v>
      </c>
      <c r="C163" s="4">
        <v>12</v>
      </c>
      <c r="D163" s="4">
        <f>IF((OR(C163&gt;12,C163=12)),C163-2,IF(C163=8,C163-1,""))</f>
        <v>10</v>
      </c>
      <c r="E163" s="4">
        <f>D163-8</f>
        <v>2</v>
      </c>
      <c r="F163" s="20">
        <f t="shared" si="23"/>
        <v>373</v>
      </c>
      <c r="G163" s="17"/>
      <c r="H163" s="77"/>
      <c r="I163" s="7"/>
    </row>
    <row r="164" spans="1:9" ht="16.2" x14ac:dyDescent="0.3">
      <c r="A164" s="63"/>
      <c r="B164" s="45" t="s">
        <v>666</v>
      </c>
      <c r="C164" s="4">
        <v>12</v>
      </c>
      <c r="D164" s="4">
        <f t="shared" si="19"/>
        <v>10</v>
      </c>
      <c r="E164" s="4">
        <f>D164-8</f>
        <v>2</v>
      </c>
      <c r="F164" s="20">
        <f t="shared" si="23"/>
        <v>373</v>
      </c>
      <c r="G164" s="17"/>
      <c r="H164" s="77"/>
      <c r="I164" s="7"/>
    </row>
    <row r="165" spans="1:9" ht="16.2" x14ac:dyDescent="0.3">
      <c r="A165" s="63"/>
      <c r="B165" s="45" t="s">
        <v>667</v>
      </c>
      <c r="C165" s="4"/>
      <c r="D165" s="4" t="str">
        <f t="shared" si="19"/>
        <v/>
      </c>
      <c r="E165" s="4"/>
      <c r="F165" s="17"/>
      <c r="G165" s="17"/>
      <c r="H165" s="77"/>
      <c r="I165" s="7"/>
    </row>
    <row r="166" spans="1:9" ht="16.2" x14ac:dyDescent="0.3">
      <c r="A166" s="63"/>
      <c r="B166" s="45" t="s">
        <v>668</v>
      </c>
      <c r="C166" s="4"/>
      <c r="D166" s="4" t="str">
        <f t="shared" si="19"/>
        <v/>
      </c>
      <c r="E166" s="4"/>
      <c r="F166" s="17"/>
      <c r="G166" s="17"/>
      <c r="H166" s="77"/>
      <c r="I166" s="7"/>
    </row>
    <row r="167" spans="1:9" ht="16.2" x14ac:dyDescent="0.3">
      <c r="A167" s="63"/>
      <c r="B167" s="45" t="s">
        <v>669</v>
      </c>
      <c r="C167" s="4">
        <v>12</v>
      </c>
      <c r="D167" s="4">
        <f t="shared" si="19"/>
        <v>10</v>
      </c>
      <c r="E167" s="4">
        <f>D167-8</f>
        <v>2</v>
      </c>
      <c r="F167" s="20">
        <f t="shared" ref="F167:F169" si="24">ROUND(IF(2&lt;E167,2,E167)*140*4/3,0)</f>
        <v>373</v>
      </c>
      <c r="G167" s="17"/>
      <c r="H167" s="77"/>
      <c r="I167" s="7"/>
    </row>
    <row r="168" spans="1:9" ht="16.2" x14ac:dyDescent="0.3">
      <c r="A168" s="63"/>
      <c r="B168" s="45" t="s">
        <v>670</v>
      </c>
      <c r="C168" s="4">
        <v>12</v>
      </c>
      <c r="D168" s="4">
        <f t="shared" si="19"/>
        <v>10</v>
      </c>
      <c r="E168" s="4">
        <f>D168-8</f>
        <v>2</v>
      </c>
      <c r="F168" s="20">
        <f t="shared" si="24"/>
        <v>373</v>
      </c>
      <c r="G168" s="17"/>
      <c r="H168" s="77"/>
      <c r="I168" s="7"/>
    </row>
    <row r="169" spans="1:9" ht="16.2" x14ac:dyDescent="0.3">
      <c r="A169" s="63"/>
      <c r="B169" s="45" t="s">
        <v>671</v>
      </c>
      <c r="C169" s="4">
        <v>12</v>
      </c>
      <c r="D169" s="4">
        <f t="shared" si="19"/>
        <v>10</v>
      </c>
      <c r="E169" s="4">
        <f>D169-8</f>
        <v>2</v>
      </c>
      <c r="F169" s="20">
        <f t="shared" si="24"/>
        <v>373</v>
      </c>
      <c r="G169" s="17"/>
      <c r="H169" s="77"/>
      <c r="I169" s="7"/>
    </row>
    <row r="170" spans="1:9" ht="16.2" x14ac:dyDescent="0.3">
      <c r="A170" s="63"/>
      <c r="B170" s="166" t="s">
        <v>2055</v>
      </c>
      <c r="C170" s="19"/>
      <c r="D170" s="19" t="str">
        <f t="shared" si="19"/>
        <v/>
      </c>
      <c r="E170" s="19"/>
      <c r="F170" s="20"/>
      <c r="G170" s="20"/>
      <c r="H170" s="91"/>
      <c r="I170" s="21"/>
    </row>
    <row r="171" spans="1:9" ht="16.2" x14ac:dyDescent="0.3">
      <c r="A171" s="63"/>
      <c r="B171" s="166" t="s">
        <v>2056</v>
      </c>
      <c r="C171" s="19"/>
      <c r="D171" s="19" t="str">
        <f t="shared" si="19"/>
        <v/>
      </c>
      <c r="E171" s="19"/>
      <c r="F171" s="20"/>
      <c r="G171" s="20"/>
      <c r="H171" s="91"/>
      <c r="I171" s="21"/>
    </row>
    <row r="172" spans="1:9" ht="16.2" x14ac:dyDescent="0.3">
      <c r="A172" s="63"/>
      <c r="B172" s="166" t="s">
        <v>2057</v>
      </c>
      <c r="C172" s="19"/>
      <c r="D172" s="19" t="str">
        <f t="shared" si="19"/>
        <v/>
      </c>
      <c r="E172" s="19"/>
      <c r="F172" s="20"/>
      <c r="G172" s="20"/>
      <c r="H172" s="91"/>
      <c r="I172" s="21"/>
    </row>
    <row r="173" spans="1:9" ht="16.2" x14ac:dyDescent="0.3">
      <c r="A173" s="63"/>
      <c r="B173" s="166" t="s">
        <v>2058</v>
      </c>
      <c r="C173" s="19"/>
      <c r="D173" s="19" t="str">
        <f t="shared" si="19"/>
        <v/>
      </c>
      <c r="E173" s="19"/>
      <c r="F173" s="20"/>
      <c r="G173" s="20"/>
      <c r="H173" s="91"/>
      <c r="I173" s="21"/>
    </row>
    <row r="174" spans="1:9" ht="16.2" x14ac:dyDescent="0.3">
      <c r="A174" s="63"/>
      <c r="B174" s="45" t="s">
        <v>672</v>
      </c>
      <c r="C174" s="4">
        <v>12</v>
      </c>
      <c r="D174" s="4">
        <f t="shared" si="19"/>
        <v>10</v>
      </c>
      <c r="E174" s="4">
        <f>D174-8</f>
        <v>2</v>
      </c>
      <c r="F174" s="20">
        <f t="shared" ref="F174:F175" si="25">ROUND(IF(2&lt;E174,2,E174)*140*4/3,0)</f>
        <v>373</v>
      </c>
      <c r="G174" s="17"/>
      <c r="H174" s="77"/>
      <c r="I174" s="7"/>
    </row>
    <row r="175" spans="1:9" ht="16.2" x14ac:dyDescent="0.3">
      <c r="A175" s="63"/>
      <c r="B175" s="45" t="s">
        <v>673</v>
      </c>
      <c r="C175" s="4">
        <v>12</v>
      </c>
      <c r="D175" s="4">
        <f t="shared" si="19"/>
        <v>10</v>
      </c>
      <c r="E175" s="4">
        <f>D175-8</f>
        <v>2</v>
      </c>
      <c r="F175" s="20">
        <f t="shared" si="25"/>
        <v>373</v>
      </c>
      <c r="G175" s="17"/>
      <c r="H175" s="77"/>
      <c r="I175" s="7"/>
    </row>
    <row r="176" spans="1:9" ht="16.2" x14ac:dyDescent="0.3">
      <c r="A176" s="63"/>
      <c r="B176" s="8" t="s">
        <v>1848</v>
      </c>
      <c r="C176" s="4"/>
      <c r="D176" s="4">
        <v>144</v>
      </c>
      <c r="E176" s="4">
        <f>SUM(E145:E175)</f>
        <v>36</v>
      </c>
      <c r="F176" s="17"/>
      <c r="G176" s="17"/>
      <c r="H176" s="77">
        <v>20160</v>
      </c>
      <c r="I176" s="7"/>
    </row>
    <row r="177" spans="1:9" ht="32.4" x14ac:dyDescent="0.3">
      <c r="A177" s="63"/>
      <c r="B177" s="90" t="s">
        <v>1849</v>
      </c>
      <c r="C177" s="4"/>
      <c r="D177" s="4"/>
      <c r="E177" s="4"/>
      <c r="F177" s="1"/>
      <c r="G177" s="1"/>
      <c r="H177" s="43">
        <v>6714</v>
      </c>
      <c r="I177" s="4"/>
    </row>
    <row r="178" spans="1:9" ht="16.2" x14ac:dyDescent="0.3">
      <c r="A178" s="63"/>
      <c r="B178" s="8" t="s">
        <v>1817</v>
      </c>
      <c r="C178" s="4"/>
      <c r="D178" s="4"/>
      <c r="E178" s="4"/>
      <c r="F178" s="1"/>
      <c r="G178" s="1"/>
      <c r="H178" s="43">
        <v>26874</v>
      </c>
      <c r="I178" s="4"/>
    </row>
    <row r="179" spans="1:9" ht="16.2" x14ac:dyDescent="0.3">
      <c r="A179" s="63"/>
      <c r="B179" s="8" t="s">
        <v>1818</v>
      </c>
      <c r="C179" s="4"/>
      <c r="D179" s="4"/>
      <c r="E179" s="4"/>
      <c r="F179" s="1"/>
      <c r="G179" s="1"/>
      <c r="H179" s="43">
        <v>30700</v>
      </c>
      <c r="I179" s="4"/>
    </row>
    <row r="180" spans="1:9" ht="16.2" x14ac:dyDescent="0.3">
      <c r="A180" s="63"/>
      <c r="B180" s="8" t="s">
        <v>1819</v>
      </c>
      <c r="C180" s="9"/>
      <c r="D180" s="9" t="str">
        <f t="shared" ref="D180" si="26">IF((OR(C180&gt;12,C180=12)),C180-2,IF(C180=8,C180-1,""))</f>
        <v/>
      </c>
      <c r="E180" s="9"/>
      <c r="F180" s="10"/>
      <c r="G180" s="10"/>
      <c r="H180" s="78">
        <v>3826</v>
      </c>
      <c r="I180" s="15"/>
    </row>
    <row r="181" spans="1:9" x14ac:dyDescent="0.3">
      <c r="A181" s="63"/>
      <c r="I181" s="29"/>
    </row>
    <row r="182" spans="1:9" ht="16.2" x14ac:dyDescent="0.3">
      <c r="A182" s="63"/>
      <c r="B182" s="45" t="s">
        <v>674</v>
      </c>
      <c r="C182" s="4">
        <v>12</v>
      </c>
      <c r="D182" s="4">
        <f>IF((OR(C182&gt;12,C182=12)),C182-2,IF(C182=8,C182-1,""))</f>
        <v>10</v>
      </c>
      <c r="E182" s="4">
        <f>D182-8</f>
        <v>2</v>
      </c>
      <c r="F182" s="20">
        <f t="shared" ref="F182" si="27">ROUND(IF(2&lt;E182,2,E182)*140*4/3,0)</f>
        <v>373</v>
      </c>
      <c r="G182" s="17"/>
      <c r="H182" s="77"/>
      <c r="I182" s="7"/>
    </row>
    <row r="183" spans="1:9" ht="16.2" x14ac:dyDescent="0.3">
      <c r="A183" s="63"/>
      <c r="B183" s="45" t="s">
        <v>675</v>
      </c>
      <c r="C183" s="4"/>
      <c r="D183" s="4" t="str">
        <f t="shared" ref="D183:D209" si="28">IF((OR(C183&gt;12,C183=12)),C183-2,IF(C183=8,C183-1,""))</f>
        <v/>
      </c>
      <c r="E183" s="4"/>
      <c r="F183" s="17"/>
      <c r="G183" s="17"/>
      <c r="H183" s="77"/>
      <c r="I183" s="7"/>
    </row>
    <row r="184" spans="1:9" ht="16.2" x14ac:dyDescent="0.3">
      <c r="A184" s="63"/>
      <c r="B184" s="45" t="s">
        <v>676</v>
      </c>
      <c r="C184" s="4"/>
      <c r="D184" s="4" t="str">
        <f t="shared" si="28"/>
        <v/>
      </c>
      <c r="E184" s="4"/>
      <c r="F184" s="17"/>
      <c r="G184" s="17"/>
      <c r="H184" s="77"/>
      <c r="I184" s="7"/>
    </row>
    <row r="185" spans="1:9" ht="16.2" x14ac:dyDescent="0.3">
      <c r="A185" s="63"/>
      <c r="B185" s="45" t="s">
        <v>677</v>
      </c>
      <c r="C185" s="4">
        <v>12</v>
      </c>
      <c r="D185" s="4">
        <f t="shared" si="28"/>
        <v>10</v>
      </c>
      <c r="E185" s="4">
        <f>D185-8</f>
        <v>2</v>
      </c>
      <c r="F185" s="20">
        <f t="shared" ref="F185:F188" si="29">ROUND(IF(2&lt;E185,2,E185)*140*4/3,0)</f>
        <v>373</v>
      </c>
      <c r="G185" s="17"/>
      <c r="H185" s="77"/>
      <c r="I185" s="7"/>
    </row>
    <row r="186" spans="1:9" ht="16.2" x14ac:dyDescent="0.3">
      <c r="A186" s="63"/>
      <c r="B186" s="45" t="s">
        <v>678</v>
      </c>
      <c r="C186" s="4">
        <v>12</v>
      </c>
      <c r="D186" s="4">
        <f t="shared" si="28"/>
        <v>10</v>
      </c>
      <c r="E186" s="4">
        <f>D186-8</f>
        <v>2</v>
      </c>
      <c r="F186" s="20">
        <f t="shared" si="29"/>
        <v>373</v>
      </c>
      <c r="G186" s="17"/>
      <c r="H186" s="77"/>
      <c r="I186" s="7"/>
    </row>
    <row r="187" spans="1:9" ht="16.2" x14ac:dyDescent="0.3">
      <c r="A187" s="63"/>
      <c r="B187" s="45" t="s">
        <v>679</v>
      </c>
      <c r="C187" s="4">
        <v>12</v>
      </c>
      <c r="D187" s="4">
        <f t="shared" si="28"/>
        <v>10</v>
      </c>
      <c r="E187" s="4">
        <f>D187-8</f>
        <v>2</v>
      </c>
      <c r="F187" s="20">
        <f t="shared" si="29"/>
        <v>373</v>
      </c>
      <c r="G187" s="17"/>
      <c r="H187" s="77"/>
      <c r="I187" s="7"/>
    </row>
    <row r="188" spans="1:9" ht="16.2" x14ac:dyDescent="0.3">
      <c r="A188" s="63"/>
      <c r="B188" s="45" t="s">
        <v>680</v>
      </c>
      <c r="C188" s="4">
        <v>12</v>
      </c>
      <c r="D188" s="4">
        <f t="shared" si="28"/>
        <v>10</v>
      </c>
      <c r="E188" s="4">
        <f>D188-8</f>
        <v>2</v>
      </c>
      <c r="F188" s="20">
        <f t="shared" si="29"/>
        <v>373</v>
      </c>
      <c r="G188" s="17"/>
      <c r="H188" s="77"/>
      <c r="I188" s="7"/>
    </row>
    <row r="189" spans="1:9" ht="16.2" x14ac:dyDescent="0.3">
      <c r="A189" s="63"/>
      <c r="B189" s="166" t="s">
        <v>2059</v>
      </c>
      <c r="C189" s="19"/>
      <c r="D189" s="19" t="str">
        <f t="shared" si="28"/>
        <v/>
      </c>
      <c r="E189" s="19"/>
      <c r="F189" s="20"/>
      <c r="G189" s="20"/>
      <c r="H189" s="91"/>
      <c r="I189" s="21"/>
    </row>
    <row r="190" spans="1:9" ht="16.2" x14ac:dyDescent="0.3">
      <c r="A190" s="63"/>
      <c r="B190" s="45" t="s">
        <v>681</v>
      </c>
      <c r="C190" s="4">
        <v>12</v>
      </c>
      <c r="D190" s="4">
        <f t="shared" si="28"/>
        <v>10</v>
      </c>
      <c r="E190" s="4">
        <f>D190-8</f>
        <v>2</v>
      </c>
      <c r="F190" s="20">
        <f t="shared" ref="F190:F194" si="30">ROUND(IF(2&lt;E190,2,E190)*140*4/3,0)</f>
        <v>373</v>
      </c>
      <c r="G190" s="17"/>
      <c r="H190" s="77"/>
      <c r="I190" s="7"/>
    </row>
    <row r="191" spans="1:9" ht="16.2" x14ac:dyDescent="0.3">
      <c r="A191" s="63"/>
      <c r="B191" s="45" t="s">
        <v>682</v>
      </c>
      <c r="C191" s="4">
        <v>12</v>
      </c>
      <c r="D191" s="4">
        <f t="shared" si="28"/>
        <v>10</v>
      </c>
      <c r="E191" s="4">
        <f>D191-8</f>
        <v>2</v>
      </c>
      <c r="F191" s="20">
        <f t="shared" si="30"/>
        <v>373</v>
      </c>
      <c r="G191" s="17"/>
      <c r="H191" s="77"/>
      <c r="I191" s="7"/>
    </row>
    <row r="192" spans="1:9" ht="16.2" x14ac:dyDescent="0.3">
      <c r="A192" s="63"/>
      <c r="B192" s="45" t="s">
        <v>683</v>
      </c>
      <c r="C192" s="4">
        <v>12</v>
      </c>
      <c r="D192" s="4">
        <f t="shared" si="28"/>
        <v>10</v>
      </c>
      <c r="E192" s="4">
        <f>D192-8</f>
        <v>2</v>
      </c>
      <c r="F192" s="20">
        <f t="shared" si="30"/>
        <v>373</v>
      </c>
      <c r="G192" s="17"/>
      <c r="H192" s="77"/>
      <c r="I192" s="7"/>
    </row>
    <row r="193" spans="1:9" ht="16.2" x14ac:dyDescent="0.3">
      <c r="A193" s="63"/>
      <c r="B193" s="45" t="s">
        <v>684</v>
      </c>
      <c r="C193" s="4">
        <v>12</v>
      </c>
      <c r="D193" s="4">
        <f t="shared" si="28"/>
        <v>10</v>
      </c>
      <c r="E193" s="4">
        <f>D193-8</f>
        <v>2</v>
      </c>
      <c r="F193" s="20">
        <f t="shared" si="30"/>
        <v>373</v>
      </c>
      <c r="G193" s="17"/>
      <c r="H193" s="77"/>
      <c r="I193" s="7"/>
    </row>
    <row r="194" spans="1:9" ht="16.2" x14ac:dyDescent="0.3">
      <c r="A194" s="63"/>
      <c r="B194" s="45" t="s">
        <v>685</v>
      </c>
      <c r="C194" s="4">
        <v>12</v>
      </c>
      <c r="D194" s="4">
        <f t="shared" si="28"/>
        <v>10</v>
      </c>
      <c r="E194" s="4">
        <f>D194-8</f>
        <v>2</v>
      </c>
      <c r="F194" s="20">
        <f t="shared" si="30"/>
        <v>373</v>
      </c>
      <c r="G194" s="17"/>
      <c r="H194" s="77"/>
      <c r="I194" s="7"/>
    </row>
    <row r="195" spans="1:9" ht="16.2" x14ac:dyDescent="0.3">
      <c r="A195" s="63"/>
      <c r="B195" s="45" t="s">
        <v>686</v>
      </c>
      <c r="C195" s="4"/>
      <c r="D195" s="4" t="str">
        <f t="shared" si="28"/>
        <v/>
      </c>
      <c r="E195" s="4"/>
      <c r="F195" s="17"/>
      <c r="G195" s="17"/>
      <c r="H195" s="77"/>
      <c r="I195" s="7"/>
    </row>
    <row r="196" spans="1:9" ht="16.2" x14ac:dyDescent="0.3">
      <c r="A196" s="63"/>
      <c r="B196" s="45" t="s">
        <v>687</v>
      </c>
      <c r="C196" s="4"/>
      <c r="D196" s="4" t="str">
        <f t="shared" si="28"/>
        <v/>
      </c>
      <c r="E196" s="4"/>
      <c r="F196" s="17"/>
      <c r="G196" s="17"/>
      <c r="H196" s="77"/>
      <c r="I196" s="7"/>
    </row>
    <row r="197" spans="1:9" ht="16.2" x14ac:dyDescent="0.3">
      <c r="A197" s="63"/>
      <c r="B197" s="45" t="s">
        <v>688</v>
      </c>
      <c r="C197" s="4">
        <v>12</v>
      </c>
      <c r="D197" s="4">
        <f t="shared" si="28"/>
        <v>10</v>
      </c>
      <c r="E197" s="4">
        <f>D197-8</f>
        <v>2</v>
      </c>
      <c r="F197" s="20">
        <f t="shared" ref="F197" si="31">ROUND(IF(2&lt;E197,2,E197)*140*4/3,0)</f>
        <v>373</v>
      </c>
      <c r="G197" s="17"/>
      <c r="H197" s="77"/>
      <c r="I197" s="7"/>
    </row>
    <row r="198" spans="1:9" ht="16.2" x14ac:dyDescent="0.3">
      <c r="A198" s="63"/>
      <c r="B198" s="45" t="s">
        <v>689</v>
      </c>
      <c r="C198" s="4"/>
      <c r="D198" s="4" t="str">
        <f t="shared" si="28"/>
        <v/>
      </c>
      <c r="E198" s="4"/>
      <c r="F198" s="17"/>
      <c r="G198" s="17"/>
      <c r="H198" s="77"/>
      <c r="I198" s="7"/>
    </row>
    <row r="199" spans="1:9" ht="16.2" x14ac:dyDescent="0.3">
      <c r="A199" s="63"/>
      <c r="B199" s="45" t="s">
        <v>690</v>
      </c>
      <c r="C199" s="4">
        <v>12</v>
      </c>
      <c r="D199" s="4">
        <f t="shared" si="28"/>
        <v>10</v>
      </c>
      <c r="E199" s="4"/>
      <c r="F199" s="17"/>
      <c r="G199" s="17"/>
      <c r="H199" s="77"/>
      <c r="I199" s="7"/>
    </row>
    <row r="200" spans="1:9" ht="16.2" x14ac:dyDescent="0.3">
      <c r="A200" s="63"/>
      <c r="B200" s="45" t="s">
        <v>691</v>
      </c>
      <c r="C200" s="4">
        <v>12</v>
      </c>
      <c r="D200" s="4">
        <f t="shared" si="28"/>
        <v>10</v>
      </c>
      <c r="E200" s="4">
        <f>D200-8</f>
        <v>2</v>
      </c>
      <c r="F200" s="20">
        <f t="shared" ref="F200" si="32">ROUND(IF(2&lt;E200,2,E200)*140*4/3,0)</f>
        <v>373</v>
      </c>
      <c r="G200" s="17"/>
      <c r="H200" s="77"/>
      <c r="I200" s="7"/>
    </row>
    <row r="201" spans="1:9" ht="16.2" x14ac:dyDescent="0.3">
      <c r="A201" s="63"/>
      <c r="B201" s="45" t="s">
        <v>692</v>
      </c>
      <c r="C201" s="4"/>
      <c r="D201" s="4" t="str">
        <f t="shared" si="28"/>
        <v/>
      </c>
      <c r="E201" s="4"/>
      <c r="F201" s="17"/>
      <c r="G201" s="17"/>
      <c r="H201" s="77"/>
      <c r="I201" s="7"/>
    </row>
    <row r="202" spans="1:9" ht="16.2" x14ac:dyDescent="0.3">
      <c r="A202" s="63"/>
      <c r="B202" s="45" t="s">
        <v>693</v>
      </c>
      <c r="C202" s="4"/>
      <c r="D202" s="4" t="str">
        <f t="shared" si="28"/>
        <v/>
      </c>
      <c r="E202" s="4"/>
      <c r="F202" s="17"/>
      <c r="G202" s="17"/>
      <c r="H202" s="77"/>
      <c r="I202" s="7"/>
    </row>
    <row r="203" spans="1:9" ht="16.2" x14ac:dyDescent="0.3">
      <c r="A203" s="63"/>
      <c r="B203" s="45" t="s">
        <v>694</v>
      </c>
      <c r="C203" s="4">
        <v>12</v>
      </c>
      <c r="D203" s="4">
        <f t="shared" si="28"/>
        <v>10</v>
      </c>
      <c r="E203" s="4">
        <f>D203-8</f>
        <v>2</v>
      </c>
      <c r="F203" s="20">
        <f t="shared" ref="F203:F207" si="33">ROUND(IF(2&lt;E203,2,E203)*140*4/3,0)</f>
        <v>373</v>
      </c>
      <c r="G203" s="17"/>
      <c r="H203" s="77"/>
      <c r="I203" s="7"/>
    </row>
    <row r="204" spans="1:9" ht="16.2" x14ac:dyDescent="0.3">
      <c r="A204" s="63"/>
      <c r="B204" s="45" t="s">
        <v>695</v>
      </c>
      <c r="C204" s="4">
        <v>12</v>
      </c>
      <c r="D204" s="4">
        <f t="shared" si="28"/>
        <v>10</v>
      </c>
      <c r="E204" s="4">
        <f>D204-8</f>
        <v>2</v>
      </c>
      <c r="F204" s="20">
        <f t="shared" si="33"/>
        <v>373</v>
      </c>
      <c r="G204" s="17"/>
      <c r="H204" s="77"/>
      <c r="I204" s="7"/>
    </row>
    <row r="205" spans="1:9" ht="16.2" x14ac:dyDescent="0.3">
      <c r="A205" s="63"/>
      <c r="B205" s="45" t="s">
        <v>696</v>
      </c>
      <c r="C205" s="4">
        <v>12</v>
      </c>
      <c r="D205" s="4">
        <f t="shared" si="28"/>
        <v>10</v>
      </c>
      <c r="E205" s="4">
        <f>D205-8</f>
        <v>2</v>
      </c>
      <c r="F205" s="20">
        <f t="shared" si="33"/>
        <v>373</v>
      </c>
      <c r="G205" s="17"/>
      <c r="H205" s="77"/>
      <c r="I205" s="7"/>
    </row>
    <row r="206" spans="1:9" ht="16.2" x14ac:dyDescent="0.3">
      <c r="A206" s="63"/>
      <c r="B206" s="45" t="s">
        <v>697</v>
      </c>
      <c r="C206" s="4">
        <v>12</v>
      </c>
      <c r="D206" s="4">
        <f t="shared" si="28"/>
        <v>10</v>
      </c>
      <c r="E206" s="4">
        <f>D206-8</f>
        <v>2</v>
      </c>
      <c r="F206" s="20">
        <f t="shared" si="33"/>
        <v>373</v>
      </c>
      <c r="G206" s="17"/>
      <c r="H206" s="77"/>
      <c r="I206" s="7"/>
    </row>
    <row r="207" spans="1:9" ht="16.2" x14ac:dyDescent="0.3">
      <c r="A207" s="63"/>
      <c r="B207" s="45" t="s">
        <v>698</v>
      </c>
      <c r="C207" s="4">
        <v>12</v>
      </c>
      <c r="D207" s="4">
        <f t="shared" si="28"/>
        <v>10</v>
      </c>
      <c r="E207" s="4">
        <f>D207-8</f>
        <v>2</v>
      </c>
      <c r="F207" s="20">
        <f t="shared" si="33"/>
        <v>373</v>
      </c>
      <c r="G207" s="17"/>
      <c r="H207" s="77"/>
      <c r="I207" s="7"/>
    </row>
    <row r="208" spans="1:9" ht="16.2" x14ac:dyDescent="0.3">
      <c r="A208" s="63"/>
      <c r="B208" s="45" t="s">
        <v>699</v>
      </c>
      <c r="C208" s="4"/>
      <c r="D208" s="4" t="str">
        <f t="shared" si="28"/>
        <v/>
      </c>
      <c r="E208" s="4"/>
      <c r="F208" s="17"/>
      <c r="G208" s="17"/>
      <c r="H208" s="77"/>
      <c r="I208" s="7"/>
    </row>
    <row r="209" spans="1:9" ht="16.2" x14ac:dyDescent="0.3">
      <c r="A209" s="63"/>
      <c r="B209" s="45" t="s">
        <v>700</v>
      </c>
      <c r="C209" s="4">
        <v>12</v>
      </c>
      <c r="D209" s="4">
        <f t="shared" si="28"/>
        <v>10</v>
      </c>
      <c r="E209" s="4">
        <f>D209-8</f>
        <v>2</v>
      </c>
      <c r="F209" s="20">
        <f t="shared" ref="F209:F210" si="34">ROUND(IF(2&lt;E209,2,E209)*140*4/3,0)</f>
        <v>373</v>
      </c>
      <c r="G209" s="17"/>
      <c r="H209" s="77"/>
      <c r="I209" s="7"/>
    </row>
    <row r="210" spans="1:9" ht="16.2" x14ac:dyDescent="0.3">
      <c r="A210" s="63"/>
      <c r="B210" s="8" t="s">
        <v>1848</v>
      </c>
      <c r="C210" s="4"/>
      <c r="D210" s="4">
        <v>152</v>
      </c>
      <c r="E210" s="4">
        <f>SUM(E182:E209)</f>
        <v>36</v>
      </c>
      <c r="F210" s="17">
        <f t="shared" si="34"/>
        <v>373</v>
      </c>
      <c r="G210" s="17"/>
      <c r="H210" s="77">
        <v>21280</v>
      </c>
      <c r="I210" s="7"/>
    </row>
    <row r="211" spans="1:9" ht="32.4" x14ac:dyDescent="0.3">
      <c r="A211" s="63"/>
      <c r="B211" s="90" t="s">
        <v>1849</v>
      </c>
      <c r="C211" s="4"/>
      <c r="D211" s="4"/>
      <c r="E211" s="4"/>
      <c r="F211" s="1"/>
      <c r="G211" s="1"/>
      <c r="H211" s="43">
        <v>6714</v>
      </c>
      <c r="I211" s="4"/>
    </row>
    <row r="212" spans="1:9" ht="16.2" x14ac:dyDescent="0.3">
      <c r="A212" s="63"/>
      <c r="B212" s="8" t="s">
        <v>1817</v>
      </c>
      <c r="C212" s="4"/>
      <c r="D212" s="4"/>
      <c r="E212" s="4"/>
      <c r="F212" s="1"/>
      <c r="G212" s="1"/>
      <c r="H212" s="43">
        <v>27994</v>
      </c>
      <c r="I212" s="4"/>
    </row>
    <row r="213" spans="1:9" ht="16.2" x14ac:dyDescent="0.3">
      <c r="A213" s="63"/>
      <c r="B213" s="8" t="s">
        <v>1818</v>
      </c>
      <c r="C213" s="4"/>
      <c r="D213" s="4"/>
      <c r="E213" s="4"/>
      <c r="F213" s="1"/>
      <c r="G213" s="1"/>
      <c r="H213" s="43">
        <v>32350</v>
      </c>
      <c r="I213" s="4"/>
    </row>
    <row r="214" spans="1:9" ht="16.2" x14ac:dyDescent="0.3">
      <c r="A214" s="63"/>
      <c r="B214" s="8" t="s">
        <v>1819</v>
      </c>
      <c r="C214" s="9"/>
      <c r="D214" s="9" t="str">
        <f t="shared" ref="D214" si="35">IF((OR(C214&gt;12,C214=12)),C214-2,IF(C214=8,C214-1,""))</f>
        <v/>
      </c>
      <c r="E214" s="9"/>
      <c r="F214" s="10"/>
      <c r="G214" s="10"/>
      <c r="H214" s="78">
        <v>4356</v>
      </c>
      <c r="I214" s="15"/>
    </row>
    <row r="215" spans="1:9" x14ac:dyDescent="0.3">
      <c r="A215" s="63"/>
      <c r="I215" s="29"/>
    </row>
    <row r="216" spans="1:9" ht="16.2" x14ac:dyDescent="0.3">
      <c r="A216" s="63"/>
      <c r="B216" s="45" t="s">
        <v>701</v>
      </c>
      <c r="C216" s="4">
        <v>12</v>
      </c>
      <c r="D216" s="4">
        <f>IF((OR(C216&gt;12,C216=12)),C216-2,IF(C216=8,C216-1,""))</f>
        <v>10</v>
      </c>
      <c r="E216" s="4">
        <f>D216-8</f>
        <v>2</v>
      </c>
      <c r="F216" s="20">
        <f t="shared" ref="F216:F218" si="36">ROUND(IF(2&lt;E216,2,E216)*140*4/3,0)</f>
        <v>373</v>
      </c>
      <c r="G216" s="17"/>
      <c r="H216" s="77"/>
      <c r="I216" s="7"/>
    </row>
    <row r="217" spans="1:9" ht="16.2" x14ac:dyDescent="0.3">
      <c r="A217" s="63"/>
      <c r="B217" s="45" t="s">
        <v>702</v>
      </c>
      <c r="C217" s="4">
        <v>12</v>
      </c>
      <c r="D217" s="4">
        <f t="shared" ref="D217:D246" si="37">IF((OR(C217&gt;12,C217=12)),C217-2,IF(C217=8,C217-1,""))</f>
        <v>10</v>
      </c>
      <c r="E217" s="4">
        <f>D217-8</f>
        <v>2</v>
      </c>
      <c r="F217" s="20">
        <f t="shared" si="36"/>
        <v>373</v>
      </c>
      <c r="G217" s="17"/>
      <c r="H217" s="77"/>
      <c r="I217" s="7"/>
    </row>
    <row r="218" spans="1:9" ht="16.2" x14ac:dyDescent="0.3">
      <c r="A218" s="63"/>
      <c r="B218" s="45" t="s">
        <v>703</v>
      </c>
      <c r="C218" s="4">
        <v>12</v>
      </c>
      <c r="D218" s="4">
        <f t="shared" si="37"/>
        <v>10</v>
      </c>
      <c r="E218" s="4">
        <f>D218-8</f>
        <v>2</v>
      </c>
      <c r="F218" s="20">
        <f t="shared" si="36"/>
        <v>373</v>
      </c>
      <c r="G218" s="17"/>
      <c r="H218" s="77"/>
      <c r="I218" s="7"/>
    </row>
    <row r="219" spans="1:9" ht="16.2" x14ac:dyDescent="0.3">
      <c r="A219" s="63"/>
      <c r="B219" s="45" t="s">
        <v>704</v>
      </c>
      <c r="C219" s="4"/>
      <c r="D219" s="4" t="str">
        <f t="shared" si="37"/>
        <v/>
      </c>
      <c r="E219" s="4"/>
      <c r="F219" s="17"/>
      <c r="G219" s="17"/>
      <c r="H219" s="77"/>
      <c r="I219" s="7"/>
    </row>
    <row r="220" spans="1:9" ht="16.2" x14ac:dyDescent="0.3">
      <c r="A220" s="63"/>
      <c r="B220" s="45" t="s">
        <v>705</v>
      </c>
      <c r="C220" s="4"/>
      <c r="D220" s="4" t="str">
        <f t="shared" si="37"/>
        <v/>
      </c>
      <c r="E220" s="4"/>
      <c r="F220" s="17"/>
      <c r="G220" s="17"/>
      <c r="H220" s="77"/>
      <c r="I220" s="7"/>
    </row>
    <row r="221" spans="1:9" ht="16.2" x14ac:dyDescent="0.3">
      <c r="A221" s="63"/>
      <c r="B221" s="45" t="s">
        <v>706</v>
      </c>
      <c r="C221" s="4">
        <v>12</v>
      </c>
      <c r="D221" s="4">
        <f t="shared" si="37"/>
        <v>10</v>
      </c>
      <c r="E221" s="4">
        <f>D221-8</f>
        <v>2</v>
      </c>
      <c r="F221" s="20">
        <f t="shared" ref="F221:F224" si="38">ROUND(IF(2&lt;E221,2,E221)*140*4/3,0)</f>
        <v>373</v>
      </c>
      <c r="G221" s="17"/>
      <c r="H221" s="77"/>
      <c r="I221" s="7"/>
    </row>
    <row r="222" spans="1:9" ht="16.2" x14ac:dyDescent="0.3">
      <c r="A222" s="63"/>
      <c r="B222" s="45" t="s">
        <v>707</v>
      </c>
      <c r="C222" s="4">
        <v>12</v>
      </c>
      <c r="D222" s="4">
        <f t="shared" si="37"/>
        <v>10</v>
      </c>
      <c r="E222" s="4">
        <f>D222-8</f>
        <v>2</v>
      </c>
      <c r="F222" s="20">
        <f t="shared" si="38"/>
        <v>373</v>
      </c>
      <c r="G222" s="17"/>
      <c r="H222" s="77"/>
      <c r="I222" s="7"/>
    </row>
    <row r="223" spans="1:9" ht="16.2" x14ac:dyDescent="0.3">
      <c r="A223" s="63"/>
      <c r="B223" s="45" t="s">
        <v>708</v>
      </c>
      <c r="C223" s="4">
        <v>12</v>
      </c>
      <c r="D223" s="4">
        <f t="shared" si="37"/>
        <v>10</v>
      </c>
      <c r="E223" s="4">
        <f>D223-8</f>
        <v>2</v>
      </c>
      <c r="F223" s="20">
        <f t="shared" si="38"/>
        <v>373</v>
      </c>
      <c r="G223" s="17"/>
      <c r="H223" s="77"/>
      <c r="I223" s="7"/>
    </row>
    <row r="224" spans="1:9" ht="16.2" x14ac:dyDescent="0.3">
      <c r="A224" s="63"/>
      <c r="B224" s="45" t="s">
        <v>709</v>
      </c>
      <c r="C224" s="4">
        <v>12</v>
      </c>
      <c r="D224" s="4">
        <f t="shared" si="37"/>
        <v>10</v>
      </c>
      <c r="E224" s="4">
        <f>D224-8</f>
        <v>2</v>
      </c>
      <c r="F224" s="20">
        <f t="shared" si="38"/>
        <v>373</v>
      </c>
      <c r="G224" s="17"/>
      <c r="H224" s="77"/>
      <c r="I224" s="7"/>
    </row>
    <row r="225" spans="1:9" ht="16.2" x14ac:dyDescent="0.3">
      <c r="A225" s="63"/>
      <c r="B225" s="45" t="s">
        <v>710</v>
      </c>
      <c r="C225" s="4"/>
      <c r="D225" s="4" t="str">
        <f t="shared" si="37"/>
        <v/>
      </c>
      <c r="E225" s="4"/>
      <c r="F225" s="17"/>
      <c r="G225" s="17"/>
      <c r="H225" s="77"/>
      <c r="I225" s="7"/>
    </row>
    <row r="226" spans="1:9" ht="16.2" x14ac:dyDescent="0.3">
      <c r="A226" s="63"/>
      <c r="B226" s="45" t="s">
        <v>711</v>
      </c>
      <c r="C226" s="4"/>
      <c r="D226" s="4" t="str">
        <f t="shared" si="37"/>
        <v/>
      </c>
      <c r="E226" s="4"/>
      <c r="F226" s="17"/>
      <c r="G226" s="17"/>
      <c r="H226" s="77"/>
      <c r="I226" s="7"/>
    </row>
    <row r="227" spans="1:9" ht="16.2" x14ac:dyDescent="0.3">
      <c r="A227" s="63"/>
      <c r="B227" s="45" t="s">
        <v>712</v>
      </c>
      <c r="C227" s="4">
        <v>12</v>
      </c>
      <c r="D227" s="4">
        <f t="shared" si="37"/>
        <v>10</v>
      </c>
      <c r="E227" s="4">
        <f>D227-8</f>
        <v>2</v>
      </c>
      <c r="F227" s="20">
        <f t="shared" ref="F227" si="39">ROUND(IF(2&lt;E227,2,E227)*140*4/3,0)</f>
        <v>373</v>
      </c>
      <c r="G227" s="17"/>
      <c r="H227" s="77"/>
      <c r="I227" s="7"/>
    </row>
    <row r="228" spans="1:9" ht="16.2" x14ac:dyDescent="0.3">
      <c r="A228" s="63"/>
      <c r="B228" s="45" t="s">
        <v>713</v>
      </c>
      <c r="C228" s="4">
        <v>10</v>
      </c>
      <c r="D228" s="4">
        <v>9</v>
      </c>
      <c r="E228" s="4">
        <v>1</v>
      </c>
      <c r="F228" s="17"/>
      <c r="G228" s="17"/>
      <c r="H228" s="77"/>
      <c r="I228" s="7"/>
    </row>
    <row r="229" spans="1:9" ht="16.2" x14ac:dyDescent="0.3">
      <c r="A229" s="63"/>
      <c r="B229" s="45" t="s">
        <v>714</v>
      </c>
      <c r="C229" s="4">
        <v>12</v>
      </c>
      <c r="D229" s="4">
        <f t="shared" si="37"/>
        <v>10</v>
      </c>
      <c r="E229" s="4">
        <f>D229-8</f>
        <v>2</v>
      </c>
      <c r="F229" s="20">
        <f t="shared" ref="F229" si="40">ROUND(IF(2&lt;E229,2,E229)*140*4/3,0)</f>
        <v>373</v>
      </c>
      <c r="G229" s="17"/>
      <c r="H229" s="77"/>
      <c r="I229" s="7"/>
    </row>
    <row r="230" spans="1:9" ht="32.4" x14ac:dyDescent="0.3">
      <c r="A230" s="63"/>
      <c r="B230" s="59" t="s">
        <v>2060</v>
      </c>
      <c r="C230" s="9">
        <v>12</v>
      </c>
      <c r="D230" s="9">
        <f t="shared" si="37"/>
        <v>10</v>
      </c>
      <c r="E230" s="9">
        <f>D230-8</f>
        <v>2</v>
      </c>
      <c r="F230" s="38">
        <f t="shared" ref="F230:F242" si="41">IF(2&lt;E230,2,E230)*140*4/3</f>
        <v>373.33333333333331</v>
      </c>
      <c r="G230" s="38"/>
      <c r="H230" s="78"/>
      <c r="I230" s="15">
        <f>140*8*2+140*2*4/3</f>
        <v>2613.3333333333335</v>
      </c>
    </row>
    <row r="231" spans="1:9" ht="16.2" x14ac:dyDescent="0.3">
      <c r="A231" s="63"/>
      <c r="B231" s="166" t="s">
        <v>2061</v>
      </c>
      <c r="C231" s="19"/>
      <c r="D231" s="19" t="str">
        <f t="shared" si="37"/>
        <v/>
      </c>
      <c r="E231" s="19"/>
      <c r="F231" s="20"/>
      <c r="G231" s="20"/>
      <c r="H231" s="91"/>
      <c r="I231" s="21"/>
    </row>
    <row r="232" spans="1:9" ht="16.2" x14ac:dyDescent="0.3">
      <c r="A232" s="63"/>
      <c r="B232" s="45" t="s">
        <v>715</v>
      </c>
      <c r="C232" s="4"/>
      <c r="D232" s="4" t="str">
        <f t="shared" si="37"/>
        <v/>
      </c>
      <c r="E232" s="4"/>
      <c r="F232" s="17"/>
      <c r="G232" s="17"/>
      <c r="H232" s="77"/>
      <c r="I232" s="7"/>
    </row>
    <row r="233" spans="1:9" ht="16.2" x14ac:dyDescent="0.3">
      <c r="A233" s="63"/>
      <c r="B233" s="45" t="s">
        <v>716</v>
      </c>
      <c r="C233" s="4">
        <v>12</v>
      </c>
      <c r="D233" s="4">
        <f t="shared" si="37"/>
        <v>10</v>
      </c>
      <c r="E233" s="4">
        <f>D233-8</f>
        <v>2</v>
      </c>
      <c r="F233" s="20">
        <f t="shared" ref="F233" si="42">ROUND(IF(2&lt;E233,2,E233)*140*4/3,0)</f>
        <v>373</v>
      </c>
      <c r="G233" s="17"/>
      <c r="H233" s="77"/>
      <c r="I233" s="7"/>
    </row>
    <row r="234" spans="1:9" ht="16.2" x14ac:dyDescent="0.3">
      <c r="A234" s="63"/>
      <c r="B234" s="45" t="s">
        <v>717</v>
      </c>
      <c r="C234" s="4">
        <v>12</v>
      </c>
      <c r="D234" s="4">
        <f t="shared" si="37"/>
        <v>10</v>
      </c>
      <c r="E234" s="4">
        <f>D234-8</f>
        <v>2</v>
      </c>
      <c r="F234" s="17">
        <f t="shared" si="41"/>
        <v>373.33333333333331</v>
      </c>
      <c r="G234" s="17"/>
      <c r="H234" s="77"/>
      <c r="I234" s="7"/>
    </row>
    <row r="235" spans="1:9" ht="16.2" x14ac:dyDescent="0.3">
      <c r="A235" s="63"/>
      <c r="B235" s="45" t="s">
        <v>718</v>
      </c>
      <c r="C235" s="4">
        <v>12</v>
      </c>
      <c r="D235" s="4">
        <f t="shared" si="37"/>
        <v>10</v>
      </c>
      <c r="E235" s="4">
        <f>D235-8</f>
        <v>2</v>
      </c>
      <c r="F235" s="17">
        <f t="shared" si="41"/>
        <v>373.33333333333331</v>
      </c>
      <c r="G235" s="17"/>
      <c r="H235" s="77"/>
      <c r="I235" s="7"/>
    </row>
    <row r="236" spans="1:9" ht="16.2" x14ac:dyDescent="0.3">
      <c r="A236" s="63"/>
      <c r="B236" s="45" t="s">
        <v>719</v>
      </c>
      <c r="C236" s="4">
        <v>12</v>
      </c>
      <c r="D236" s="4">
        <f t="shared" si="37"/>
        <v>10</v>
      </c>
      <c r="E236" s="4">
        <f>D236-8</f>
        <v>2</v>
      </c>
      <c r="F236" s="17">
        <f t="shared" si="41"/>
        <v>373.33333333333331</v>
      </c>
      <c r="G236" s="17"/>
      <c r="H236" s="77"/>
      <c r="I236" s="7"/>
    </row>
    <row r="237" spans="1:9" ht="16.2" x14ac:dyDescent="0.3">
      <c r="A237" s="63"/>
      <c r="B237" s="45" t="s">
        <v>720</v>
      </c>
      <c r="C237" s="4"/>
      <c r="D237" s="4" t="str">
        <f t="shared" si="37"/>
        <v/>
      </c>
      <c r="E237" s="4"/>
      <c r="F237" s="17"/>
      <c r="G237" s="17"/>
      <c r="H237" s="77"/>
      <c r="I237" s="7"/>
    </row>
    <row r="238" spans="1:9" ht="16.2" x14ac:dyDescent="0.3">
      <c r="A238" s="63"/>
      <c r="B238" s="45" t="s">
        <v>721</v>
      </c>
      <c r="C238" s="4"/>
      <c r="D238" s="4" t="str">
        <f t="shared" si="37"/>
        <v/>
      </c>
      <c r="E238" s="4"/>
      <c r="F238" s="17"/>
      <c r="G238" s="17"/>
      <c r="H238" s="77"/>
      <c r="I238" s="7"/>
    </row>
    <row r="239" spans="1:9" ht="16.2" x14ac:dyDescent="0.3">
      <c r="A239" s="63"/>
      <c r="B239" s="45" t="s">
        <v>722</v>
      </c>
      <c r="C239" s="4">
        <v>12</v>
      </c>
      <c r="D239" s="4">
        <f t="shared" si="37"/>
        <v>10</v>
      </c>
      <c r="E239" s="4">
        <f>D239-8</f>
        <v>2</v>
      </c>
      <c r="F239" s="20">
        <f t="shared" ref="F239" si="43">ROUND(IF(2&lt;E239,2,E239)*140*4/3,0)</f>
        <v>373</v>
      </c>
      <c r="G239" s="17"/>
      <c r="H239" s="77"/>
      <c r="I239" s="7"/>
    </row>
    <row r="240" spans="1:9" ht="16.2" x14ac:dyDescent="0.3">
      <c r="A240" s="63"/>
      <c r="B240" s="45" t="s">
        <v>723</v>
      </c>
      <c r="C240" s="4"/>
      <c r="D240" s="4" t="str">
        <f t="shared" si="37"/>
        <v/>
      </c>
      <c r="E240" s="4"/>
      <c r="F240" s="17"/>
      <c r="G240" s="17"/>
      <c r="H240" s="77"/>
      <c r="I240" s="7"/>
    </row>
    <row r="241" spans="1:9" ht="16.2" x14ac:dyDescent="0.3">
      <c r="A241" s="63"/>
      <c r="B241" s="45" t="s">
        <v>724</v>
      </c>
      <c r="C241" s="4">
        <v>12</v>
      </c>
      <c r="D241" s="4">
        <f t="shared" si="37"/>
        <v>10</v>
      </c>
      <c r="E241" s="4">
        <f>D241-8</f>
        <v>2</v>
      </c>
      <c r="F241" s="20">
        <f t="shared" ref="F241" si="44">ROUND(IF(2&lt;E241,2,E241)*140*4/3,0)</f>
        <v>373</v>
      </c>
      <c r="G241" s="17"/>
      <c r="H241" s="77"/>
      <c r="I241" s="7"/>
    </row>
    <row r="242" spans="1:9" ht="16.2" x14ac:dyDescent="0.3">
      <c r="A242" s="63"/>
      <c r="B242" s="45" t="s">
        <v>725</v>
      </c>
      <c r="C242" s="4">
        <v>12</v>
      </c>
      <c r="D242" s="4">
        <f t="shared" si="37"/>
        <v>10</v>
      </c>
      <c r="E242" s="4">
        <f>D242-8</f>
        <v>2</v>
      </c>
      <c r="F242" s="17">
        <f t="shared" si="41"/>
        <v>373.33333333333331</v>
      </c>
      <c r="G242" s="17"/>
      <c r="H242" s="77"/>
      <c r="I242" s="7"/>
    </row>
    <row r="243" spans="1:9" ht="16.2" x14ac:dyDescent="0.3">
      <c r="A243" s="63"/>
      <c r="B243" s="45" t="s">
        <v>726</v>
      </c>
      <c r="C243" s="4"/>
      <c r="D243" s="4" t="str">
        <f t="shared" si="37"/>
        <v/>
      </c>
      <c r="E243" s="4"/>
      <c r="F243" s="17"/>
      <c r="G243" s="17"/>
      <c r="H243" s="77"/>
      <c r="I243" s="7"/>
    </row>
    <row r="244" spans="1:9" ht="16.2" x14ac:dyDescent="0.3">
      <c r="A244" s="63"/>
      <c r="B244" s="45" t="s">
        <v>727</v>
      </c>
      <c r="C244" s="4">
        <v>12</v>
      </c>
      <c r="D244" s="4">
        <f t="shared" si="37"/>
        <v>10</v>
      </c>
      <c r="E244" s="4">
        <f>D244-8</f>
        <v>2</v>
      </c>
      <c r="F244" s="20">
        <f t="shared" ref="F244" si="45">ROUND(IF(2&lt;E244,2,E244)*140*4/3,0)</f>
        <v>373</v>
      </c>
      <c r="G244" s="17"/>
      <c r="H244" s="77"/>
      <c r="I244" s="7"/>
    </row>
    <row r="245" spans="1:9" ht="16.2" x14ac:dyDescent="0.3">
      <c r="A245" s="63"/>
      <c r="B245" s="45" t="s">
        <v>728</v>
      </c>
      <c r="C245" s="4"/>
      <c r="D245" s="4" t="str">
        <f t="shared" si="37"/>
        <v/>
      </c>
      <c r="E245" s="4"/>
      <c r="F245" s="17"/>
      <c r="G245" s="17"/>
      <c r="H245" s="77"/>
      <c r="I245" s="7"/>
    </row>
    <row r="246" spans="1:9" ht="16.2" x14ac:dyDescent="0.3">
      <c r="A246" s="63"/>
      <c r="B246" s="45" t="s">
        <v>729</v>
      </c>
      <c r="C246" s="4">
        <v>12</v>
      </c>
      <c r="D246" s="4">
        <f t="shared" si="37"/>
        <v>10</v>
      </c>
      <c r="E246" s="4">
        <f>D246-8</f>
        <v>2</v>
      </c>
      <c r="F246" s="20">
        <f t="shared" ref="F246" si="46">ROUND(IF(2&lt;E246,2,E246)*140*4/3,0)</f>
        <v>373</v>
      </c>
      <c r="G246" s="17"/>
      <c r="H246" s="77"/>
      <c r="I246" s="7"/>
    </row>
    <row r="247" spans="1:9" ht="16.2" x14ac:dyDescent="0.3">
      <c r="A247" s="63"/>
      <c r="B247" s="8" t="s">
        <v>1848</v>
      </c>
      <c r="C247" s="4"/>
      <c r="D247" s="4">
        <v>152</v>
      </c>
      <c r="E247" s="4">
        <v>37</v>
      </c>
      <c r="F247" s="17"/>
      <c r="G247" s="17"/>
      <c r="H247" s="77">
        <v>21280</v>
      </c>
      <c r="I247" s="7"/>
    </row>
    <row r="248" spans="1:9" ht="32.4" x14ac:dyDescent="0.3">
      <c r="A248" s="63"/>
      <c r="B248" s="90" t="s">
        <v>1849</v>
      </c>
      <c r="C248" s="4"/>
      <c r="D248" s="4"/>
      <c r="E248" s="4"/>
      <c r="F248" s="1"/>
      <c r="G248" s="1"/>
      <c r="H248" s="43">
        <v>6907</v>
      </c>
      <c r="I248" s="4">
        <v>2613</v>
      </c>
    </row>
    <row r="249" spans="1:9" ht="16.2" x14ac:dyDescent="0.3">
      <c r="A249" s="63"/>
      <c r="B249" s="8" t="s">
        <v>1817</v>
      </c>
      <c r="C249" s="4"/>
      <c r="D249" s="4"/>
      <c r="E249" s="4"/>
      <c r="F249" s="1"/>
      <c r="G249" s="1"/>
      <c r="H249" s="43">
        <v>30800</v>
      </c>
      <c r="I249" s="4"/>
    </row>
    <row r="250" spans="1:9" ht="16.2" x14ac:dyDescent="0.3">
      <c r="A250" s="63"/>
      <c r="B250" s="8" t="s">
        <v>1818</v>
      </c>
      <c r="C250" s="4"/>
      <c r="D250" s="4"/>
      <c r="E250" s="4"/>
      <c r="F250" s="1"/>
      <c r="G250" s="1"/>
      <c r="H250" s="43">
        <v>34000</v>
      </c>
      <c r="I250" s="4"/>
    </row>
    <row r="251" spans="1:9" ht="16.2" x14ac:dyDescent="0.3">
      <c r="A251" s="63"/>
      <c r="B251" s="8" t="s">
        <v>1819</v>
      </c>
      <c r="C251" s="9"/>
      <c r="D251" s="9" t="str">
        <f t="shared" ref="D251" si="47">IF((OR(C251&gt;12,C251=12)),C251-2,IF(C251=8,C251-1,""))</f>
        <v/>
      </c>
      <c r="E251" s="9"/>
      <c r="F251" s="10"/>
      <c r="G251" s="10"/>
      <c r="H251" s="78">
        <v>3200</v>
      </c>
      <c r="I251" s="15"/>
    </row>
    <row r="252" spans="1:9" x14ac:dyDescent="0.3">
      <c r="A252" s="63"/>
      <c r="I252" s="29"/>
    </row>
    <row r="253" spans="1:9" ht="16.2" x14ac:dyDescent="0.3">
      <c r="A253" s="63"/>
      <c r="B253" s="45" t="s">
        <v>730</v>
      </c>
      <c r="C253" s="4">
        <v>12</v>
      </c>
      <c r="D253" s="4">
        <f>IF((OR(C253&gt;12,C253=12)),C253-2,IF(C253=8,C253-1,""))</f>
        <v>10</v>
      </c>
      <c r="E253" s="4">
        <f>D253-8</f>
        <v>2</v>
      </c>
      <c r="F253" s="20">
        <f t="shared" ref="F253:F254" si="48">ROUND(IF(2&lt;E253,2,E253)*140*4/3,0)</f>
        <v>373</v>
      </c>
      <c r="G253" s="17"/>
      <c r="H253" s="77"/>
      <c r="I253" s="7"/>
    </row>
    <row r="254" spans="1:9" ht="16.2" x14ac:dyDescent="0.3">
      <c r="A254" s="63"/>
      <c r="B254" s="45" t="s">
        <v>731</v>
      </c>
      <c r="C254" s="4">
        <v>12</v>
      </c>
      <c r="D254" s="4">
        <f t="shared" ref="D254:D282" si="49">IF((OR(C254&gt;12,C254=12)),C254-2,IF(C254=8,C254-1,""))</f>
        <v>10</v>
      </c>
      <c r="E254" s="4">
        <f>D254-8</f>
        <v>2</v>
      </c>
      <c r="F254" s="20">
        <f t="shared" si="48"/>
        <v>373</v>
      </c>
      <c r="G254" s="17"/>
      <c r="H254" s="77"/>
      <c r="I254" s="7"/>
    </row>
    <row r="255" spans="1:9" ht="16.2" x14ac:dyDescent="0.3">
      <c r="A255" s="63"/>
      <c r="B255" s="45" t="s">
        <v>732</v>
      </c>
      <c r="C255" s="4"/>
      <c r="D255" s="4" t="str">
        <f t="shared" si="49"/>
        <v/>
      </c>
      <c r="E255" s="4"/>
      <c r="F255" s="17"/>
      <c r="G255" s="17"/>
      <c r="H255" s="77"/>
      <c r="I255" s="7"/>
    </row>
    <row r="256" spans="1:9" ht="16.2" x14ac:dyDescent="0.3">
      <c r="A256" s="63"/>
      <c r="B256" s="45" t="s">
        <v>733</v>
      </c>
      <c r="C256" s="4"/>
      <c r="D256" s="4" t="str">
        <f t="shared" si="49"/>
        <v/>
      </c>
      <c r="E256" s="4"/>
      <c r="F256" s="17"/>
      <c r="G256" s="17"/>
      <c r="H256" s="77"/>
      <c r="I256" s="7"/>
    </row>
    <row r="257" spans="1:9" ht="16.2" x14ac:dyDescent="0.3">
      <c r="A257" s="63"/>
      <c r="B257" s="45" t="s">
        <v>734</v>
      </c>
      <c r="C257" s="4">
        <v>12</v>
      </c>
      <c r="D257" s="4">
        <f t="shared" si="49"/>
        <v>10</v>
      </c>
      <c r="E257" s="4">
        <f>D257-8</f>
        <v>2</v>
      </c>
      <c r="F257" s="20">
        <f t="shared" ref="F257:F260" si="50">ROUND(IF(2&lt;E257,2,E257)*140*4/3,0)</f>
        <v>373</v>
      </c>
      <c r="G257" s="17"/>
      <c r="H257" s="77"/>
      <c r="I257" s="7"/>
    </row>
    <row r="258" spans="1:9" ht="16.2" x14ac:dyDescent="0.3">
      <c r="A258" s="63"/>
      <c r="B258" s="45" t="s">
        <v>735</v>
      </c>
      <c r="C258" s="4">
        <v>12</v>
      </c>
      <c r="D258" s="4">
        <f t="shared" si="49"/>
        <v>10</v>
      </c>
      <c r="E258" s="4">
        <f>D258-8</f>
        <v>2</v>
      </c>
      <c r="F258" s="20">
        <f t="shared" si="50"/>
        <v>373</v>
      </c>
      <c r="G258" s="17"/>
      <c r="H258" s="77"/>
      <c r="I258" s="7"/>
    </row>
    <row r="259" spans="1:9" ht="16.2" x14ac:dyDescent="0.3">
      <c r="A259" s="63"/>
      <c r="B259" s="45" t="s">
        <v>736</v>
      </c>
      <c r="C259" s="4">
        <v>12</v>
      </c>
      <c r="D259" s="4">
        <f t="shared" si="49"/>
        <v>10</v>
      </c>
      <c r="E259" s="4">
        <f>D259-8</f>
        <v>2</v>
      </c>
      <c r="F259" s="20">
        <f t="shared" si="50"/>
        <v>373</v>
      </c>
      <c r="G259" s="17"/>
      <c r="H259" s="77"/>
      <c r="I259" s="7"/>
    </row>
    <row r="260" spans="1:9" ht="16.2" x14ac:dyDescent="0.3">
      <c r="A260" s="63"/>
      <c r="B260" s="45" t="s">
        <v>737</v>
      </c>
      <c r="C260" s="4">
        <v>12</v>
      </c>
      <c r="D260" s="4">
        <f t="shared" si="49"/>
        <v>10</v>
      </c>
      <c r="E260" s="4">
        <f>D260-8</f>
        <v>2</v>
      </c>
      <c r="F260" s="20">
        <f t="shared" si="50"/>
        <v>373</v>
      </c>
      <c r="G260" s="17"/>
      <c r="H260" s="77"/>
      <c r="I260" s="7"/>
    </row>
    <row r="261" spans="1:9" ht="16.2" x14ac:dyDescent="0.3">
      <c r="A261" s="63"/>
      <c r="B261" s="45" t="s">
        <v>738</v>
      </c>
      <c r="C261" s="4"/>
      <c r="D261" s="4" t="str">
        <f t="shared" si="49"/>
        <v/>
      </c>
      <c r="E261" s="4"/>
      <c r="F261" s="17"/>
      <c r="G261" s="17"/>
      <c r="H261" s="77"/>
      <c r="I261" s="7"/>
    </row>
    <row r="262" spans="1:9" ht="16.2" x14ac:dyDescent="0.3">
      <c r="A262" s="63"/>
      <c r="B262" s="45" t="s">
        <v>739</v>
      </c>
      <c r="C262" s="4"/>
      <c r="D262" s="4" t="str">
        <f t="shared" si="49"/>
        <v/>
      </c>
      <c r="E262" s="4"/>
      <c r="F262" s="17"/>
      <c r="G262" s="17"/>
      <c r="H262" s="77"/>
      <c r="I262" s="7"/>
    </row>
    <row r="263" spans="1:9" ht="32.4" x14ac:dyDescent="0.3">
      <c r="A263" s="63"/>
      <c r="B263" s="59" t="s">
        <v>1838</v>
      </c>
      <c r="C263" s="9">
        <v>12</v>
      </c>
      <c r="D263" s="9">
        <f t="shared" si="49"/>
        <v>10</v>
      </c>
      <c r="E263" s="9">
        <f>D263-8</f>
        <v>2</v>
      </c>
      <c r="F263" s="38">
        <f t="shared" ref="F263:F266" si="51">ROUND(IF(2&lt;E263,2,E263)*140*4/3,0)</f>
        <v>373</v>
      </c>
      <c r="G263" s="38"/>
      <c r="H263" s="78"/>
      <c r="I263" s="15">
        <f>140*8*2+140*2*4/3</f>
        <v>2613.3333333333335</v>
      </c>
    </row>
    <row r="264" spans="1:9" ht="16.2" x14ac:dyDescent="0.3">
      <c r="A264" s="63"/>
      <c r="B264" s="45" t="s">
        <v>740</v>
      </c>
      <c r="C264" s="4">
        <v>12</v>
      </c>
      <c r="D264" s="4">
        <f t="shared" si="49"/>
        <v>10</v>
      </c>
      <c r="E264" s="4">
        <f>D264-8</f>
        <v>2</v>
      </c>
      <c r="F264" s="20">
        <f t="shared" si="51"/>
        <v>373</v>
      </c>
      <c r="G264" s="17"/>
      <c r="H264" s="77"/>
      <c r="I264" s="7"/>
    </row>
    <row r="265" spans="1:9" ht="16.2" x14ac:dyDescent="0.3">
      <c r="A265" s="63"/>
      <c r="B265" s="45" t="s">
        <v>741</v>
      </c>
      <c r="C265" s="4">
        <v>12</v>
      </c>
      <c r="D265" s="4">
        <f t="shared" si="49"/>
        <v>10</v>
      </c>
      <c r="E265" s="4">
        <f>D265-8</f>
        <v>2</v>
      </c>
      <c r="F265" s="20">
        <f t="shared" si="51"/>
        <v>373</v>
      </c>
      <c r="G265" s="17"/>
      <c r="H265" s="77"/>
      <c r="I265" s="7"/>
    </row>
    <row r="266" spans="1:9" ht="16.2" x14ac:dyDescent="0.3">
      <c r="A266" s="63"/>
      <c r="B266" s="45" t="s">
        <v>742</v>
      </c>
      <c r="C266" s="4">
        <v>12</v>
      </c>
      <c r="D266" s="4">
        <f t="shared" si="49"/>
        <v>10</v>
      </c>
      <c r="E266" s="4">
        <f>D266-8</f>
        <v>2</v>
      </c>
      <c r="F266" s="20">
        <f t="shared" si="51"/>
        <v>373</v>
      </c>
      <c r="G266" s="17"/>
      <c r="H266" s="77"/>
      <c r="I266" s="7"/>
    </row>
    <row r="267" spans="1:9" ht="16.2" x14ac:dyDescent="0.3">
      <c r="A267" s="63"/>
      <c r="B267" s="45" t="s">
        <v>743</v>
      </c>
      <c r="C267" s="4"/>
      <c r="D267" s="4" t="str">
        <f t="shared" si="49"/>
        <v/>
      </c>
      <c r="E267" s="4"/>
      <c r="F267" s="17"/>
      <c r="G267" s="17"/>
      <c r="H267" s="77"/>
      <c r="I267" s="7"/>
    </row>
    <row r="268" spans="1:9" ht="16.2" x14ac:dyDescent="0.3">
      <c r="A268" s="63"/>
      <c r="B268" s="45" t="s">
        <v>744</v>
      </c>
      <c r="C268" s="4"/>
      <c r="D268" s="4" t="str">
        <f t="shared" si="49"/>
        <v/>
      </c>
      <c r="E268" s="4"/>
      <c r="F268" s="17"/>
      <c r="G268" s="17"/>
      <c r="H268" s="77"/>
      <c r="I268" s="7"/>
    </row>
    <row r="269" spans="1:9" ht="16.2" x14ac:dyDescent="0.3">
      <c r="A269" s="63"/>
      <c r="B269" s="45" t="s">
        <v>745</v>
      </c>
      <c r="C269" s="4"/>
      <c r="D269" s="4" t="str">
        <f t="shared" si="49"/>
        <v/>
      </c>
      <c r="E269" s="4"/>
      <c r="F269" s="17"/>
      <c r="G269" s="17"/>
      <c r="H269" s="77"/>
      <c r="I269" s="7"/>
    </row>
    <row r="270" spans="1:9" ht="16.2" x14ac:dyDescent="0.3">
      <c r="A270" s="63"/>
      <c r="B270" s="45" t="s">
        <v>746</v>
      </c>
      <c r="C270" s="4">
        <v>12</v>
      </c>
      <c r="D270" s="4">
        <f t="shared" si="49"/>
        <v>10</v>
      </c>
      <c r="E270" s="4">
        <f>D270-8</f>
        <v>2</v>
      </c>
      <c r="F270" s="20">
        <f t="shared" ref="F270:F272" si="52">ROUND(IF(2&lt;E270,2,E270)*140*4/3,0)</f>
        <v>373</v>
      </c>
      <c r="G270" s="17"/>
      <c r="H270" s="77"/>
      <c r="I270" s="7"/>
    </row>
    <row r="271" spans="1:9" ht="16.2" x14ac:dyDescent="0.3">
      <c r="A271" s="63"/>
      <c r="B271" s="45" t="s">
        <v>747</v>
      </c>
      <c r="C271" s="4">
        <v>12</v>
      </c>
      <c r="D271" s="4">
        <f t="shared" si="49"/>
        <v>10</v>
      </c>
      <c r="E271" s="4">
        <f>D271-8</f>
        <v>2</v>
      </c>
      <c r="F271" s="20">
        <f t="shared" si="52"/>
        <v>373</v>
      </c>
      <c r="G271" s="17"/>
      <c r="H271" s="77"/>
      <c r="I271" s="7"/>
    </row>
    <row r="272" spans="1:9" ht="16.2" x14ac:dyDescent="0.3">
      <c r="A272" s="63"/>
      <c r="B272" s="45" t="s">
        <v>748</v>
      </c>
      <c r="C272" s="4">
        <v>12</v>
      </c>
      <c r="D272" s="4">
        <f t="shared" si="49"/>
        <v>10</v>
      </c>
      <c r="E272" s="4">
        <f>D272-8</f>
        <v>2</v>
      </c>
      <c r="F272" s="20">
        <f t="shared" si="52"/>
        <v>373</v>
      </c>
      <c r="G272" s="17"/>
      <c r="H272" s="77"/>
      <c r="I272" s="7"/>
    </row>
    <row r="273" spans="1:9" ht="16.2" x14ac:dyDescent="0.3">
      <c r="A273" s="63"/>
      <c r="B273" s="45" t="s">
        <v>749</v>
      </c>
      <c r="C273" s="4"/>
      <c r="D273" s="4" t="str">
        <f t="shared" si="49"/>
        <v/>
      </c>
      <c r="E273" s="4"/>
      <c r="F273" s="17"/>
      <c r="G273" s="17"/>
      <c r="H273" s="77"/>
      <c r="I273" s="7"/>
    </row>
    <row r="274" spans="1:9" ht="16.2" x14ac:dyDescent="0.3">
      <c r="A274" s="63"/>
      <c r="B274" s="45" t="s">
        <v>750</v>
      </c>
      <c r="C274" s="4"/>
      <c r="D274" s="4" t="str">
        <f t="shared" si="49"/>
        <v/>
      </c>
      <c r="E274" s="4"/>
      <c r="F274" s="17"/>
      <c r="G274" s="17"/>
      <c r="H274" s="77"/>
      <c r="I274" s="7"/>
    </row>
    <row r="275" spans="1:9" ht="16.2" x14ac:dyDescent="0.3">
      <c r="A275" s="63"/>
      <c r="B275" s="45" t="s">
        <v>751</v>
      </c>
      <c r="C275" s="4">
        <v>12</v>
      </c>
      <c r="D275" s="4">
        <f t="shared" si="49"/>
        <v>10</v>
      </c>
      <c r="E275" s="4">
        <f>D275-8</f>
        <v>2</v>
      </c>
      <c r="F275" s="20">
        <f t="shared" ref="F275:F278" si="53">ROUND(IF(2&lt;E275,2,E275)*140*4/3,0)</f>
        <v>373</v>
      </c>
      <c r="G275" s="17"/>
      <c r="H275" s="77"/>
      <c r="I275" s="7"/>
    </row>
    <row r="276" spans="1:9" ht="16.2" x14ac:dyDescent="0.3">
      <c r="A276" s="63"/>
      <c r="B276" s="45" t="s">
        <v>752</v>
      </c>
      <c r="C276" s="4">
        <v>12</v>
      </c>
      <c r="D276" s="4">
        <f t="shared" si="49"/>
        <v>10</v>
      </c>
      <c r="E276" s="4">
        <f>D276-8</f>
        <v>2</v>
      </c>
      <c r="F276" s="20">
        <f t="shared" si="53"/>
        <v>373</v>
      </c>
      <c r="G276" s="17"/>
      <c r="H276" s="77"/>
      <c r="I276" s="7"/>
    </row>
    <row r="277" spans="1:9" ht="16.2" x14ac:dyDescent="0.3">
      <c r="A277" s="63"/>
      <c r="B277" s="45" t="s">
        <v>753</v>
      </c>
      <c r="C277" s="4">
        <v>12</v>
      </c>
      <c r="D277" s="4">
        <f t="shared" si="49"/>
        <v>10</v>
      </c>
      <c r="E277" s="4">
        <f>D277-8</f>
        <v>2</v>
      </c>
      <c r="F277" s="20">
        <f t="shared" si="53"/>
        <v>373</v>
      </c>
      <c r="G277" s="17"/>
      <c r="H277" s="77"/>
      <c r="I277" s="7"/>
    </row>
    <row r="278" spans="1:9" ht="16.2" x14ac:dyDescent="0.3">
      <c r="A278" s="63"/>
      <c r="B278" s="45" t="s">
        <v>754</v>
      </c>
      <c r="C278" s="4">
        <v>12</v>
      </c>
      <c r="D278" s="4">
        <f t="shared" si="49"/>
        <v>10</v>
      </c>
      <c r="E278" s="4">
        <f>D278-8</f>
        <v>2</v>
      </c>
      <c r="F278" s="20">
        <f t="shared" si="53"/>
        <v>373</v>
      </c>
      <c r="G278" s="17"/>
      <c r="H278" s="77"/>
      <c r="I278" s="7"/>
    </row>
    <row r="279" spans="1:9" ht="16.2" x14ac:dyDescent="0.3">
      <c r="A279" s="63"/>
      <c r="B279" s="45" t="s">
        <v>755</v>
      </c>
      <c r="C279" s="4"/>
      <c r="D279" s="4" t="str">
        <f t="shared" si="49"/>
        <v/>
      </c>
      <c r="E279" s="4"/>
      <c r="F279" s="17"/>
      <c r="G279" s="17"/>
      <c r="H279" s="77"/>
      <c r="I279" s="7"/>
    </row>
    <row r="280" spans="1:9" ht="16.2" x14ac:dyDescent="0.3">
      <c r="A280" s="63"/>
      <c r="B280" s="45" t="s">
        <v>756</v>
      </c>
      <c r="C280" s="4"/>
      <c r="D280" s="4" t="str">
        <f t="shared" si="49"/>
        <v/>
      </c>
      <c r="E280" s="4"/>
      <c r="F280" s="17"/>
      <c r="G280" s="17"/>
      <c r="H280" s="77"/>
      <c r="I280" s="7"/>
    </row>
    <row r="281" spans="1:9" ht="16.2" x14ac:dyDescent="0.3">
      <c r="A281" s="63"/>
      <c r="B281" s="45" t="s">
        <v>757</v>
      </c>
      <c r="C281" s="4">
        <v>12</v>
      </c>
      <c r="D281" s="4">
        <f t="shared" si="49"/>
        <v>10</v>
      </c>
      <c r="E281" s="4">
        <f>D281-8</f>
        <v>2</v>
      </c>
      <c r="F281" s="20">
        <f t="shared" ref="F281:F282" si="54">ROUND(IF(2&lt;E281,2,E281)*140*4/3,0)</f>
        <v>373</v>
      </c>
      <c r="G281" s="17"/>
      <c r="H281" s="77"/>
      <c r="I281" s="7"/>
    </row>
    <row r="282" spans="1:9" ht="16.2" x14ac:dyDescent="0.3">
      <c r="A282" s="63"/>
      <c r="B282" s="45" t="s">
        <v>758</v>
      </c>
      <c r="C282" s="4">
        <v>12</v>
      </c>
      <c r="D282" s="4">
        <f t="shared" si="49"/>
        <v>10</v>
      </c>
      <c r="E282" s="4">
        <f>D282-8</f>
        <v>2</v>
      </c>
      <c r="F282" s="20">
        <f t="shared" si="54"/>
        <v>373</v>
      </c>
      <c r="G282" s="17"/>
      <c r="H282" s="77"/>
      <c r="I282" s="7"/>
    </row>
    <row r="283" spans="1:9" ht="16.2" x14ac:dyDescent="0.3">
      <c r="A283" s="63"/>
      <c r="B283" s="8" t="s">
        <v>1848</v>
      </c>
      <c r="C283" s="4"/>
      <c r="D283" s="4">
        <v>144</v>
      </c>
      <c r="E283" s="4">
        <v>36</v>
      </c>
      <c r="F283" s="17"/>
      <c r="G283" s="17"/>
      <c r="H283" s="77">
        <v>20160</v>
      </c>
      <c r="I283" s="7"/>
    </row>
    <row r="284" spans="1:9" ht="32.4" x14ac:dyDescent="0.3">
      <c r="A284" s="63"/>
      <c r="B284" s="90" t="s">
        <v>1849</v>
      </c>
      <c r="C284" s="4"/>
      <c r="D284" s="4"/>
      <c r="E284" s="4"/>
      <c r="F284" s="1"/>
      <c r="G284" s="1"/>
      <c r="H284" s="43">
        <v>6720</v>
      </c>
      <c r="I284" s="4">
        <v>2613</v>
      </c>
    </row>
    <row r="285" spans="1:9" ht="16.2" x14ac:dyDescent="0.3">
      <c r="A285" s="63"/>
      <c r="B285" s="8" t="s">
        <v>1817</v>
      </c>
      <c r="C285" s="4"/>
      <c r="D285" s="4"/>
      <c r="E285" s="4"/>
      <c r="F285" s="1"/>
      <c r="G285" s="1"/>
      <c r="H285" s="43">
        <v>29493</v>
      </c>
      <c r="I285" s="4"/>
    </row>
    <row r="286" spans="1:9" ht="16.2" x14ac:dyDescent="0.3">
      <c r="A286" s="63"/>
      <c r="B286" s="8" t="s">
        <v>1818</v>
      </c>
      <c r="C286" s="4"/>
      <c r="D286" s="4"/>
      <c r="E286" s="4"/>
      <c r="F286" s="1"/>
      <c r="G286" s="1"/>
      <c r="H286" s="43">
        <v>32350</v>
      </c>
      <c r="I286" s="4"/>
    </row>
    <row r="287" spans="1:9" ht="16.2" x14ac:dyDescent="0.3">
      <c r="A287" s="63"/>
      <c r="B287" s="8" t="s">
        <v>1819</v>
      </c>
      <c r="C287" s="9"/>
      <c r="D287" s="9" t="str">
        <f t="shared" ref="D287" si="55">IF((OR(C287&gt;12,C287=12)),C287-2,IF(C287=8,C287-1,""))</f>
        <v/>
      </c>
      <c r="E287" s="9"/>
      <c r="F287" s="10"/>
      <c r="G287" s="10"/>
      <c r="H287" s="78">
        <v>2857</v>
      </c>
      <c r="I287" s="15"/>
    </row>
    <row r="288" spans="1:9" x14ac:dyDescent="0.3">
      <c r="A288" s="63"/>
      <c r="I288" s="29"/>
    </row>
    <row r="289" spans="1:9" ht="16.2" x14ac:dyDescent="0.3">
      <c r="A289" s="63"/>
      <c r="B289" s="45" t="s">
        <v>759</v>
      </c>
      <c r="C289" s="4">
        <v>12</v>
      </c>
      <c r="D289" s="4">
        <f>IF((OR(C289&gt;12,C289=12)),C289-2,IF(C289=8,C289-1,""))</f>
        <v>10</v>
      </c>
      <c r="E289" s="4">
        <f>D289-8</f>
        <v>2</v>
      </c>
      <c r="F289" s="20">
        <f t="shared" ref="F289:F290" si="56">ROUND(IF(2&lt;E289,2,E289)*140*4/3,0)</f>
        <v>373</v>
      </c>
      <c r="G289" s="17"/>
      <c r="H289" s="77"/>
      <c r="I289" s="7"/>
    </row>
    <row r="290" spans="1:9" ht="16.2" x14ac:dyDescent="0.3">
      <c r="A290" s="63"/>
      <c r="B290" s="45" t="s">
        <v>760</v>
      </c>
      <c r="C290" s="4">
        <v>12</v>
      </c>
      <c r="D290" s="4">
        <f t="shared" ref="D290:D319" si="57">IF((OR(C290&gt;12,C290=12)),C290-2,IF(C290=8,C290-1,""))</f>
        <v>10</v>
      </c>
      <c r="E290" s="4">
        <f>D290-8</f>
        <v>2</v>
      </c>
      <c r="F290" s="20">
        <f t="shared" si="56"/>
        <v>373</v>
      </c>
      <c r="G290" s="17"/>
      <c r="H290" s="77"/>
      <c r="I290" s="7"/>
    </row>
    <row r="291" spans="1:9" ht="16.2" x14ac:dyDescent="0.3">
      <c r="A291" s="63"/>
      <c r="B291" s="45" t="s">
        <v>761</v>
      </c>
      <c r="C291" s="4"/>
      <c r="D291" s="4" t="str">
        <f t="shared" si="57"/>
        <v/>
      </c>
      <c r="E291" s="4"/>
      <c r="F291" s="17"/>
      <c r="G291" s="17"/>
      <c r="H291" s="77"/>
      <c r="I291" s="7"/>
    </row>
    <row r="292" spans="1:9" ht="16.2" x14ac:dyDescent="0.3">
      <c r="A292" s="63"/>
      <c r="B292" s="45" t="s">
        <v>762</v>
      </c>
      <c r="C292" s="4"/>
      <c r="D292" s="4" t="str">
        <f t="shared" si="57"/>
        <v/>
      </c>
      <c r="E292" s="4"/>
      <c r="F292" s="17"/>
      <c r="G292" s="17"/>
      <c r="H292" s="77"/>
      <c r="I292" s="7"/>
    </row>
    <row r="293" spans="1:9" ht="16.2" x14ac:dyDescent="0.3">
      <c r="A293" s="63"/>
      <c r="B293" s="45" t="s">
        <v>763</v>
      </c>
      <c r="C293" s="4">
        <v>12</v>
      </c>
      <c r="D293" s="4">
        <f t="shared" si="57"/>
        <v>10</v>
      </c>
      <c r="E293" s="4">
        <f>D293-8</f>
        <v>2</v>
      </c>
      <c r="F293" s="20">
        <f t="shared" ref="F293:F296" si="58">ROUND(IF(2&lt;E293,2,E293)*140*4/3,0)</f>
        <v>373</v>
      </c>
      <c r="G293" s="17"/>
      <c r="H293" s="77"/>
      <c r="I293" s="7"/>
    </row>
    <row r="294" spans="1:9" ht="16.2" x14ac:dyDescent="0.3">
      <c r="A294" s="63"/>
      <c r="B294" s="45" t="s">
        <v>764</v>
      </c>
      <c r="C294" s="4">
        <v>12</v>
      </c>
      <c r="D294" s="4">
        <f t="shared" si="57"/>
        <v>10</v>
      </c>
      <c r="E294" s="4">
        <f>D294-8</f>
        <v>2</v>
      </c>
      <c r="F294" s="20">
        <f t="shared" si="58"/>
        <v>373</v>
      </c>
      <c r="G294" s="17"/>
      <c r="H294" s="77"/>
      <c r="I294" s="7"/>
    </row>
    <row r="295" spans="1:9" ht="16.2" x14ac:dyDescent="0.3">
      <c r="A295" s="63"/>
      <c r="B295" s="45" t="s">
        <v>765</v>
      </c>
      <c r="C295" s="4">
        <v>12</v>
      </c>
      <c r="D295" s="4">
        <f t="shared" si="57"/>
        <v>10</v>
      </c>
      <c r="E295" s="4">
        <f>D295-8</f>
        <v>2</v>
      </c>
      <c r="F295" s="20">
        <f t="shared" si="58"/>
        <v>373</v>
      </c>
      <c r="G295" s="17"/>
      <c r="H295" s="77"/>
      <c r="I295" s="7"/>
    </row>
    <row r="296" spans="1:9" ht="16.2" x14ac:dyDescent="0.3">
      <c r="A296" s="63"/>
      <c r="B296" s="45" t="s">
        <v>766</v>
      </c>
      <c r="C296" s="4">
        <v>12</v>
      </c>
      <c r="D296" s="4">
        <f t="shared" si="57"/>
        <v>10</v>
      </c>
      <c r="E296" s="4">
        <f>D296-8</f>
        <v>2</v>
      </c>
      <c r="F296" s="20">
        <f t="shared" si="58"/>
        <v>373</v>
      </c>
      <c r="G296" s="17"/>
      <c r="H296" s="77"/>
      <c r="I296" s="7"/>
    </row>
    <row r="297" spans="1:9" ht="16.2" x14ac:dyDescent="0.3">
      <c r="A297" s="63"/>
      <c r="B297" s="45" t="s">
        <v>767</v>
      </c>
      <c r="C297" s="4"/>
      <c r="D297" s="4" t="str">
        <f t="shared" si="57"/>
        <v/>
      </c>
      <c r="E297" s="4"/>
      <c r="F297" s="17"/>
      <c r="G297" s="17"/>
      <c r="H297" s="77"/>
      <c r="I297" s="7"/>
    </row>
    <row r="298" spans="1:9" ht="16.2" x14ac:dyDescent="0.3">
      <c r="A298" s="63"/>
      <c r="B298" s="45" t="s">
        <v>768</v>
      </c>
      <c r="C298" s="4"/>
      <c r="D298" s="4" t="str">
        <f t="shared" si="57"/>
        <v/>
      </c>
      <c r="E298" s="4"/>
      <c r="F298" s="17"/>
      <c r="G298" s="17"/>
      <c r="H298" s="77"/>
      <c r="I298" s="7"/>
    </row>
    <row r="299" spans="1:9" ht="16.2" x14ac:dyDescent="0.3">
      <c r="A299" s="63"/>
      <c r="B299" s="45" t="s">
        <v>769</v>
      </c>
      <c r="C299" s="4">
        <v>12</v>
      </c>
      <c r="D299" s="4">
        <f t="shared" si="57"/>
        <v>10</v>
      </c>
      <c r="E299" s="4">
        <f>D299-8</f>
        <v>2</v>
      </c>
      <c r="F299" s="20">
        <f t="shared" ref="F299:F302" si="59">ROUND(IF(2&lt;E299,2,E299)*140*4/3,0)</f>
        <v>373</v>
      </c>
      <c r="G299" s="17"/>
      <c r="H299" s="77"/>
      <c r="I299" s="7"/>
    </row>
    <row r="300" spans="1:9" ht="16.2" x14ac:dyDescent="0.3">
      <c r="A300" s="63"/>
      <c r="B300" s="45" t="s">
        <v>770</v>
      </c>
      <c r="C300" s="4">
        <v>12</v>
      </c>
      <c r="D300" s="4">
        <f t="shared" si="57"/>
        <v>10</v>
      </c>
      <c r="E300" s="4">
        <f>D300-8</f>
        <v>2</v>
      </c>
      <c r="F300" s="20">
        <f t="shared" si="59"/>
        <v>373</v>
      </c>
      <c r="G300" s="17"/>
      <c r="H300" s="77"/>
      <c r="I300" s="7"/>
    </row>
    <row r="301" spans="1:9" ht="16.2" x14ac:dyDescent="0.3">
      <c r="A301" s="63"/>
      <c r="B301" s="45" t="s">
        <v>771</v>
      </c>
      <c r="C301" s="4">
        <v>12</v>
      </c>
      <c r="D301" s="4">
        <f t="shared" si="57"/>
        <v>10</v>
      </c>
      <c r="E301" s="4">
        <f>D301-8</f>
        <v>2</v>
      </c>
      <c r="F301" s="20">
        <f t="shared" si="59"/>
        <v>373</v>
      </c>
      <c r="G301" s="17"/>
      <c r="H301" s="77"/>
      <c r="I301" s="7"/>
    </row>
    <row r="302" spans="1:9" ht="16.2" x14ac:dyDescent="0.3">
      <c r="A302" s="63"/>
      <c r="B302" s="45" t="s">
        <v>772</v>
      </c>
      <c r="C302" s="4">
        <v>12</v>
      </c>
      <c r="D302" s="4">
        <f t="shared" si="57"/>
        <v>10</v>
      </c>
      <c r="E302" s="4">
        <f>D302-8</f>
        <v>2</v>
      </c>
      <c r="F302" s="20">
        <f t="shared" si="59"/>
        <v>373</v>
      </c>
      <c r="G302" s="17"/>
      <c r="H302" s="77"/>
      <c r="I302" s="7"/>
    </row>
    <row r="303" spans="1:9" ht="16.2" x14ac:dyDescent="0.3">
      <c r="A303" s="63"/>
      <c r="B303" s="45" t="s">
        <v>773</v>
      </c>
      <c r="C303" s="4"/>
      <c r="D303" s="4" t="str">
        <f t="shared" si="57"/>
        <v/>
      </c>
      <c r="E303" s="4"/>
      <c r="F303" s="17"/>
      <c r="G303" s="17"/>
      <c r="H303" s="77"/>
      <c r="I303" s="7"/>
    </row>
    <row r="304" spans="1:9" ht="16.2" x14ac:dyDescent="0.3">
      <c r="A304" s="63"/>
      <c r="B304" s="45" t="s">
        <v>774</v>
      </c>
      <c r="C304" s="4"/>
      <c r="D304" s="4" t="str">
        <f t="shared" si="57"/>
        <v/>
      </c>
      <c r="E304" s="4"/>
      <c r="F304" s="17"/>
      <c r="G304" s="17"/>
      <c r="H304" s="77"/>
      <c r="I304" s="7"/>
    </row>
    <row r="305" spans="1:9" ht="16.2" x14ac:dyDescent="0.3">
      <c r="A305" s="63"/>
      <c r="B305" s="45" t="s">
        <v>775</v>
      </c>
      <c r="C305" s="4">
        <v>12</v>
      </c>
      <c r="D305" s="4">
        <f t="shared" si="57"/>
        <v>10</v>
      </c>
      <c r="E305" s="4">
        <f>D305-8</f>
        <v>2</v>
      </c>
      <c r="F305" s="20">
        <f t="shared" ref="F305:F308" si="60">ROUND(IF(2&lt;E305,2,E305)*140*4/3,0)</f>
        <v>373</v>
      </c>
      <c r="G305" s="17"/>
      <c r="H305" s="77"/>
      <c r="I305" s="7"/>
    </row>
    <row r="306" spans="1:9" ht="16.2" x14ac:dyDescent="0.3">
      <c r="A306" s="63"/>
      <c r="B306" s="45" t="s">
        <v>776</v>
      </c>
      <c r="C306" s="4">
        <v>12</v>
      </c>
      <c r="D306" s="4">
        <f t="shared" si="57"/>
        <v>10</v>
      </c>
      <c r="E306" s="4">
        <f>D306-8</f>
        <v>2</v>
      </c>
      <c r="F306" s="20">
        <f t="shared" si="60"/>
        <v>373</v>
      </c>
      <c r="G306" s="17"/>
      <c r="H306" s="77"/>
      <c r="I306" s="7"/>
    </row>
    <row r="307" spans="1:9" ht="16.2" x14ac:dyDescent="0.3">
      <c r="A307" s="63"/>
      <c r="B307" s="45" t="s">
        <v>777</v>
      </c>
      <c r="C307" s="4"/>
      <c r="D307" s="4" t="str">
        <f t="shared" si="57"/>
        <v/>
      </c>
      <c r="E307" s="4"/>
      <c r="F307" s="17"/>
      <c r="G307" s="17"/>
      <c r="H307" s="77"/>
      <c r="I307" s="7"/>
    </row>
    <row r="308" spans="1:9" ht="16.2" x14ac:dyDescent="0.3">
      <c r="A308" s="63"/>
      <c r="B308" s="45" t="s">
        <v>778</v>
      </c>
      <c r="C308" s="4">
        <v>12</v>
      </c>
      <c r="D308" s="4">
        <f t="shared" si="57"/>
        <v>10</v>
      </c>
      <c r="E308" s="4">
        <f>D308-8</f>
        <v>2</v>
      </c>
      <c r="F308" s="20">
        <f t="shared" si="60"/>
        <v>373</v>
      </c>
      <c r="G308" s="17"/>
      <c r="H308" s="77"/>
      <c r="I308" s="7"/>
    </row>
    <row r="309" spans="1:9" ht="16.2" x14ac:dyDescent="0.3">
      <c r="A309" s="63"/>
      <c r="B309" s="45" t="s">
        <v>779</v>
      </c>
      <c r="C309" s="4"/>
      <c r="D309" s="4" t="str">
        <f t="shared" si="57"/>
        <v/>
      </c>
      <c r="E309" s="4"/>
      <c r="F309" s="17"/>
      <c r="G309" s="17"/>
      <c r="H309" s="77"/>
      <c r="I309" s="7"/>
    </row>
    <row r="310" spans="1:9" ht="16.2" x14ac:dyDescent="0.3">
      <c r="A310" s="63"/>
      <c r="B310" s="45" t="s">
        <v>780</v>
      </c>
      <c r="C310" s="4"/>
      <c r="D310" s="4" t="str">
        <f t="shared" si="57"/>
        <v/>
      </c>
      <c r="E310" s="4"/>
      <c r="F310" s="17"/>
      <c r="G310" s="17"/>
      <c r="H310" s="77"/>
      <c r="I310" s="7"/>
    </row>
    <row r="311" spans="1:9" ht="16.2" x14ac:dyDescent="0.3">
      <c r="A311" s="63"/>
      <c r="B311" s="45" t="s">
        <v>781</v>
      </c>
      <c r="C311" s="4"/>
      <c r="D311" s="4" t="str">
        <f t="shared" si="57"/>
        <v/>
      </c>
      <c r="E311" s="4"/>
      <c r="F311" s="17"/>
      <c r="G311" s="17"/>
      <c r="H311" s="77"/>
      <c r="I311" s="7"/>
    </row>
    <row r="312" spans="1:9" ht="16.2" x14ac:dyDescent="0.3">
      <c r="A312" s="63"/>
      <c r="B312" s="45" t="s">
        <v>782</v>
      </c>
      <c r="C312" s="4">
        <v>12</v>
      </c>
      <c r="D312" s="4">
        <f t="shared" si="57"/>
        <v>10</v>
      </c>
      <c r="E312" s="4">
        <f>D312-8</f>
        <v>2</v>
      </c>
      <c r="F312" s="20">
        <f t="shared" ref="F312:F314" si="61">ROUND(IF(2&lt;E312,2,E312)*140*4/3,0)</f>
        <v>373</v>
      </c>
      <c r="G312" s="17"/>
      <c r="H312" s="77"/>
      <c r="I312" s="7"/>
    </row>
    <row r="313" spans="1:9" ht="16.2" x14ac:dyDescent="0.3">
      <c r="A313" s="63"/>
      <c r="B313" s="45" t="s">
        <v>783</v>
      </c>
      <c r="C313" s="4">
        <v>12</v>
      </c>
      <c r="D313" s="4">
        <f t="shared" si="57"/>
        <v>10</v>
      </c>
      <c r="E313" s="4">
        <f>D313-8</f>
        <v>2</v>
      </c>
      <c r="F313" s="20">
        <f t="shared" si="61"/>
        <v>373</v>
      </c>
      <c r="G313" s="17"/>
      <c r="H313" s="77"/>
      <c r="I313" s="7"/>
    </row>
    <row r="314" spans="1:9" ht="16.2" x14ac:dyDescent="0.3">
      <c r="A314" s="63"/>
      <c r="B314" s="45" t="s">
        <v>784</v>
      </c>
      <c r="C314" s="4">
        <v>12</v>
      </c>
      <c r="D314" s="4">
        <f t="shared" si="57"/>
        <v>10</v>
      </c>
      <c r="E314" s="4">
        <f>D314-8</f>
        <v>2</v>
      </c>
      <c r="F314" s="20">
        <f t="shared" si="61"/>
        <v>373</v>
      </c>
      <c r="G314" s="17"/>
      <c r="H314" s="77"/>
      <c r="I314" s="7"/>
    </row>
    <row r="315" spans="1:9" ht="16.2" x14ac:dyDescent="0.3">
      <c r="A315" s="63"/>
      <c r="B315" s="45" t="s">
        <v>785</v>
      </c>
      <c r="C315" s="4"/>
      <c r="D315" s="4" t="str">
        <f t="shared" si="57"/>
        <v/>
      </c>
      <c r="E315" s="4"/>
      <c r="F315" s="17"/>
      <c r="G315" s="17"/>
      <c r="H315" s="77"/>
      <c r="I315" s="7"/>
    </row>
    <row r="316" spans="1:9" ht="16.2" x14ac:dyDescent="0.3">
      <c r="A316" s="63"/>
      <c r="B316" s="45" t="s">
        <v>786</v>
      </c>
      <c r="C316" s="4"/>
      <c r="D316" s="4" t="str">
        <f t="shared" si="57"/>
        <v/>
      </c>
      <c r="E316" s="4"/>
      <c r="F316" s="17"/>
      <c r="G316" s="17"/>
      <c r="H316" s="77"/>
      <c r="I316" s="7"/>
    </row>
    <row r="317" spans="1:9" ht="32.4" x14ac:dyDescent="0.3">
      <c r="A317" s="63"/>
      <c r="B317" s="59" t="s">
        <v>1839</v>
      </c>
      <c r="C317" s="9">
        <v>12</v>
      </c>
      <c r="D317" s="9">
        <f t="shared" si="57"/>
        <v>10</v>
      </c>
      <c r="E317" s="9">
        <f>D317-8</f>
        <v>2</v>
      </c>
      <c r="F317" s="38">
        <f t="shared" ref="F317:F319" si="62">ROUND(IF(2&lt;E317,2,E317)*140*4/3,0)</f>
        <v>373</v>
      </c>
      <c r="G317" s="38"/>
      <c r="H317" s="78"/>
      <c r="I317" s="15">
        <f>140*8*2+140*4/3*2</f>
        <v>2613.3333333333335</v>
      </c>
    </row>
    <row r="318" spans="1:9" ht="16.2" x14ac:dyDescent="0.3">
      <c r="A318" s="63"/>
      <c r="B318" s="45" t="s">
        <v>787</v>
      </c>
      <c r="C318" s="4">
        <v>12</v>
      </c>
      <c r="D318" s="4">
        <f t="shared" si="57"/>
        <v>10</v>
      </c>
      <c r="E318" s="4">
        <f>D318-8</f>
        <v>2</v>
      </c>
      <c r="F318" s="20">
        <f t="shared" si="62"/>
        <v>373</v>
      </c>
      <c r="G318" s="17"/>
      <c r="H318" s="77"/>
      <c r="I318" s="7"/>
    </row>
    <row r="319" spans="1:9" ht="16.2" x14ac:dyDescent="0.3">
      <c r="A319" s="63"/>
      <c r="B319" s="45" t="s">
        <v>788</v>
      </c>
      <c r="C319" s="4">
        <v>12</v>
      </c>
      <c r="D319" s="4">
        <f t="shared" si="57"/>
        <v>10</v>
      </c>
      <c r="E319" s="4">
        <f>D319-8</f>
        <v>2</v>
      </c>
      <c r="F319" s="20">
        <f t="shared" si="62"/>
        <v>373</v>
      </c>
      <c r="G319" s="17"/>
      <c r="H319" s="77"/>
      <c r="I319" s="7"/>
    </row>
    <row r="320" spans="1:9" ht="16.2" x14ac:dyDescent="0.3">
      <c r="A320" s="63"/>
      <c r="B320" s="8" t="s">
        <v>1848</v>
      </c>
      <c r="C320" s="4"/>
      <c r="D320" s="4">
        <v>144</v>
      </c>
      <c r="E320" s="4">
        <v>36</v>
      </c>
      <c r="F320" s="17"/>
      <c r="G320" s="17"/>
      <c r="H320" s="77">
        <v>20160</v>
      </c>
      <c r="I320" s="7"/>
    </row>
    <row r="321" spans="1:9" ht="32.4" x14ac:dyDescent="0.3">
      <c r="A321" s="63"/>
      <c r="B321" s="90" t="s">
        <v>1849</v>
      </c>
      <c r="C321" s="4"/>
      <c r="D321" s="4"/>
      <c r="E321" s="4"/>
      <c r="F321" s="1"/>
      <c r="G321" s="1"/>
      <c r="H321" s="43">
        <v>6720</v>
      </c>
      <c r="I321" s="4">
        <v>2613</v>
      </c>
    </row>
    <row r="322" spans="1:9" ht="16.2" x14ac:dyDescent="0.3">
      <c r="A322" s="63"/>
      <c r="B322" s="8" t="s">
        <v>1817</v>
      </c>
      <c r="C322" s="4"/>
      <c r="D322" s="4"/>
      <c r="E322" s="4"/>
      <c r="F322" s="1"/>
      <c r="G322" s="1"/>
      <c r="H322" s="43">
        <v>29493</v>
      </c>
      <c r="I322" s="4"/>
    </row>
    <row r="323" spans="1:9" ht="16.2" x14ac:dyDescent="0.3">
      <c r="A323" s="63"/>
      <c r="B323" s="8" t="s">
        <v>1818</v>
      </c>
      <c r="C323" s="4"/>
      <c r="D323" s="4"/>
      <c r="E323" s="4"/>
      <c r="F323" s="1"/>
      <c r="G323" s="1"/>
      <c r="H323" s="43">
        <v>34000</v>
      </c>
      <c r="I323" s="4"/>
    </row>
    <row r="324" spans="1:9" ht="16.2" x14ac:dyDescent="0.3">
      <c r="A324" s="63"/>
      <c r="B324" s="8" t="s">
        <v>1819</v>
      </c>
      <c r="C324" s="9"/>
      <c r="D324" s="9" t="str">
        <f t="shared" ref="D324" si="63">IF((OR(C324&gt;12,C324=12)),C324-2,IF(C324=8,C324-1,""))</f>
        <v/>
      </c>
      <c r="E324" s="9"/>
      <c r="F324" s="10"/>
      <c r="G324" s="10"/>
      <c r="H324" s="78">
        <v>4507</v>
      </c>
      <c r="I324" s="15"/>
    </row>
    <row r="325" spans="1:9" x14ac:dyDescent="0.3">
      <c r="A325" s="63"/>
      <c r="I325" s="29"/>
    </row>
    <row r="326" spans="1:9" ht="16.2" x14ac:dyDescent="0.3">
      <c r="A326" s="63"/>
      <c r="B326" s="45" t="s">
        <v>789</v>
      </c>
      <c r="C326" s="4">
        <v>12</v>
      </c>
      <c r="D326" s="4">
        <f>IF((OR(C326&gt;12,C326=12)),C326-2,IF(C326=8,C326-1,""))</f>
        <v>10</v>
      </c>
      <c r="E326" s="4">
        <f>D326-8</f>
        <v>2</v>
      </c>
      <c r="F326" s="20">
        <f t="shared" ref="F326" si="64">ROUND(IF(2&lt;E326,2,E326)*140*4/3,0)</f>
        <v>373</v>
      </c>
      <c r="G326" s="17"/>
      <c r="H326" s="77"/>
      <c r="I326" s="7"/>
    </row>
    <row r="327" spans="1:9" ht="16.2" x14ac:dyDescent="0.3">
      <c r="A327" s="63"/>
      <c r="B327" s="45" t="s">
        <v>790</v>
      </c>
      <c r="C327" s="4"/>
      <c r="D327" s="4" t="str">
        <f t="shared" ref="D327:D355" si="65">IF((OR(C327&gt;12,C327=12)),C327-2,IF(C327=8,C327-1,""))</f>
        <v/>
      </c>
      <c r="E327" s="4"/>
      <c r="F327" s="17"/>
      <c r="G327" s="17"/>
      <c r="H327" s="77"/>
      <c r="I327" s="7"/>
    </row>
    <row r="328" spans="1:9" ht="16.2" x14ac:dyDescent="0.3">
      <c r="A328" s="63"/>
      <c r="B328" s="45" t="s">
        <v>791</v>
      </c>
      <c r="C328" s="4"/>
      <c r="D328" s="4" t="str">
        <f t="shared" si="65"/>
        <v/>
      </c>
      <c r="E328" s="4"/>
      <c r="F328" s="17"/>
      <c r="G328" s="17"/>
      <c r="H328" s="77"/>
      <c r="I328" s="7"/>
    </row>
    <row r="329" spans="1:9" ht="16.2" x14ac:dyDescent="0.3">
      <c r="A329" s="63"/>
      <c r="B329" s="45" t="s">
        <v>792</v>
      </c>
      <c r="C329" s="4">
        <v>12</v>
      </c>
      <c r="D329" s="4">
        <f t="shared" si="65"/>
        <v>10</v>
      </c>
      <c r="E329" s="4">
        <f>D329-8</f>
        <v>2</v>
      </c>
      <c r="F329" s="20">
        <f t="shared" ref="F329:F332" si="66">ROUND(IF(2&lt;E329,2,E329)*140*4/3,0)</f>
        <v>373</v>
      </c>
      <c r="G329" s="17"/>
      <c r="H329" s="77"/>
      <c r="I329" s="7"/>
    </row>
    <row r="330" spans="1:9" ht="16.2" x14ac:dyDescent="0.3">
      <c r="A330" s="63"/>
      <c r="B330" s="45" t="s">
        <v>793</v>
      </c>
      <c r="C330" s="4">
        <v>12</v>
      </c>
      <c r="D330" s="4">
        <f t="shared" si="65"/>
        <v>10</v>
      </c>
      <c r="E330" s="4">
        <f>D330-8</f>
        <v>2</v>
      </c>
      <c r="F330" s="20">
        <f t="shared" si="66"/>
        <v>373</v>
      </c>
      <c r="G330" s="17"/>
      <c r="H330" s="77"/>
      <c r="I330" s="7"/>
    </row>
    <row r="331" spans="1:9" ht="16.2" x14ac:dyDescent="0.3">
      <c r="A331" s="63"/>
      <c r="B331" s="45" t="s">
        <v>794</v>
      </c>
      <c r="C331" s="4">
        <v>12</v>
      </c>
      <c r="D331" s="4">
        <f t="shared" si="65"/>
        <v>10</v>
      </c>
      <c r="E331" s="4">
        <f>D331-8</f>
        <v>2</v>
      </c>
      <c r="F331" s="20">
        <f t="shared" si="66"/>
        <v>373</v>
      </c>
      <c r="G331" s="17"/>
      <c r="H331" s="77"/>
      <c r="I331" s="7"/>
    </row>
    <row r="332" spans="1:9" ht="16.2" x14ac:dyDescent="0.3">
      <c r="A332" s="63"/>
      <c r="B332" s="45" t="s">
        <v>795</v>
      </c>
      <c r="C332" s="4">
        <v>12</v>
      </c>
      <c r="D332" s="4">
        <f t="shared" si="65"/>
        <v>10</v>
      </c>
      <c r="E332" s="4">
        <f>D332-8</f>
        <v>2</v>
      </c>
      <c r="F332" s="20">
        <f t="shared" si="66"/>
        <v>373</v>
      </c>
      <c r="G332" s="17"/>
      <c r="H332" s="77"/>
      <c r="I332" s="7"/>
    </row>
    <row r="333" spans="1:9" ht="16.2" x14ac:dyDescent="0.3">
      <c r="A333" s="63"/>
      <c r="B333" s="45" t="s">
        <v>796</v>
      </c>
      <c r="C333" s="4"/>
      <c r="D333" s="4" t="str">
        <f t="shared" si="65"/>
        <v/>
      </c>
      <c r="E333" s="4"/>
      <c r="F333" s="17"/>
      <c r="G333" s="17"/>
      <c r="H333" s="77"/>
      <c r="I333" s="7"/>
    </row>
    <row r="334" spans="1:9" ht="16.2" x14ac:dyDescent="0.3">
      <c r="A334" s="63"/>
      <c r="B334" s="45" t="s">
        <v>797</v>
      </c>
      <c r="C334" s="4"/>
      <c r="D334" s="4" t="str">
        <f t="shared" si="65"/>
        <v/>
      </c>
      <c r="E334" s="4"/>
      <c r="F334" s="17"/>
      <c r="G334" s="17"/>
      <c r="H334" s="77"/>
      <c r="I334" s="7"/>
    </row>
    <row r="335" spans="1:9" ht="16.2" x14ac:dyDescent="0.3">
      <c r="A335" s="63"/>
      <c r="B335" s="45" t="s">
        <v>798</v>
      </c>
      <c r="C335" s="4">
        <v>12</v>
      </c>
      <c r="D335" s="4">
        <f t="shared" si="65"/>
        <v>10</v>
      </c>
      <c r="E335" s="4">
        <f>D335-8</f>
        <v>2</v>
      </c>
      <c r="F335" s="20">
        <f t="shared" ref="F335:F338" si="67">ROUND(IF(2&lt;E335,2,E335)*140*4/3,0)</f>
        <v>373</v>
      </c>
      <c r="G335" s="17"/>
      <c r="H335" s="77"/>
      <c r="I335" s="7"/>
    </row>
    <row r="336" spans="1:9" ht="16.2" x14ac:dyDescent="0.3">
      <c r="A336" s="63"/>
      <c r="B336" s="45" t="s">
        <v>799</v>
      </c>
      <c r="C336" s="4">
        <v>12</v>
      </c>
      <c r="D336" s="4">
        <f t="shared" si="65"/>
        <v>10</v>
      </c>
      <c r="E336" s="4">
        <f>D336-8</f>
        <v>2</v>
      </c>
      <c r="F336" s="20">
        <f t="shared" si="67"/>
        <v>373</v>
      </c>
      <c r="G336" s="17"/>
      <c r="H336" s="77"/>
      <c r="I336" s="7"/>
    </row>
    <row r="337" spans="1:9" ht="16.2" x14ac:dyDescent="0.3">
      <c r="A337" s="63"/>
      <c r="B337" s="45" t="s">
        <v>800</v>
      </c>
      <c r="C337" s="4">
        <v>12</v>
      </c>
      <c r="D337" s="4">
        <f t="shared" si="65"/>
        <v>10</v>
      </c>
      <c r="E337" s="4">
        <f>D337-8</f>
        <v>2</v>
      </c>
      <c r="F337" s="20">
        <f t="shared" si="67"/>
        <v>373</v>
      </c>
      <c r="G337" s="17"/>
      <c r="H337" s="77"/>
      <c r="I337" s="7"/>
    </row>
    <row r="338" spans="1:9" ht="16.2" x14ac:dyDescent="0.3">
      <c r="A338" s="63"/>
      <c r="B338" s="45" t="s">
        <v>801</v>
      </c>
      <c r="C338" s="4">
        <v>12</v>
      </c>
      <c r="D338" s="4">
        <f t="shared" si="65"/>
        <v>10</v>
      </c>
      <c r="E338" s="4">
        <f>D338-8</f>
        <v>2</v>
      </c>
      <c r="F338" s="20">
        <f t="shared" si="67"/>
        <v>373</v>
      </c>
      <c r="G338" s="17"/>
      <c r="H338" s="77"/>
      <c r="I338" s="7"/>
    </row>
    <row r="339" spans="1:9" ht="16.2" x14ac:dyDescent="0.3">
      <c r="A339" s="63"/>
      <c r="B339" s="45" t="s">
        <v>802</v>
      </c>
      <c r="C339" s="4"/>
      <c r="D339" s="4" t="str">
        <f t="shared" si="65"/>
        <v/>
      </c>
      <c r="E339" s="4"/>
      <c r="F339" s="17"/>
      <c r="G339" s="17"/>
      <c r="H339" s="77"/>
      <c r="I339" s="7"/>
    </row>
    <row r="340" spans="1:9" ht="16.2" x14ac:dyDescent="0.3">
      <c r="A340" s="63"/>
      <c r="B340" s="45" t="s">
        <v>803</v>
      </c>
      <c r="C340" s="4"/>
      <c r="D340" s="4" t="str">
        <f t="shared" si="65"/>
        <v/>
      </c>
      <c r="E340" s="4"/>
      <c r="F340" s="17"/>
      <c r="G340" s="17"/>
      <c r="H340" s="77"/>
      <c r="I340" s="7"/>
    </row>
    <row r="341" spans="1:9" ht="16.2" x14ac:dyDescent="0.3">
      <c r="A341" s="63"/>
      <c r="B341" s="45" t="s">
        <v>804</v>
      </c>
      <c r="C341" s="4">
        <v>12</v>
      </c>
      <c r="D341" s="4">
        <f t="shared" si="65"/>
        <v>10</v>
      </c>
      <c r="E341" s="4">
        <f>D341-8</f>
        <v>2</v>
      </c>
      <c r="F341" s="20">
        <f t="shared" ref="F341:F344" si="68">ROUND(IF(2&lt;E341,2,E341)*140*4/3,0)</f>
        <v>373</v>
      </c>
      <c r="G341" s="17"/>
      <c r="H341" s="77"/>
      <c r="I341" s="7"/>
    </row>
    <row r="342" spans="1:9" ht="16.2" x14ac:dyDescent="0.3">
      <c r="A342" s="63"/>
      <c r="B342" s="45" t="s">
        <v>805</v>
      </c>
      <c r="C342" s="4">
        <v>12</v>
      </c>
      <c r="D342" s="4">
        <f t="shared" si="65"/>
        <v>10</v>
      </c>
      <c r="E342" s="4">
        <f>D342-8</f>
        <v>2</v>
      </c>
      <c r="F342" s="20">
        <f t="shared" si="68"/>
        <v>373</v>
      </c>
      <c r="G342" s="17"/>
      <c r="H342" s="77"/>
      <c r="I342" s="7"/>
    </row>
    <row r="343" spans="1:9" ht="16.2" x14ac:dyDescent="0.3">
      <c r="A343" s="63"/>
      <c r="B343" s="45" t="s">
        <v>806</v>
      </c>
      <c r="C343" s="4">
        <v>12</v>
      </c>
      <c r="D343" s="4">
        <f t="shared" si="65"/>
        <v>10</v>
      </c>
      <c r="E343" s="4">
        <f>D343-8</f>
        <v>2</v>
      </c>
      <c r="F343" s="20">
        <f t="shared" si="68"/>
        <v>373</v>
      </c>
      <c r="G343" s="17"/>
      <c r="H343" s="77"/>
      <c r="I343" s="7"/>
    </row>
    <row r="344" spans="1:9" ht="16.2" x14ac:dyDescent="0.3">
      <c r="A344" s="63"/>
      <c r="B344" s="45" t="s">
        <v>807</v>
      </c>
      <c r="C344" s="4">
        <v>12</v>
      </c>
      <c r="D344" s="4">
        <f t="shared" si="65"/>
        <v>10</v>
      </c>
      <c r="E344" s="4">
        <f>D344-8</f>
        <v>2</v>
      </c>
      <c r="F344" s="20">
        <f t="shared" si="68"/>
        <v>373</v>
      </c>
      <c r="G344" s="17"/>
      <c r="H344" s="77"/>
      <c r="I344" s="7"/>
    </row>
    <row r="345" spans="1:9" ht="16.2" x14ac:dyDescent="0.3">
      <c r="A345" s="63"/>
      <c r="B345" s="45" t="s">
        <v>808</v>
      </c>
      <c r="C345" s="4"/>
      <c r="D345" s="4" t="str">
        <f t="shared" si="65"/>
        <v/>
      </c>
      <c r="E345" s="4"/>
      <c r="F345" s="17"/>
      <c r="G345" s="17"/>
      <c r="H345" s="77"/>
      <c r="I345" s="7"/>
    </row>
    <row r="346" spans="1:9" ht="16.2" x14ac:dyDescent="0.3">
      <c r="A346" s="63"/>
      <c r="B346" s="45" t="s">
        <v>809</v>
      </c>
      <c r="C346" s="4"/>
      <c r="D346" s="4" t="str">
        <f t="shared" si="65"/>
        <v/>
      </c>
      <c r="E346" s="4"/>
      <c r="F346" s="17"/>
      <c r="G346" s="17"/>
      <c r="H346" s="77"/>
      <c r="I346" s="7"/>
    </row>
    <row r="347" spans="1:9" ht="16.2" x14ac:dyDescent="0.3">
      <c r="A347" s="63"/>
      <c r="B347" s="45" t="s">
        <v>810</v>
      </c>
      <c r="C347" s="4">
        <v>12</v>
      </c>
      <c r="D347" s="4">
        <f t="shared" si="65"/>
        <v>10</v>
      </c>
      <c r="E347" s="4">
        <f>D347-8</f>
        <v>2</v>
      </c>
      <c r="F347" s="20">
        <f t="shared" ref="F347:F350" si="69">ROUND(IF(2&lt;E347,2,E347)*140*4/3,0)</f>
        <v>373</v>
      </c>
      <c r="G347" s="17"/>
      <c r="H347" s="77"/>
      <c r="I347" s="7"/>
    </row>
    <row r="348" spans="1:9" ht="16.2" x14ac:dyDescent="0.3">
      <c r="A348" s="63"/>
      <c r="B348" s="45" t="s">
        <v>811</v>
      </c>
      <c r="C348" s="4">
        <v>12</v>
      </c>
      <c r="D348" s="4">
        <f t="shared" si="65"/>
        <v>10</v>
      </c>
      <c r="E348" s="4">
        <f>D348-8</f>
        <v>2</v>
      </c>
      <c r="F348" s="20">
        <f t="shared" si="69"/>
        <v>373</v>
      </c>
      <c r="G348" s="17"/>
      <c r="H348" s="77"/>
      <c r="I348" s="7"/>
    </row>
    <row r="349" spans="1:9" ht="16.2" x14ac:dyDescent="0.3">
      <c r="A349" s="63"/>
      <c r="B349" s="45" t="s">
        <v>812</v>
      </c>
      <c r="C349" s="4">
        <v>12</v>
      </c>
      <c r="D349" s="4">
        <f t="shared" si="65"/>
        <v>10</v>
      </c>
      <c r="E349" s="4">
        <f>D349-8</f>
        <v>2</v>
      </c>
      <c r="F349" s="20">
        <f t="shared" si="69"/>
        <v>373</v>
      </c>
      <c r="G349" s="17"/>
      <c r="H349" s="77"/>
      <c r="I349" s="7"/>
    </row>
    <row r="350" spans="1:9" ht="16.2" x14ac:dyDescent="0.3">
      <c r="A350" s="63"/>
      <c r="B350" s="45" t="s">
        <v>813</v>
      </c>
      <c r="C350" s="4">
        <v>12</v>
      </c>
      <c r="D350" s="4">
        <f t="shared" si="65"/>
        <v>10</v>
      </c>
      <c r="E350" s="4">
        <f>D350-8</f>
        <v>2</v>
      </c>
      <c r="F350" s="20">
        <f t="shared" si="69"/>
        <v>373</v>
      </c>
      <c r="G350" s="17"/>
      <c r="H350" s="77"/>
      <c r="I350" s="7"/>
    </row>
    <row r="351" spans="1:9" ht="16.2" x14ac:dyDescent="0.3">
      <c r="A351" s="63"/>
      <c r="B351" s="45" t="s">
        <v>814</v>
      </c>
      <c r="C351" s="4"/>
      <c r="D351" s="4" t="str">
        <f t="shared" si="65"/>
        <v/>
      </c>
      <c r="E351" s="4"/>
      <c r="F351" s="17"/>
      <c r="G351" s="17"/>
      <c r="H351" s="77"/>
      <c r="I351" s="7"/>
    </row>
    <row r="352" spans="1:9" ht="16.2" x14ac:dyDescent="0.3">
      <c r="A352" s="63"/>
      <c r="B352" s="45" t="s">
        <v>815</v>
      </c>
      <c r="C352" s="4"/>
      <c r="D352" s="4" t="str">
        <f t="shared" si="65"/>
        <v/>
      </c>
      <c r="E352" s="4"/>
      <c r="F352" s="17"/>
      <c r="G352" s="17"/>
      <c r="H352" s="77"/>
      <c r="I352" s="7"/>
    </row>
    <row r="353" spans="1:9" ht="16.2" x14ac:dyDescent="0.3">
      <c r="A353" s="63"/>
      <c r="B353" s="45" t="s">
        <v>816</v>
      </c>
      <c r="C353" s="4">
        <v>12</v>
      </c>
      <c r="D353" s="4">
        <f t="shared" si="65"/>
        <v>10</v>
      </c>
      <c r="E353" s="4">
        <f>D353-8</f>
        <v>2</v>
      </c>
      <c r="F353" s="20">
        <f t="shared" ref="F353:F355" si="70">ROUND(IF(2&lt;E353,2,E353)*140*4/3,0)</f>
        <v>373</v>
      </c>
      <c r="G353" s="17"/>
      <c r="H353" s="77"/>
      <c r="I353" s="7"/>
    </row>
    <row r="354" spans="1:9" ht="16.2" x14ac:dyDescent="0.3">
      <c r="A354" s="63"/>
      <c r="B354" s="45" t="s">
        <v>817</v>
      </c>
      <c r="C354" s="4">
        <v>12</v>
      </c>
      <c r="D354" s="4">
        <f t="shared" si="65"/>
        <v>10</v>
      </c>
      <c r="E354" s="4">
        <f>D354-8</f>
        <v>2</v>
      </c>
      <c r="F354" s="20">
        <f t="shared" si="70"/>
        <v>373</v>
      </c>
      <c r="G354" s="17"/>
      <c r="H354" s="77"/>
      <c r="I354" s="7"/>
    </row>
    <row r="355" spans="1:9" ht="16.2" x14ac:dyDescent="0.3">
      <c r="A355" s="63"/>
      <c r="B355" s="45" t="s">
        <v>818</v>
      </c>
      <c r="C355" s="4">
        <v>12</v>
      </c>
      <c r="D355" s="4">
        <f t="shared" si="65"/>
        <v>10</v>
      </c>
      <c r="E355" s="4">
        <f>D355-8</f>
        <v>2</v>
      </c>
      <c r="F355" s="20">
        <f t="shared" si="70"/>
        <v>373</v>
      </c>
      <c r="G355" s="17"/>
      <c r="H355" s="77"/>
      <c r="I355" s="7"/>
    </row>
    <row r="356" spans="1:9" ht="16.2" x14ac:dyDescent="0.3">
      <c r="A356" s="63"/>
      <c r="B356" s="8" t="s">
        <v>1848</v>
      </c>
      <c r="C356" s="4"/>
      <c r="D356" s="4">
        <v>160</v>
      </c>
      <c r="E356" s="4">
        <f>SUM(E326:E355)</f>
        <v>40</v>
      </c>
      <c r="F356" s="17"/>
      <c r="G356" s="17"/>
      <c r="H356" s="77">
        <v>22400</v>
      </c>
      <c r="I356" s="7"/>
    </row>
    <row r="357" spans="1:9" ht="32.4" x14ac:dyDescent="0.3">
      <c r="A357" s="63"/>
      <c r="B357" s="90" t="s">
        <v>1849</v>
      </c>
      <c r="C357" s="4"/>
      <c r="D357" s="4"/>
      <c r="E357" s="4"/>
      <c r="F357" s="1"/>
      <c r="G357" s="1"/>
      <c r="H357" s="43">
        <v>7460</v>
      </c>
      <c r="I357" s="4"/>
    </row>
    <row r="358" spans="1:9" ht="16.2" x14ac:dyDescent="0.3">
      <c r="A358" s="63"/>
      <c r="B358" s="8" t="s">
        <v>1817</v>
      </c>
      <c r="C358" s="4"/>
      <c r="D358" s="4"/>
      <c r="E358" s="4"/>
      <c r="F358" s="1"/>
      <c r="G358" s="1"/>
      <c r="H358" s="43">
        <v>29860</v>
      </c>
      <c r="I358" s="4"/>
    </row>
    <row r="359" spans="1:9" ht="16.2" x14ac:dyDescent="0.3">
      <c r="A359" s="63"/>
      <c r="B359" s="8" t="s">
        <v>1818</v>
      </c>
      <c r="C359" s="4"/>
      <c r="D359" s="4"/>
      <c r="E359" s="4"/>
      <c r="F359" s="1"/>
      <c r="G359" s="1"/>
      <c r="H359" s="43">
        <v>34000</v>
      </c>
      <c r="I359" s="4"/>
    </row>
    <row r="360" spans="1:9" ht="16.2" x14ac:dyDescent="0.3">
      <c r="A360" s="63"/>
      <c r="B360" s="8" t="s">
        <v>1819</v>
      </c>
      <c r="C360" s="9"/>
      <c r="D360" s="9" t="str">
        <f t="shared" ref="D360" si="71">IF((OR(C360&gt;12,C360=12)),C360-2,IF(C360=8,C360-1,""))</f>
        <v/>
      </c>
      <c r="E360" s="9"/>
      <c r="F360" s="10"/>
      <c r="G360" s="10"/>
      <c r="H360" s="78">
        <v>4140</v>
      </c>
      <c r="I360" s="15"/>
    </row>
    <row r="361" spans="1:9" x14ac:dyDescent="0.3">
      <c r="A361" s="63"/>
      <c r="I361" s="29"/>
    </row>
    <row r="362" spans="1:9" ht="16.2" x14ac:dyDescent="0.3">
      <c r="A362" s="63"/>
      <c r="B362" s="45" t="s">
        <v>819</v>
      </c>
      <c r="C362" s="4">
        <v>12</v>
      </c>
      <c r="D362" s="4">
        <f>IF((OR(C362&gt;12,C362=12)),C362-2,IF(C362=8,C362-1,""))</f>
        <v>10</v>
      </c>
      <c r="E362" s="4">
        <f>D362-8</f>
        <v>2</v>
      </c>
      <c r="F362" s="20">
        <f t="shared" ref="F362" si="72">ROUND(IF(2&lt;E362,2,E362)*140*4/3,0)</f>
        <v>373</v>
      </c>
      <c r="G362" s="17"/>
      <c r="H362" s="77"/>
      <c r="I362" s="7"/>
    </row>
    <row r="363" spans="1:9" ht="16.2" x14ac:dyDescent="0.3">
      <c r="A363" s="63"/>
      <c r="B363" s="45" t="s">
        <v>820</v>
      </c>
      <c r="C363" s="4"/>
      <c r="D363" s="4" t="str">
        <f t="shared" ref="D363:D392" si="73">IF((OR(C363&gt;12,C363=12)),C363-2,IF(C363=8,C363-1,""))</f>
        <v/>
      </c>
      <c r="E363" s="4"/>
      <c r="F363" s="17"/>
      <c r="G363" s="17"/>
      <c r="H363" s="77"/>
      <c r="I363" s="7"/>
    </row>
    <row r="364" spans="1:9" ht="16.2" x14ac:dyDescent="0.3">
      <c r="A364" s="63"/>
      <c r="B364" s="45" t="s">
        <v>821</v>
      </c>
      <c r="C364" s="4"/>
      <c r="D364" s="4" t="str">
        <f t="shared" si="73"/>
        <v/>
      </c>
      <c r="E364" s="4"/>
      <c r="F364" s="17"/>
      <c r="G364" s="17"/>
      <c r="H364" s="77"/>
      <c r="I364" s="7"/>
    </row>
    <row r="365" spans="1:9" ht="16.2" x14ac:dyDescent="0.3">
      <c r="A365" s="63"/>
      <c r="B365" s="45" t="s">
        <v>822</v>
      </c>
      <c r="C365" s="4">
        <v>12</v>
      </c>
      <c r="D365" s="4">
        <f t="shared" si="73"/>
        <v>10</v>
      </c>
      <c r="E365" s="4">
        <f>D365-8</f>
        <v>2</v>
      </c>
      <c r="F365" s="20">
        <f t="shared" ref="F365:F368" si="74">ROUND(IF(2&lt;E365,2,E365)*140*4/3,0)</f>
        <v>373</v>
      </c>
      <c r="G365" s="17"/>
      <c r="H365" s="77"/>
      <c r="I365" s="7"/>
    </row>
    <row r="366" spans="1:9" ht="16.2" x14ac:dyDescent="0.3">
      <c r="A366" s="63"/>
      <c r="B366" s="45" t="s">
        <v>823</v>
      </c>
      <c r="C366" s="4">
        <v>12</v>
      </c>
      <c r="D366" s="4">
        <f t="shared" si="73"/>
        <v>10</v>
      </c>
      <c r="E366" s="4">
        <f>D366-8</f>
        <v>2</v>
      </c>
      <c r="F366" s="20">
        <f t="shared" si="74"/>
        <v>373</v>
      </c>
      <c r="G366" s="17"/>
      <c r="H366" s="77"/>
      <c r="I366" s="7"/>
    </row>
    <row r="367" spans="1:9" ht="16.2" x14ac:dyDescent="0.3">
      <c r="A367" s="63"/>
      <c r="B367" s="45" t="s">
        <v>824</v>
      </c>
      <c r="C367" s="4">
        <v>12</v>
      </c>
      <c r="D367" s="4">
        <f t="shared" si="73"/>
        <v>10</v>
      </c>
      <c r="E367" s="4">
        <f>D367-8</f>
        <v>2</v>
      </c>
      <c r="F367" s="20">
        <f t="shared" si="74"/>
        <v>373</v>
      </c>
      <c r="G367" s="17"/>
      <c r="H367" s="77"/>
      <c r="I367" s="7"/>
    </row>
    <row r="368" spans="1:9" ht="16.2" x14ac:dyDescent="0.3">
      <c r="A368" s="63"/>
      <c r="B368" s="45" t="s">
        <v>825</v>
      </c>
      <c r="C368" s="4">
        <v>12</v>
      </c>
      <c r="D368" s="4">
        <f t="shared" si="73"/>
        <v>10</v>
      </c>
      <c r="E368" s="4">
        <f>D368-8</f>
        <v>2</v>
      </c>
      <c r="F368" s="20">
        <f t="shared" si="74"/>
        <v>373</v>
      </c>
      <c r="G368" s="17"/>
      <c r="H368" s="77"/>
      <c r="I368" s="7"/>
    </row>
    <row r="369" spans="1:9" ht="16.2" x14ac:dyDescent="0.3">
      <c r="A369" s="63"/>
      <c r="B369" s="45" t="s">
        <v>826</v>
      </c>
      <c r="C369" s="4"/>
      <c r="D369" s="4" t="str">
        <f t="shared" si="73"/>
        <v/>
      </c>
      <c r="E369" s="4"/>
      <c r="F369" s="17"/>
      <c r="G369" s="17"/>
      <c r="H369" s="77"/>
      <c r="I369" s="7"/>
    </row>
    <row r="370" spans="1:9" ht="16.2" x14ac:dyDescent="0.3">
      <c r="A370" s="63"/>
      <c r="B370" s="45" t="s">
        <v>827</v>
      </c>
      <c r="C370" s="4"/>
      <c r="D370" s="4" t="str">
        <f t="shared" si="73"/>
        <v/>
      </c>
      <c r="E370" s="4"/>
      <c r="F370" s="17"/>
      <c r="G370" s="17"/>
      <c r="H370" s="77"/>
      <c r="I370" s="7"/>
    </row>
    <row r="371" spans="1:9" ht="16.2" x14ac:dyDescent="0.3">
      <c r="A371" s="63"/>
      <c r="B371" s="45" t="s">
        <v>828</v>
      </c>
      <c r="C371" s="4">
        <v>12</v>
      </c>
      <c r="D371" s="4">
        <f t="shared" si="73"/>
        <v>10</v>
      </c>
      <c r="E371" s="4">
        <f>D371-8</f>
        <v>2</v>
      </c>
      <c r="F371" s="20">
        <f t="shared" ref="F371" si="75">ROUND(IF(2&lt;E371,2,E371)*140*4/3,0)</f>
        <v>373</v>
      </c>
      <c r="G371" s="17"/>
      <c r="H371" s="77"/>
      <c r="I371" s="7"/>
    </row>
    <row r="372" spans="1:9" ht="16.2" x14ac:dyDescent="0.3">
      <c r="A372" s="63"/>
      <c r="B372" s="45" t="s">
        <v>829</v>
      </c>
      <c r="C372" s="4"/>
      <c r="D372" s="4" t="str">
        <f t="shared" si="73"/>
        <v/>
      </c>
      <c r="E372" s="4"/>
      <c r="F372" s="17"/>
      <c r="G372" s="17"/>
      <c r="H372" s="77"/>
      <c r="I372" s="7"/>
    </row>
    <row r="373" spans="1:9" ht="16.2" x14ac:dyDescent="0.3">
      <c r="A373" s="63"/>
      <c r="B373" s="45" t="s">
        <v>830</v>
      </c>
      <c r="C373" s="4">
        <v>12</v>
      </c>
      <c r="D373" s="4">
        <f t="shared" si="73"/>
        <v>10</v>
      </c>
      <c r="E373" s="4">
        <f>D373-8</f>
        <v>2</v>
      </c>
      <c r="F373" s="20">
        <f t="shared" ref="F373:F374" si="76">ROUND(IF(2&lt;E373,2,E373)*140*4/3,0)</f>
        <v>373</v>
      </c>
      <c r="G373" s="17"/>
      <c r="H373" s="77"/>
      <c r="I373" s="7"/>
    </row>
    <row r="374" spans="1:9" ht="16.2" x14ac:dyDescent="0.3">
      <c r="A374" s="63"/>
      <c r="B374" s="45" t="s">
        <v>831</v>
      </c>
      <c r="C374" s="4">
        <v>12</v>
      </c>
      <c r="D374" s="4">
        <f t="shared" si="73"/>
        <v>10</v>
      </c>
      <c r="E374" s="4">
        <f>D374-8</f>
        <v>2</v>
      </c>
      <c r="F374" s="20">
        <f t="shared" si="76"/>
        <v>373</v>
      </c>
      <c r="G374" s="17"/>
      <c r="H374" s="77"/>
      <c r="I374" s="7"/>
    </row>
    <row r="375" spans="1:9" ht="16.2" x14ac:dyDescent="0.3">
      <c r="A375" s="63"/>
      <c r="B375" s="45" t="s">
        <v>832</v>
      </c>
      <c r="C375" s="4"/>
      <c r="D375" s="4" t="str">
        <f t="shared" si="73"/>
        <v/>
      </c>
      <c r="E375" s="4"/>
      <c r="F375" s="17"/>
      <c r="G375" s="17"/>
      <c r="H375" s="77"/>
      <c r="I375" s="7"/>
    </row>
    <row r="376" spans="1:9" ht="16.2" x14ac:dyDescent="0.3">
      <c r="A376" s="63"/>
      <c r="B376" s="45" t="s">
        <v>833</v>
      </c>
      <c r="C376" s="4">
        <v>12</v>
      </c>
      <c r="D376" s="4">
        <f t="shared" si="73"/>
        <v>10</v>
      </c>
      <c r="E376" s="4">
        <f>D376-8</f>
        <v>2</v>
      </c>
      <c r="F376" s="20">
        <f t="shared" ref="F376" si="77">ROUND(IF(2&lt;E376,2,E376)*140*4/3,0)</f>
        <v>373</v>
      </c>
      <c r="G376" s="17"/>
      <c r="H376" s="77"/>
      <c r="I376" s="7"/>
    </row>
    <row r="377" spans="1:9" ht="16.2" x14ac:dyDescent="0.3">
      <c r="A377" s="63"/>
      <c r="B377" s="45" t="s">
        <v>834</v>
      </c>
      <c r="C377" s="4"/>
      <c r="D377" s="4" t="str">
        <f t="shared" si="73"/>
        <v/>
      </c>
      <c r="E377" s="4"/>
      <c r="F377" s="17"/>
      <c r="G377" s="17"/>
      <c r="H377" s="77"/>
      <c r="I377" s="7"/>
    </row>
    <row r="378" spans="1:9" ht="16.2" x14ac:dyDescent="0.3">
      <c r="A378" s="63"/>
      <c r="B378" s="45" t="s">
        <v>835</v>
      </c>
      <c r="C378" s="4">
        <v>12</v>
      </c>
      <c r="D378" s="4">
        <f t="shared" si="73"/>
        <v>10</v>
      </c>
      <c r="E378" s="4">
        <f>D378-8</f>
        <v>2</v>
      </c>
      <c r="F378" s="20">
        <f t="shared" ref="F378:F379" si="78">ROUND(IF(2&lt;E378,2,E378)*140*4/3,0)</f>
        <v>373</v>
      </c>
      <c r="G378" s="17"/>
      <c r="H378" s="77"/>
      <c r="I378" s="7"/>
    </row>
    <row r="379" spans="1:9" ht="16.2" x14ac:dyDescent="0.3">
      <c r="A379" s="63"/>
      <c r="B379" s="45" t="s">
        <v>836</v>
      </c>
      <c r="C379" s="4">
        <v>12</v>
      </c>
      <c r="D379" s="4">
        <f t="shared" si="73"/>
        <v>10</v>
      </c>
      <c r="E379" s="4">
        <f>D379-8</f>
        <v>2</v>
      </c>
      <c r="F379" s="20">
        <f t="shared" si="78"/>
        <v>373</v>
      </c>
      <c r="G379" s="17"/>
      <c r="H379" s="77"/>
      <c r="I379" s="7"/>
    </row>
    <row r="380" spans="1:9" ht="16.2" x14ac:dyDescent="0.3">
      <c r="A380" s="63"/>
      <c r="B380" s="45" t="s">
        <v>837</v>
      </c>
      <c r="C380" s="4">
        <v>12</v>
      </c>
      <c r="D380" s="4">
        <f t="shared" si="73"/>
        <v>10</v>
      </c>
      <c r="E380" s="4">
        <f>D380-8</f>
        <v>2</v>
      </c>
      <c r="F380" s="17">
        <f t="shared" ref="F380" si="79">IF(2&lt;E380,2,E380)*140*4/3</f>
        <v>373.33333333333331</v>
      </c>
      <c r="G380" s="17"/>
      <c r="H380" s="77"/>
      <c r="I380" s="7"/>
    </row>
    <row r="381" spans="1:9" ht="16.2" x14ac:dyDescent="0.3">
      <c r="A381" s="63"/>
      <c r="B381" s="45" t="s">
        <v>838</v>
      </c>
      <c r="C381" s="4"/>
      <c r="D381" s="4" t="str">
        <f t="shared" si="73"/>
        <v/>
      </c>
      <c r="E381" s="4"/>
      <c r="F381" s="17"/>
      <c r="G381" s="17"/>
      <c r="H381" s="77"/>
      <c r="I381" s="7"/>
    </row>
    <row r="382" spans="1:9" ht="16.2" x14ac:dyDescent="0.3">
      <c r="A382" s="63"/>
      <c r="B382" s="45" t="s">
        <v>839</v>
      </c>
      <c r="C382" s="4"/>
      <c r="D382" s="4" t="str">
        <f t="shared" si="73"/>
        <v/>
      </c>
      <c r="E382" s="4"/>
      <c r="F382" s="17"/>
      <c r="G382" s="17"/>
      <c r="H382" s="77"/>
      <c r="I382" s="7"/>
    </row>
    <row r="383" spans="1:9" ht="16.2" x14ac:dyDescent="0.3">
      <c r="A383" s="63"/>
      <c r="B383" s="45" t="s">
        <v>840</v>
      </c>
      <c r="C383" s="4">
        <v>12</v>
      </c>
      <c r="D383" s="4">
        <f t="shared" si="73"/>
        <v>10</v>
      </c>
      <c r="E383" s="4">
        <f>D383-8</f>
        <v>2</v>
      </c>
      <c r="F383" s="20">
        <f t="shared" ref="F383:F386" si="80">ROUND(IF(2&lt;E383,2,E383)*140*4/3,0)</f>
        <v>373</v>
      </c>
      <c r="G383" s="17"/>
      <c r="H383" s="77"/>
      <c r="I383" s="7"/>
    </row>
    <row r="384" spans="1:9" ht="16.2" x14ac:dyDescent="0.3">
      <c r="A384" s="63"/>
      <c r="B384" s="45" t="s">
        <v>841</v>
      </c>
      <c r="C384" s="4">
        <v>12</v>
      </c>
      <c r="D384" s="4">
        <f t="shared" si="73"/>
        <v>10</v>
      </c>
      <c r="E384" s="4">
        <f>D384-8</f>
        <v>2</v>
      </c>
      <c r="F384" s="20">
        <f t="shared" si="80"/>
        <v>373</v>
      </c>
      <c r="G384" s="17"/>
      <c r="H384" s="77"/>
      <c r="I384" s="7"/>
    </row>
    <row r="385" spans="1:9" ht="16.2" x14ac:dyDescent="0.3">
      <c r="A385" s="63"/>
      <c r="B385" s="45" t="s">
        <v>842</v>
      </c>
      <c r="C385" s="4">
        <v>12</v>
      </c>
      <c r="D385" s="4">
        <f t="shared" si="73"/>
        <v>10</v>
      </c>
      <c r="E385" s="4">
        <f>D385-8</f>
        <v>2</v>
      </c>
      <c r="F385" s="20">
        <f t="shared" si="80"/>
        <v>373</v>
      </c>
      <c r="G385" s="17"/>
      <c r="H385" s="77"/>
      <c r="I385" s="7"/>
    </row>
    <row r="386" spans="1:9" ht="16.2" x14ac:dyDescent="0.3">
      <c r="A386" s="63"/>
      <c r="B386" s="45" t="s">
        <v>843</v>
      </c>
      <c r="C386" s="4">
        <v>12</v>
      </c>
      <c r="D386" s="4">
        <f t="shared" si="73"/>
        <v>10</v>
      </c>
      <c r="E386" s="4">
        <f>D386-8</f>
        <v>2</v>
      </c>
      <c r="F386" s="20">
        <f t="shared" si="80"/>
        <v>373</v>
      </c>
      <c r="G386" s="17"/>
      <c r="H386" s="77"/>
      <c r="I386" s="7"/>
    </row>
    <row r="387" spans="1:9" ht="16.2" x14ac:dyDescent="0.3">
      <c r="A387" s="63"/>
      <c r="B387" s="45" t="s">
        <v>844</v>
      </c>
      <c r="C387" s="4"/>
      <c r="D387" s="4" t="str">
        <f t="shared" si="73"/>
        <v/>
      </c>
      <c r="E387" s="4"/>
      <c r="F387" s="17"/>
      <c r="G387" s="17"/>
      <c r="H387" s="77"/>
      <c r="I387" s="7"/>
    </row>
    <row r="388" spans="1:9" ht="16.2" x14ac:dyDescent="0.3">
      <c r="A388" s="63"/>
      <c r="B388" s="45" t="s">
        <v>845</v>
      </c>
      <c r="C388" s="4"/>
      <c r="D388" s="4" t="str">
        <f t="shared" si="73"/>
        <v/>
      </c>
      <c r="E388" s="4"/>
      <c r="F388" s="17"/>
      <c r="G388" s="17"/>
      <c r="H388" s="77"/>
      <c r="I388" s="7"/>
    </row>
    <row r="389" spans="1:9" ht="16.2" x14ac:dyDescent="0.3">
      <c r="A389" s="63"/>
      <c r="B389" s="45" t="s">
        <v>846</v>
      </c>
      <c r="C389" s="4">
        <v>12</v>
      </c>
      <c r="D389" s="4">
        <f t="shared" si="73"/>
        <v>10</v>
      </c>
      <c r="E389" s="4">
        <f>D389-8</f>
        <v>2</v>
      </c>
      <c r="F389" s="20">
        <f t="shared" ref="F389:F393" si="81">ROUND(IF(2&lt;E389,2,E389)*140*4/3,0)</f>
        <v>373</v>
      </c>
      <c r="G389" s="17"/>
      <c r="H389" s="77"/>
      <c r="I389" s="7"/>
    </row>
    <row r="390" spans="1:9" ht="16.2" x14ac:dyDescent="0.3">
      <c r="A390" s="63"/>
      <c r="B390" s="45" t="s">
        <v>847</v>
      </c>
      <c r="C390" s="4">
        <v>12</v>
      </c>
      <c r="D390" s="4">
        <f t="shared" si="73"/>
        <v>10</v>
      </c>
      <c r="E390" s="4">
        <f>D390-8</f>
        <v>2</v>
      </c>
      <c r="F390" s="20">
        <f t="shared" si="81"/>
        <v>373</v>
      </c>
      <c r="G390" s="17"/>
      <c r="H390" s="77"/>
      <c r="I390" s="7"/>
    </row>
    <row r="391" spans="1:9" ht="16.2" x14ac:dyDescent="0.3">
      <c r="A391" s="63"/>
      <c r="B391" s="45" t="s">
        <v>848</v>
      </c>
      <c r="C391" s="4">
        <v>12</v>
      </c>
      <c r="D391" s="4">
        <f t="shared" si="73"/>
        <v>10</v>
      </c>
      <c r="E391" s="4">
        <f>D391-8</f>
        <v>2</v>
      </c>
      <c r="F391" s="20">
        <f t="shared" si="81"/>
        <v>373</v>
      </c>
      <c r="G391" s="17"/>
      <c r="H391" s="77"/>
      <c r="I391" s="7"/>
    </row>
    <row r="392" spans="1:9" ht="16.2" x14ac:dyDescent="0.3">
      <c r="A392" s="63"/>
      <c r="B392" s="45" t="s">
        <v>849</v>
      </c>
      <c r="C392" s="4">
        <v>12</v>
      </c>
      <c r="D392" s="4">
        <f t="shared" si="73"/>
        <v>10</v>
      </c>
      <c r="E392" s="4">
        <f>D392-8</f>
        <v>2</v>
      </c>
      <c r="F392" s="20">
        <f t="shared" si="81"/>
        <v>373</v>
      </c>
      <c r="G392" s="17"/>
      <c r="H392" s="77"/>
      <c r="I392" s="7"/>
    </row>
    <row r="393" spans="1:9" ht="16.2" x14ac:dyDescent="0.3">
      <c r="A393" s="63"/>
      <c r="B393" s="8" t="s">
        <v>1848</v>
      </c>
      <c r="C393" s="4"/>
      <c r="D393" s="4">
        <v>160</v>
      </c>
      <c r="E393" s="4">
        <f>SUM(E362:E392)</f>
        <v>40</v>
      </c>
      <c r="F393" s="17">
        <f t="shared" si="81"/>
        <v>373</v>
      </c>
      <c r="G393" s="17"/>
      <c r="H393" s="77">
        <v>22400</v>
      </c>
      <c r="I393" s="7"/>
    </row>
    <row r="394" spans="1:9" ht="32.4" x14ac:dyDescent="0.3">
      <c r="A394" s="63"/>
      <c r="B394" s="90" t="s">
        <v>1849</v>
      </c>
      <c r="C394" s="4"/>
      <c r="D394" s="4">
        <v>160</v>
      </c>
      <c r="E394" s="4"/>
      <c r="F394" s="1"/>
      <c r="G394" s="1"/>
      <c r="H394" s="43">
        <v>7460</v>
      </c>
      <c r="I394" s="4"/>
    </row>
    <row r="395" spans="1:9" ht="16.2" x14ac:dyDescent="0.3">
      <c r="A395" s="63"/>
      <c r="B395" s="8" t="s">
        <v>1817</v>
      </c>
      <c r="C395" s="4"/>
      <c r="D395" s="4"/>
      <c r="E395" s="4"/>
      <c r="F395" s="1"/>
      <c r="G395" s="1"/>
      <c r="H395" s="43">
        <v>29860</v>
      </c>
      <c r="I395" s="4"/>
    </row>
    <row r="396" spans="1:9" ht="16.2" x14ac:dyDescent="0.3">
      <c r="A396" s="63"/>
      <c r="B396" s="8" t="s">
        <v>1818</v>
      </c>
      <c r="C396" s="4"/>
      <c r="D396" s="4"/>
      <c r="E396" s="4"/>
      <c r="F396" s="1"/>
      <c r="G396" s="1"/>
      <c r="H396" s="43">
        <v>34000</v>
      </c>
      <c r="I396" s="4"/>
    </row>
    <row r="397" spans="1:9" ht="16.2" x14ac:dyDescent="0.3">
      <c r="A397" s="63"/>
      <c r="B397" s="8" t="s">
        <v>1819</v>
      </c>
      <c r="C397" s="9"/>
      <c r="D397" s="9" t="str">
        <f t="shared" ref="D397" si="82">IF((OR(C397&gt;12,C397=12)),C397-2,IF(C397=8,C397-1,""))</f>
        <v/>
      </c>
      <c r="E397" s="9"/>
      <c r="F397" s="10"/>
      <c r="G397" s="10"/>
      <c r="H397" s="78">
        <v>4140</v>
      </c>
      <c r="I397" s="15"/>
    </row>
    <row r="398" spans="1:9" x14ac:dyDescent="0.3">
      <c r="A398" s="63"/>
      <c r="I398" s="29"/>
    </row>
    <row r="399" spans="1:9" ht="16.2" x14ac:dyDescent="0.3">
      <c r="A399" s="63"/>
      <c r="B399" s="45" t="s">
        <v>850</v>
      </c>
      <c r="C399" s="4"/>
      <c r="D399" s="4" t="str">
        <f>IF((OR(C399&gt;12,C399=12)),C399-2,IF(C399=8,C399-1,""))</f>
        <v/>
      </c>
      <c r="E399" s="4"/>
      <c r="F399" s="17"/>
      <c r="G399" s="17"/>
      <c r="H399" s="77"/>
      <c r="I399" s="7"/>
    </row>
    <row r="400" spans="1:9" ht="16.2" x14ac:dyDescent="0.3">
      <c r="A400" s="63"/>
      <c r="B400" s="45" t="s">
        <v>851</v>
      </c>
      <c r="C400" s="4"/>
      <c r="D400" s="4" t="str">
        <f t="shared" ref="D400:D429" si="83">IF((OR(C400&gt;12,C400=12)),C400-2,IF(C400=8,C400-1,""))</f>
        <v/>
      </c>
      <c r="E400" s="4"/>
      <c r="F400" s="17"/>
      <c r="G400" s="17"/>
      <c r="H400" s="77"/>
      <c r="I400" s="7"/>
    </row>
    <row r="401" spans="1:9" ht="16.2" x14ac:dyDescent="0.3">
      <c r="A401" s="63"/>
      <c r="B401" s="45" t="s">
        <v>852</v>
      </c>
      <c r="C401" s="4">
        <v>12</v>
      </c>
      <c r="D401" s="4">
        <f t="shared" si="83"/>
        <v>10</v>
      </c>
      <c r="E401" s="4">
        <f>D401-8</f>
        <v>2</v>
      </c>
      <c r="F401" s="20">
        <f t="shared" ref="F401:F404" si="84">ROUND(IF(2&lt;E401,2,E401)*140*4/3,0)</f>
        <v>373</v>
      </c>
      <c r="G401" s="17"/>
      <c r="H401" s="77"/>
      <c r="I401" s="7"/>
    </row>
    <row r="402" spans="1:9" ht="16.2" x14ac:dyDescent="0.3">
      <c r="A402" s="63"/>
      <c r="B402" s="45" t="s">
        <v>853</v>
      </c>
      <c r="C402" s="4">
        <v>12</v>
      </c>
      <c r="D402" s="4">
        <f t="shared" si="83"/>
        <v>10</v>
      </c>
      <c r="E402" s="4">
        <f>D402-8</f>
        <v>2</v>
      </c>
      <c r="F402" s="20">
        <f t="shared" si="84"/>
        <v>373</v>
      </c>
      <c r="G402" s="17"/>
      <c r="H402" s="77"/>
      <c r="I402" s="7"/>
    </row>
    <row r="403" spans="1:9" ht="16.2" x14ac:dyDescent="0.3">
      <c r="A403" s="63"/>
      <c r="B403" s="45" t="s">
        <v>854</v>
      </c>
      <c r="C403" s="4">
        <v>12</v>
      </c>
      <c r="D403" s="4">
        <f t="shared" si="83"/>
        <v>10</v>
      </c>
      <c r="E403" s="4">
        <f>D403-8</f>
        <v>2</v>
      </c>
      <c r="F403" s="20">
        <f t="shared" si="84"/>
        <v>373</v>
      </c>
      <c r="G403" s="17"/>
      <c r="H403" s="77"/>
      <c r="I403" s="7"/>
    </row>
    <row r="404" spans="1:9" ht="16.2" x14ac:dyDescent="0.3">
      <c r="A404" s="63"/>
      <c r="B404" s="45" t="s">
        <v>855</v>
      </c>
      <c r="C404" s="4">
        <v>12</v>
      </c>
      <c r="D404" s="4">
        <f t="shared" si="83"/>
        <v>10</v>
      </c>
      <c r="E404" s="4">
        <f>D404-8</f>
        <v>2</v>
      </c>
      <c r="F404" s="20">
        <f t="shared" si="84"/>
        <v>373</v>
      </c>
      <c r="G404" s="17"/>
      <c r="H404" s="77"/>
      <c r="I404" s="7"/>
    </row>
    <row r="405" spans="1:9" ht="16.2" x14ac:dyDescent="0.3">
      <c r="A405" s="63"/>
      <c r="B405" s="45" t="s">
        <v>856</v>
      </c>
      <c r="C405" s="4"/>
      <c r="D405" s="4" t="str">
        <f t="shared" si="83"/>
        <v/>
      </c>
      <c r="E405" s="4"/>
      <c r="F405" s="17"/>
      <c r="G405" s="17"/>
      <c r="H405" s="77"/>
      <c r="I405" s="7"/>
    </row>
    <row r="406" spans="1:9" ht="16.2" x14ac:dyDescent="0.3">
      <c r="A406" s="63"/>
      <c r="B406" s="45" t="s">
        <v>857</v>
      </c>
      <c r="C406" s="4"/>
      <c r="D406" s="4" t="str">
        <f t="shared" si="83"/>
        <v/>
      </c>
      <c r="E406" s="4"/>
      <c r="F406" s="17"/>
      <c r="G406" s="17"/>
      <c r="H406" s="77"/>
      <c r="I406" s="7"/>
    </row>
    <row r="407" spans="1:9" ht="16.2" x14ac:dyDescent="0.3">
      <c r="A407" s="63"/>
      <c r="B407" s="45" t="s">
        <v>858</v>
      </c>
      <c r="C407" s="4">
        <v>12</v>
      </c>
      <c r="D407" s="4">
        <f t="shared" si="83"/>
        <v>10</v>
      </c>
      <c r="E407" s="4">
        <f>D407-8</f>
        <v>2</v>
      </c>
      <c r="F407" s="20">
        <f t="shared" ref="F407:F410" si="85">ROUND(IF(2&lt;E407,2,E407)*140*4/3,0)</f>
        <v>373</v>
      </c>
      <c r="G407" s="17"/>
      <c r="H407" s="77"/>
      <c r="I407" s="7"/>
    </row>
    <row r="408" spans="1:9" ht="16.2" x14ac:dyDescent="0.3">
      <c r="A408" s="63"/>
      <c r="B408" s="45" t="s">
        <v>859</v>
      </c>
      <c r="C408" s="4">
        <v>12</v>
      </c>
      <c r="D408" s="4">
        <f t="shared" si="83"/>
        <v>10</v>
      </c>
      <c r="E408" s="4">
        <f>D408-8</f>
        <v>2</v>
      </c>
      <c r="F408" s="20">
        <f t="shared" si="85"/>
        <v>373</v>
      </c>
      <c r="G408" s="17"/>
      <c r="H408" s="77"/>
      <c r="I408" s="7"/>
    </row>
    <row r="409" spans="1:9" ht="16.2" x14ac:dyDescent="0.3">
      <c r="A409" s="63"/>
      <c r="B409" s="45" t="s">
        <v>860</v>
      </c>
      <c r="C409" s="4">
        <v>12</v>
      </c>
      <c r="D409" s="4">
        <f t="shared" si="83"/>
        <v>10</v>
      </c>
      <c r="E409" s="4">
        <f>D409-8</f>
        <v>2</v>
      </c>
      <c r="F409" s="20">
        <f t="shared" si="85"/>
        <v>373</v>
      </c>
      <c r="G409" s="17"/>
      <c r="H409" s="77"/>
      <c r="I409" s="7"/>
    </row>
    <row r="410" spans="1:9" ht="16.2" x14ac:dyDescent="0.3">
      <c r="A410" s="63"/>
      <c r="B410" s="45" t="s">
        <v>861</v>
      </c>
      <c r="C410" s="4">
        <v>12</v>
      </c>
      <c r="D410" s="4">
        <f t="shared" si="83"/>
        <v>10</v>
      </c>
      <c r="E410" s="4">
        <f>D410-8</f>
        <v>2</v>
      </c>
      <c r="F410" s="20">
        <f t="shared" si="85"/>
        <v>373</v>
      </c>
      <c r="G410" s="17"/>
      <c r="H410" s="77"/>
      <c r="I410" s="7"/>
    </row>
    <row r="411" spans="1:9" ht="16.2" x14ac:dyDescent="0.3">
      <c r="A411" s="63"/>
      <c r="B411" s="45" t="s">
        <v>862</v>
      </c>
      <c r="C411" s="4"/>
      <c r="D411" s="4" t="str">
        <f t="shared" si="83"/>
        <v/>
      </c>
      <c r="E411" s="4"/>
      <c r="F411" s="17"/>
      <c r="G411" s="17"/>
      <c r="H411" s="77"/>
      <c r="I411" s="7"/>
    </row>
    <row r="412" spans="1:9" ht="16.2" x14ac:dyDescent="0.3">
      <c r="A412" s="63"/>
      <c r="B412" s="45" t="s">
        <v>863</v>
      </c>
      <c r="C412" s="4"/>
      <c r="D412" s="4" t="str">
        <f t="shared" si="83"/>
        <v/>
      </c>
      <c r="E412" s="4"/>
      <c r="F412" s="17"/>
      <c r="G412" s="17"/>
      <c r="H412" s="77"/>
      <c r="I412" s="7"/>
    </row>
    <row r="413" spans="1:9" ht="16.2" x14ac:dyDescent="0.3">
      <c r="A413" s="63"/>
      <c r="B413" s="45" t="s">
        <v>864</v>
      </c>
      <c r="C413" s="4">
        <v>12</v>
      </c>
      <c r="D413" s="4">
        <f t="shared" si="83"/>
        <v>10</v>
      </c>
      <c r="E413" s="4">
        <f>D413-8</f>
        <v>2</v>
      </c>
      <c r="F413" s="20">
        <f t="shared" ref="F413:F416" si="86">ROUND(IF(2&lt;E413,2,E413)*140*4/3,0)</f>
        <v>373</v>
      </c>
      <c r="G413" s="17"/>
      <c r="H413" s="77"/>
      <c r="I413" s="7"/>
    </row>
    <row r="414" spans="1:9" ht="16.2" x14ac:dyDescent="0.3">
      <c r="A414" s="63"/>
      <c r="B414" s="45" t="s">
        <v>865</v>
      </c>
      <c r="C414" s="4">
        <v>12</v>
      </c>
      <c r="D414" s="4">
        <f t="shared" si="83"/>
        <v>10</v>
      </c>
      <c r="E414" s="4">
        <f>D414-8</f>
        <v>2</v>
      </c>
      <c r="F414" s="20">
        <f t="shared" si="86"/>
        <v>373</v>
      </c>
      <c r="G414" s="17"/>
      <c r="H414" s="77"/>
      <c r="I414" s="7"/>
    </row>
    <row r="415" spans="1:9" ht="16.2" x14ac:dyDescent="0.3">
      <c r="A415" s="63"/>
      <c r="B415" s="45" t="s">
        <v>866</v>
      </c>
      <c r="C415" s="4">
        <v>12</v>
      </c>
      <c r="D415" s="4">
        <f t="shared" si="83"/>
        <v>10</v>
      </c>
      <c r="E415" s="4">
        <f>D415-8</f>
        <v>2</v>
      </c>
      <c r="F415" s="20">
        <f t="shared" si="86"/>
        <v>373</v>
      </c>
      <c r="G415" s="17"/>
      <c r="H415" s="77"/>
      <c r="I415" s="7"/>
    </row>
    <row r="416" spans="1:9" ht="16.2" x14ac:dyDescent="0.3">
      <c r="A416" s="63"/>
      <c r="B416" s="45" t="s">
        <v>867</v>
      </c>
      <c r="C416" s="4">
        <v>12</v>
      </c>
      <c r="D416" s="4">
        <f t="shared" si="83"/>
        <v>10</v>
      </c>
      <c r="E416" s="4">
        <f>D416-8</f>
        <v>2</v>
      </c>
      <c r="F416" s="20">
        <f t="shared" si="86"/>
        <v>373</v>
      </c>
      <c r="G416" s="17"/>
      <c r="H416" s="77"/>
      <c r="I416" s="7"/>
    </row>
    <row r="417" spans="1:9" ht="16.2" x14ac:dyDescent="0.3">
      <c r="A417" s="63"/>
      <c r="B417" s="45" t="s">
        <v>868</v>
      </c>
      <c r="C417" s="4"/>
      <c r="D417" s="4" t="str">
        <f t="shared" si="83"/>
        <v/>
      </c>
      <c r="E417" s="4"/>
      <c r="F417" s="17"/>
      <c r="G417" s="17"/>
      <c r="H417" s="77"/>
      <c r="I417" s="7"/>
    </row>
    <row r="418" spans="1:9" ht="16.2" x14ac:dyDescent="0.3">
      <c r="A418" s="63"/>
      <c r="B418" s="45" t="s">
        <v>869</v>
      </c>
      <c r="C418" s="4"/>
      <c r="D418" s="4" t="str">
        <f t="shared" si="83"/>
        <v/>
      </c>
      <c r="E418" s="4"/>
      <c r="F418" s="17"/>
      <c r="G418" s="17"/>
      <c r="H418" s="77"/>
      <c r="I418" s="7"/>
    </row>
    <row r="419" spans="1:9" ht="16.2" x14ac:dyDescent="0.3">
      <c r="A419" s="63"/>
      <c r="B419" s="45" t="s">
        <v>870</v>
      </c>
      <c r="C419" s="4">
        <v>12</v>
      </c>
      <c r="D419" s="4">
        <f t="shared" si="83"/>
        <v>10</v>
      </c>
      <c r="E419" s="4">
        <f>D419-8</f>
        <v>2</v>
      </c>
      <c r="F419" s="20">
        <f t="shared" ref="F419:F422" si="87">ROUND(IF(2&lt;E419,2,E419)*140*4/3,0)</f>
        <v>373</v>
      </c>
      <c r="G419" s="17"/>
      <c r="H419" s="77"/>
      <c r="I419" s="7"/>
    </row>
    <row r="420" spans="1:9" ht="16.2" x14ac:dyDescent="0.3">
      <c r="A420" s="63"/>
      <c r="B420" s="45" t="s">
        <v>871</v>
      </c>
      <c r="C420" s="4">
        <v>12</v>
      </c>
      <c r="D420" s="4">
        <f t="shared" si="83"/>
        <v>10</v>
      </c>
      <c r="E420" s="4">
        <f>D420-8</f>
        <v>2</v>
      </c>
      <c r="F420" s="20">
        <f t="shared" si="87"/>
        <v>373</v>
      </c>
      <c r="G420" s="17"/>
      <c r="H420" s="77"/>
      <c r="I420" s="7"/>
    </row>
    <row r="421" spans="1:9" ht="16.2" x14ac:dyDescent="0.3">
      <c r="A421" s="63"/>
      <c r="B421" s="45" t="s">
        <v>872</v>
      </c>
      <c r="C421" s="4">
        <v>12</v>
      </c>
      <c r="D421" s="4">
        <f t="shared" si="83"/>
        <v>10</v>
      </c>
      <c r="E421" s="4">
        <f>D421-8</f>
        <v>2</v>
      </c>
      <c r="F421" s="20">
        <f t="shared" si="87"/>
        <v>373</v>
      </c>
      <c r="G421" s="17"/>
      <c r="H421" s="77"/>
      <c r="I421" s="7"/>
    </row>
    <row r="422" spans="1:9" ht="16.2" x14ac:dyDescent="0.3">
      <c r="A422" s="63"/>
      <c r="B422" s="45" t="s">
        <v>873</v>
      </c>
      <c r="C422" s="4">
        <v>12</v>
      </c>
      <c r="D422" s="4">
        <f t="shared" si="83"/>
        <v>10</v>
      </c>
      <c r="E422" s="4">
        <f>D422-8</f>
        <v>2</v>
      </c>
      <c r="F422" s="20">
        <f t="shared" si="87"/>
        <v>373</v>
      </c>
      <c r="G422" s="17"/>
      <c r="H422" s="77"/>
      <c r="I422" s="7"/>
    </row>
    <row r="423" spans="1:9" ht="16.2" x14ac:dyDescent="0.3">
      <c r="A423" s="63"/>
      <c r="B423" s="45" t="s">
        <v>874</v>
      </c>
      <c r="C423" s="4"/>
      <c r="D423" s="4" t="str">
        <f t="shared" si="83"/>
        <v/>
      </c>
      <c r="E423" s="4"/>
      <c r="F423" s="17"/>
      <c r="G423" s="17"/>
      <c r="H423" s="77"/>
      <c r="I423" s="7"/>
    </row>
    <row r="424" spans="1:9" ht="16.2" x14ac:dyDescent="0.3">
      <c r="A424" s="63"/>
      <c r="B424" s="45" t="s">
        <v>875</v>
      </c>
      <c r="C424" s="4"/>
      <c r="D424" s="4" t="str">
        <f t="shared" si="83"/>
        <v/>
      </c>
      <c r="E424" s="4"/>
      <c r="F424" s="17"/>
      <c r="G424" s="17"/>
      <c r="H424" s="77"/>
      <c r="I424" s="7"/>
    </row>
    <row r="425" spans="1:9" ht="16.2" x14ac:dyDescent="0.3">
      <c r="A425" s="63"/>
      <c r="B425" s="45" t="s">
        <v>876</v>
      </c>
      <c r="C425" s="4">
        <v>12</v>
      </c>
      <c r="D425" s="4">
        <f t="shared" si="83"/>
        <v>10</v>
      </c>
      <c r="E425" s="4">
        <f>D425-8</f>
        <v>2</v>
      </c>
      <c r="F425" s="20">
        <f t="shared" ref="F425:F428" si="88">ROUND(IF(2&lt;E425,2,E425)*140*4/3,0)</f>
        <v>373</v>
      </c>
      <c r="G425" s="17"/>
      <c r="H425" s="77"/>
      <c r="I425" s="7"/>
    </row>
    <row r="426" spans="1:9" ht="16.2" x14ac:dyDescent="0.3">
      <c r="A426" s="63"/>
      <c r="B426" s="45" t="s">
        <v>877</v>
      </c>
      <c r="C426" s="4">
        <v>12</v>
      </c>
      <c r="D426" s="4">
        <f t="shared" si="83"/>
        <v>10</v>
      </c>
      <c r="E426" s="4">
        <f>D426-8</f>
        <v>2</v>
      </c>
      <c r="F426" s="20">
        <f t="shared" si="88"/>
        <v>373</v>
      </c>
      <c r="G426" s="17"/>
      <c r="H426" s="77"/>
      <c r="I426" s="7"/>
    </row>
    <row r="427" spans="1:9" ht="16.2" x14ac:dyDescent="0.3">
      <c r="A427" s="63"/>
      <c r="B427" s="45" t="s">
        <v>878</v>
      </c>
      <c r="C427" s="4">
        <v>12</v>
      </c>
      <c r="D427" s="4">
        <f t="shared" si="83"/>
        <v>10</v>
      </c>
      <c r="E427" s="4">
        <f>D427-8</f>
        <v>2</v>
      </c>
      <c r="F427" s="20">
        <f t="shared" si="88"/>
        <v>373</v>
      </c>
      <c r="G427" s="17"/>
      <c r="H427" s="77"/>
      <c r="I427" s="7"/>
    </row>
    <row r="428" spans="1:9" ht="16.2" x14ac:dyDescent="0.3">
      <c r="A428" s="63"/>
      <c r="B428" s="45" t="s">
        <v>879</v>
      </c>
      <c r="C428" s="4">
        <v>12</v>
      </c>
      <c r="D428" s="4">
        <f t="shared" si="83"/>
        <v>10</v>
      </c>
      <c r="E428" s="4">
        <f>D428-8</f>
        <v>2</v>
      </c>
      <c r="F428" s="20">
        <f t="shared" si="88"/>
        <v>373</v>
      </c>
      <c r="G428" s="17"/>
      <c r="H428" s="77"/>
      <c r="I428" s="7"/>
    </row>
    <row r="429" spans="1:9" ht="16.2" x14ac:dyDescent="0.3">
      <c r="A429" s="63"/>
      <c r="B429" s="45" t="s">
        <v>880</v>
      </c>
      <c r="C429" s="4"/>
      <c r="D429" s="4" t="str">
        <f t="shared" si="83"/>
        <v/>
      </c>
      <c r="E429" s="4"/>
      <c r="F429" s="17"/>
      <c r="G429" s="17"/>
      <c r="H429" s="77"/>
      <c r="I429" s="7"/>
    </row>
    <row r="430" spans="1:9" ht="16.2" x14ac:dyDescent="0.3">
      <c r="A430" s="63"/>
      <c r="B430" s="8" t="s">
        <v>1848</v>
      </c>
      <c r="C430" s="4"/>
      <c r="D430" s="4">
        <v>160</v>
      </c>
      <c r="E430" s="4">
        <f>SUM(E401:E429)</f>
        <v>40</v>
      </c>
      <c r="F430" s="17"/>
      <c r="G430" s="17"/>
      <c r="H430" s="77">
        <v>22400</v>
      </c>
      <c r="I430" s="7"/>
    </row>
    <row r="431" spans="1:9" ht="32.4" x14ac:dyDescent="0.3">
      <c r="A431" s="63"/>
      <c r="B431" s="90" t="s">
        <v>1849</v>
      </c>
      <c r="C431" s="4"/>
      <c r="D431" s="4"/>
      <c r="E431" s="4"/>
      <c r="F431" s="1"/>
      <c r="G431" s="1"/>
      <c r="H431" s="43">
        <v>7460</v>
      </c>
      <c r="I431" s="4"/>
    </row>
    <row r="432" spans="1:9" ht="16.2" x14ac:dyDescent="0.3">
      <c r="A432" s="63"/>
      <c r="B432" s="8" t="s">
        <v>1817</v>
      </c>
      <c r="C432" s="4"/>
      <c r="D432" s="4"/>
      <c r="E432" s="4"/>
      <c r="F432" s="1"/>
      <c r="G432" s="1"/>
      <c r="H432" s="43">
        <v>29860</v>
      </c>
      <c r="I432" s="4"/>
    </row>
    <row r="433" spans="1:10" ht="32.4" x14ac:dyDescent="0.3">
      <c r="A433" s="63"/>
      <c r="B433" s="90" t="s">
        <v>1858</v>
      </c>
      <c r="C433" s="4"/>
      <c r="D433" s="4"/>
      <c r="E433" s="4"/>
      <c r="F433" s="1"/>
      <c r="G433" s="1"/>
      <c r="H433" s="43">
        <v>34000</v>
      </c>
      <c r="I433" s="4"/>
    </row>
    <row r="434" spans="1:10" ht="16.2" x14ac:dyDescent="0.3">
      <c r="A434" s="63"/>
      <c r="B434" s="8" t="s">
        <v>1819</v>
      </c>
      <c r="C434" s="9"/>
      <c r="D434" s="9" t="str">
        <f t="shared" ref="D434" si="89">IF((OR(C434&gt;12,C434=12)),C434-2,IF(C434=8,C434-1,""))</f>
        <v/>
      </c>
      <c r="E434" s="9"/>
      <c r="F434" s="10"/>
      <c r="G434" s="10"/>
      <c r="H434" s="78">
        <v>4140</v>
      </c>
      <c r="I434" s="15"/>
      <c r="J434" s="39"/>
    </row>
    <row r="435" spans="1:10" x14ac:dyDescent="0.3">
      <c r="A435" s="63"/>
      <c r="I435" s="29"/>
    </row>
    <row r="436" spans="1:10" ht="16.2" x14ac:dyDescent="0.3">
      <c r="A436" s="63"/>
      <c r="B436" s="45" t="s">
        <v>881</v>
      </c>
      <c r="C436" s="4"/>
      <c r="D436" s="4" t="str">
        <f>IF((OR(C436&gt;12,C436=12)),C436-2,IF(C436=8,C436-1,""))</f>
        <v/>
      </c>
      <c r="E436" s="4"/>
      <c r="F436" s="17"/>
      <c r="G436" s="17"/>
      <c r="H436" s="77"/>
      <c r="I436" s="7"/>
    </row>
    <row r="437" spans="1:10" ht="16.2" x14ac:dyDescent="0.3">
      <c r="A437" s="63"/>
      <c r="B437" s="45" t="s">
        <v>882</v>
      </c>
      <c r="C437" s="4">
        <v>12</v>
      </c>
      <c r="D437" s="4">
        <f t="shared" ref="D437:D464" si="90">IF((OR(C437&gt;12,C437=12)),C437-2,IF(C437=8,C437-1,""))</f>
        <v>10</v>
      </c>
      <c r="E437" s="4">
        <f>D437-8</f>
        <v>2</v>
      </c>
      <c r="F437" s="20">
        <f t="shared" ref="F437:F440" si="91">ROUND(IF(2&lt;E437,2,E437)*140*4/3,0)</f>
        <v>373</v>
      </c>
      <c r="G437" s="17"/>
      <c r="H437" s="77"/>
      <c r="I437" s="7"/>
    </row>
    <row r="438" spans="1:10" ht="16.2" x14ac:dyDescent="0.3">
      <c r="A438" s="63"/>
      <c r="B438" s="45" t="s">
        <v>883</v>
      </c>
      <c r="C438" s="4">
        <v>12</v>
      </c>
      <c r="D438" s="4">
        <f t="shared" si="90"/>
        <v>10</v>
      </c>
      <c r="E438" s="4">
        <f>D438-8</f>
        <v>2</v>
      </c>
      <c r="F438" s="20">
        <f t="shared" si="91"/>
        <v>373</v>
      </c>
      <c r="G438" s="17"/>
      <c r="H438" s="77"/>
      <c r="I438" s="7"/>
    </row>
    <row r="439" spans="1:10" ht="32.4" x14ac:dyDescent="0.3">
      <c r="A439" s="63"/>
      <c r="B439" s="59" t="s">
        <v>1840</v>
      </c>
      <c r="C439" s="9">
        <v>12</v>
      </c>
      <c r="D439" s="9">
        <f t="shared" si="90"/>
        <v>10</v>
      </c>
      <c r="E439" s="9">
        <f>D439-8</f>
        <v>2</v>
      </c>
      <c r="F439" s="38">
        <f t="shared" si="91"/>
        <v>373</v>
      </c>
      <c r="G439" s="38"/>
      <c r="H439" s="78"/>
      <c r="I439" s="15">
        <f>140*8*2+140*2*4/3</f>
        <v>2613.3333333333335</v>
      </c>
    </row>
    <row r="440" spans="1:10" ht="16.2" x14ac:dyDescent="0.3">
      <c r="A440" s="63"/>
      <c r="B440" s="45" t="s">
        <v>884</v>
      </c>
      <c r="C440" s="4">
        <v>12</v>
      </c>
      <c r="D440" s="4">
        <f t="shared" si="90"/>
        <v>10</v>
      </c>
      <c r="E440" s="4">
        <f>D440-8</f>
        <v>2</v>
      </c>
      <c r="F440" s="20">
        <f t="shared" si="91"/>
        <v>373</v>
      </c>
      <c r="G440" s="17"/>
      <c r="H440" s="77"/>
      <c r="I440" s="7"/>
    </row>
    <row r="441" spans="1:10" ht="16.2" x14ac:dyDescent="0.3">
      <c r="A441" s="63"/>
      <c r="B441" s="45" t="s">
        <v>885</v>
      </c>
      <c r="C441" s="4"/>
      <c r="D441" s="4" t="str">
        <f t="shared" si="90"/>
        <v/>
      </c>
      <c r="E441" s="4"/>
      <c r="F441" s="17"/>
      <c r="G441" s="17"/>
      <c r="H441" s="77"/>
      <c r="I441" s="7"/>
    </row>
    <row r="442" spans="1:10" ht="16.2" x14ac:dyDescent="0.3">
      <c r="A442" s="63"/>
      <c r="B442" s="45" t="s">
        <v>886</v>
      </c>
      <c r="C442" s="4"/>
      <c r="D442" s="4" t="str">
        <f t="shared" si="90"/>
        <v/>
      </c>
      <c r="E442" s="4"/>
      <c r="F442" s="17"/>
      <c r="G442" s="17"/>
      <c r="H442" s="77"/>
      <c r="I442" s="7"/>
    </row>
    <row r="443" spans="1:10" ht="16.2" x14ac:dyDescent="0.3">
      <c r="A443" s="63"/>
      <c r="B443" s="45" t="s">
        <v>887</v>
      </c>
      <c r="C443" s="4">
        <v>12</v>
      </c>
      <c r="D443" s="4">
        <f t="shared" si="90"/>
        <v>10</v>
      </c>
      <c r="E443" s="4">
        <f>D443-8</f>
        <v>2</v>
      </c>
      <c r="F443" s="20">
        <f t="shared" ref="F443:F446" si="92">ROUND(IF(2&lt;E443,2,E443)*140*4/3,0)</f>
        <v>373</v>
      </c>
      <c r="G443" s="17"/>
      <c r="H443" s="77"/>
      <c r="I443" s="7"/>
    </row>
    <row r="444" spans="1:10" ht="16.2" x14ac:dyDescent="0.3">
      <c r="A444" s="63"/>
      <c r="B444" s="45" t="s">
        <v>888</v>
      </c>
      <c r="C444" s="4">
        <v>12</v>
      </c>
      <c r="D444" s="4">
        <f t="shared" si="90"/>
        <v>10</v>
      </c>
      <c r="E444" s="4">
        <f>D444-8</f>
        <v>2</v>
      </c>
      <c r="F444" s="20">
        <f t="shared" si="92"/>
        <v>373</v>
      </c>
      <c r="G444" s="17"/>
      <c r="H444" s="77"/>
      <c r="I444" s="7"/>
    </row>
    <row r="445" spans="1:10" ht="16.2" x14ac:dyDescent="0.3">
      <c r="A445" s="63"/>
      <c r="B445" s="45" t="s">
        <v>889</v>
      </c>
      <c r="C445" s="4">
        <v>12</v>
      </c>
      <c r="D445" s="4">
        <f t="shared" si="90"/>
        <v>10</v>
      </c>
      <c r="E445" s="4">
        <f>D445-8</f>
        <v>2</v>
      </c>
      <c r="F445" s="20">
        <f t="shared" si="92"/>
        <v>373</v>
      </c>
      <c r="G445" s="17"/>
      <c r="H445" s="77"/>
      <c r="I445" s="7"/>
    </row>
    <row r="446" spans="1:10" ht="16.2" x14ac:dyDescent="0.3">
      <c r="A446" s="63"/>
      <c r="B446" s="45" t="s">
        <v>890</v>
      </c>
      <c r="C446" s="4">
        <v>12</v>
      </c>
      <c r="D446" s="4">
        <f t="shared" si="90"/>
        <v>10</v>
      </c>
      <c r="E446" s="4">
        <f>D446-8</f>
        <v>2</v>
      </c>
      <c r="F446" s="20">
        <f t="shared" si="92"/>
        <v>373</v>
      </c>
      <c r="G446" s="17"/>
      <c r="H446" s="77"/>
      <c r="I446" s="7"/>
    </row>
    <row r="447" spans="1:10" ht="16.2" x14ac:dyDescent="0.3">
      <c r="A447" s="63"/>
      <c r="B447" s="45" t="s">
        <v>891</v>
      </c>
      <c r="C447" s="4"/>
      <c r="D447" s="4" t="str">
        <f t="shared" si="90"/>
        <v/>
      </c>
      <c r="E447" s="4"/>
      <c r="F447" s="17"/>
      <c r="G447" s="17"/>
      <c r="H447" s="77"/>
      <c r="I447" s="7"/>
    </row>
    <row r="448" spans="1:10" ht="16.2" x14ac:dyDescent="0.3">
      <c r="A448" s="63"/>
      <c r="B448" s="45" t="s">
        <v>892</v>
      </c>
      <c r="C448" s="4"/>
      <c r="D448" s="4" t="str">
        <f t="shared" si="90"/>
        <v/>
      </c>
      <c r="E448" s="4"/>
      <c r="F448" s="17"/>
      <c r="G448" s="17"/>
      <c r="H448" s="77"/>
      <c r="I448" s="7"/>
    </row>
    <row r="449" spans="1:9" ht="16.2" x14ac:dyDescent="0.3">
      <c r="A449" s="63"/>
      <c r="B449" s="45" t="s">
        <v>893</v>
      </c>
      <c r="C449" s="4">
        <v>12</v>
      </c>
      <c r="D449" s="4">
        <f t="shared" si="90"/>
        <v>10</v>
      </c>
      <c r="E449" s="4">
        <f>D449-8</f>
        <v>2</v>
      </c>
      <c r="F449" s="20">
        <f t="shared" ref="F449:F452" si="93">ROUND(IF(2&lt;E449,2,E449)*140*4/3,0)</f>
        <v>373</v>
      </c>
      <c r="G449" s="17"/>
      <c r="H449" s="77"/>
      <c r="I449" s="7"/>
    </row>
    <row r="450" spans="1:9" ht="16.2" x14ac:dyDescent="0.3">
      <c r="A450" s="63"/>
      <c r="B450" s="45" t="s">
        <v>894</v>
      </c>
      <c r="C450" s="4">
        <v>12</v>
      </c>
      <c r="D450" s="4">
        <f t="shared" si="90"/>
        <v>10</v>
      </c>
      <c r="E450" s="4">
        <f>D450-8</f>
        <v>2</v>
      </c>
      <c r="F450" s="20">
        <f t="shared" si="93"/>
        <v>373</v>
      </c>
      <c r="G450" s="17"/>
      <c r="H450" s="77"/>
      <c r="I450" s="7"/>
    </row>
    <row r="451" spans="1:9" ht="16.2" x14ac:dyDescent="0.3">
      <c r="A451" s="63"/>
      <c r="B451" s="45" t="s">
        <v>895</v>
      </c>
      <c r="C451" s="4">
        <v>12</v>
      </c>
      <c r="D451" s="4">
        <f t="shared" si="90"/>
        <v>10</v>
      </c>
      <c r="E451" s="4">
        <f>D451-8</f>
        <v>2</v>
      </c>
      <c r="F451" s="20">
        <f t="shared" si="93"/>
        <v>373</v>
      </c>
      <c r="G451" s="17"/>
      <c r="H451" s="77"/>
      <c r="I451" s="7"/>
    </row>
    <row r="452" spans="1:9" ht="16.2" x14ac:dyDescent="0.3">
      <c r="A452" s="63"/>
      <c r="B452" s="45" t="s">
        <v>896</v>
      </c>
      <c r="C452" s="4">
        <v>12</v>
      </c>
      <c r="D452" s="4">
        <f t="shared" si="90"/>
        <v>10</v>
      </c>
      <c r="E452" s="4">
        <f>D452-8</f>
        <v>2</v>
      </c>
      <c r="F452" s="20">
        <f t="shared" si="93"/>
        <v>373</v>
      </c>
      <c r="G452" s="17"/>
      <c r="H452" s="77"/>
      <c r="I452" s="7"/>
    </row>
    <row r="453" spans="1:9" ht="16.2" x14ac:dyDescent="0.3">
      <c r="A453" s="63"/>
      <c r="B453" s="45" t="s">
        <v>897</v>
      </c>
      <c r="C453" s="4"/>
      <c r="D453" s="4" t="str">
        <f t="shared" si="90"/>
        <v/>
      </c>
      <c r="E453" s="4"/>
      <c r="F453" s="17"/>
      <c r="G453" s="17"/>
      <c r="H453" s="77"/>
      <c r="I453" s="7"/>
    </row>
    <row r="454" spans="1:9" ht="16.2" x14ac:dyDescent="0.3">
      <c r="A454" s="63"/>
      <c r="B454" s="45" t="s">
        <v>898</v>
      </c>
      <c r="C454" s="4"/>
      <c r="D454" s="4" t="str">
        <f t="shared" si="90"/>
        <v/>
      </c>
      <c r="E454" s="4"/>
      <c r="F454" s="17"/>
      <c r="G454" s="17"/>
      <c r="H454" s="77"/>
      <c r="I454" s="7"/>
    </row>
    <row r="455" spans="1:9" ht="32.4" x14ac:dyDescent="0.3">
      <c r="A455" s="63"/>
      <c r="B455" s="59" t="s">
        <v>1841</v>
      </c>
      <c r="C455" s="9">
        <v>12</v>
      </c>
      <c r="D455" s="9">
        <f t="shared" si="90"/>
        <v>10</v>
      </c>
      <c r="E455" s="9">
        <f>D455-8</f>
        <v>2</v>
      </c>
      <c r="F455" s="38">
        <f t="shared" ref="F455:F458" si="94">ROUND(IF(2&lt;E455,2,E455)*140*4/3,0)</f>
        <v>373</v>
      </c>
      <c r="G455" s="38"/>
      <c r="H455" s="78"/>
      <c r="I455" s="15">
        <f>140*8*2+140*2*4/3</f>
        <v>2613.3333333333335</v>
      </c>
    </row>
    <row r="456" spans="1:9" ht="16.2" x14ac:dyDescent="0.3">
      <c r="A456" s="63"/>
      <c r="B456" s="45" t="s">
        <v>899</v>
      </c>
      <c r="C456" s="4">
        <v>12</v>
      </c>
      <c r="D456" s="4">
        <f t="shared" si="90"/>
        <v>10</v>
      </c>
      <c r="E456" s="4">
        <f>D456-8</f>
        <v>2</v>
      </c>
      <c r="F456" s="20">
        <f t="shared" si="94"/>
        <v>373</v>
      </c>
      <c r="G456" s="17"/>
      <c r="H456" s="77"/>
      <c r="I456" s="7"/>
    </row>
    <row r="457" spans="1:9" ht="16.2" x14ac:dyDescent="0.3">
      <c r="A457" s="63"/>
      <c r="B457" s="45" t="s">
        <v>900</v>
      </c>
      <c r="C457" s="4">
        <v>12</v>
      </c>
      <c r="D457" s="4">
        <f t="shared" si="90"/>
        <v>10</v>
      </c>
      <c r="E457" s="4">
        <f>D457-8</f>
        <v>2</v>
      </c>
      <c r="F457" s="20">
        <f t="shared" si="94"/>
        <v>373</v>
      </c>
      <c r="G457" s="17"/>
      <c r="H457" s="77"/>
      <c r="I457" s="7"/>
    </row>
    <row r="458" spans="1:9" ht="16.2" x14ac:dyDescent="0.3">
      <c r="A458" s="63"/>
      <c r="B458" s="45" t="s">
        <v>901</v>
      </c>
      <c r="C458" s="4">
        <v>12</v>
      </c>
      <c r="D458" s="4">
        <f t="shared" si="90"/>
        <v>10</v>
      </c>
      <c r="E458" s="4">
        <f>D458-8</f>
        <v>2</v>
      </c>
      <c r="F458" s="20">
        <f t="shared" si="94"/>
        <v>373</v>
      </c>
      <c r="G458" s="17"/>
      <c r="H458" s="77"/>
      <c r="I458" s="7"/>
    </row>
    <row r="459" spans="1:9" ht="16.2" x14ac:dyDescent="0.3">
      <c r="A459" s="63"/>
      <c r="B459" s="45" t="s">
        <v>902</v>
      </c>
      <c r="C459" s="4"/>
      <c r="D459" s="4" t="str">
        <f t="shared" si="90"/>
        <v/>
      </c>
      <c r="E459" s="4"/>
      <c r="F459" s="17"/>
      <c r="G459" s="17"/>
      <c r="H459" s="77"/>
      <c r="I459" s="7"/>
    </row>
    <row r="460" spans="1:9" ht="16.2" x14ac:dyDescent="0.3">
      <c r="A460" s="63"/>
      <c r="B460" s="45" t="s">
        <v>903</v>
      </c>
      <c r="C460" s="4"/>
      <c r="D460" s="4" t="str">
        <f t="shared" si="90"/>
        <v/>
      </c>
      <c r="E460" s="4"/>
      <c r="F460" s="17"/>
      <c r="G460" s="17"/>
      <c r="H460" s="77"/>
      <c r="I460" s="7"/>
    </row>
    <row r="461" spans="1:9" ht="16.2" x14ac:dyDescent="0.3">
      <c r="A461" s="63"/>
      <c r="B461" s="45" t="s">
        <v>904</v>
      </c>
      <c r="C461" s="4">
        <v>12</v>
      </c>
      <c r="D461" s="4">
        <f t="shared" si="90"/>
        <v>10</v>
      </c>
      <c r="E461" s="4">
        <f>D461-8</f>
        <v>2</v>
      </c>
      <c r="F461" s="20">
        <f t="shared" ref="F461:F465" si="95">ROUND(IF(2&lt;E461,2,E461)*140*4/3,0)</f>
        <v>373</v>
      </c>
      <c r="G461" s="17"/>
      <c r="H461" s="77"/>
      <c r="I461" s="7"/>
    </row>
    <row r="462" spans="1:9" ht="16.2" x14ac:dyDescent="0.3">
      <c r="A462" s="63"/>
      <c r="B462" s="45" t="s">
        <v>905</v>
      </c>
      <c r="C462" s="4">
        <v>12</v>
      </c>
      <c r="D462" s="4">
        <f t="shared" si="90"/>
        <v>10</v>
      </c>
      <c r="E462" s="4">
        <f>D462-8</f>
        <v>2</v>
      </c>
      <c r="F462" s="20">
        <f t="shared" si="95"/>
        <v>373</v>
      </c>
      <c r="G462" s="17"/>
      <c r="H462" s="77"/>
      <c r="I462" s="7"/>
    </row>
    <row r="463" spans="1:9" ht="16.2" x14ac:dyDescent="0.3">
      <c r="A463" s="63"/>
      <c r="B463" s="45" t="s">
        <v>906</v>
      </c>
      <c r="C463" s="4">
        <v>12</v>
      </c>
      <c r="D463" s="4">
        <f t="shared" si="90"/>
        <v>10</v>
      </c>
      <c r="E463" s="4">
        <f>D463-8</f>
        <v>2</v>
      </c>
      <c r="F463" s="20">
        <f t="shared" si="95"/>
        <v>373</v>
      </c>
      <c r="G463" s="17"/>
      <c r="H463" s="77"/>
      <c r="I463" s="7"/>
    </row>
    <row r="464" spans="1:9" ht="16.2" x14ac:dyDescent="0.3">
      <c r="A464" s="63"/>
      <c r="B464" s="45" t="s">
        <v>907</v>
      </c>
      <c r="C464" s="4">
        <v>15</v>
      </c>
      <c r="D464" s="4">
        <f t="shared" si="90"/>
        <v>13</v>
      </c>
      <c r="E464" s="4">
        <v>2</v>
      </c>
      <c r="F464" s="20">
        <f t="shared" si="95"/>
        <v>373</v>
      </c>
      <c r="G464" s="17">
        <v>3</v>
      </c>
      <c r="H464" s="77"/>
      <c r="I464" s="7"/>
    </row>
    <row r="465" spans="1:9" ht="16.2" x14ac:dyDescent="0.3">
      <c r="A465" s="63"/>
      <c r="B465" s="8" t="s">
        <v>1848</v>
      </c>
      <c r="C465" s="4"/>
      <c r="D465" s="4">
        <v>144</v>
      </c>
      <c r="E465" s="4">
        <v>36</v>
      </c>
      <c r="F465" s="17">
        <f t="shared" si="95"/>
        <v>373</v>
      </c>
      <c r="G465" s="17">
        <v>3</v>
      </c>
      <c r="H465" s="77">
        <v>20160</v>
      </c>
      <c r="I465" s="7"/>
    </row>
    <row r="466" spans="1:9" ht="32.4" x14ac:dyDescent="0.3">
      <c r="A466" s="63"/>
      <c r="B466" s="90" t="s">
        <v>1849</v>
      </c>
      <c r="C466" s="4"/>
      <c r="D466" s="4"/>
      <c r="E466" s="4"/>
      <c r="F466" s="1"/>
      <c r="G466" s="1"/>
      <c r="H466" s="43">
        <v>7420</v>
      </c>
      <c r="I466" s="4">
        <v>5226</v>
      </c>
    </row>
    <row r="467" spans="1:9" ht="16.2" x14ac:dyDescent="0.3">
      <c r="A467" s="63"/>
      <c r="B467" s="8" t="s">
        <v>1817</v>
      </c>
      <c r="C467" s="4"/>
      <c r="D467" s="4"/>
      <c r="E467" s="4"/>
      <c r="F467" s="1"/>
      <c r="G467" s="1"/>
      <c r="H467" s="43">
        <v>32806</v>
      </c>
      <c r="I467" s="4"/>
    </row>
    <row r="468" spans="1:9" ht="16.2" x14ac:dyDescent="0.3">
      <c r="A468" s="63"/>
      <c r="B468" s="8" t="s">
        <v>1818</v>
      </c>
      <c r="C468" s="4"/>
      <c r="D468" s="4"/>
      <c r="E468" s="4"/>
      <c r="F468" s="1"/>
      <c r="G468" s="1"/>
      <c r="H468" s="43">
        <v>34825</v>
      </c>
      <c r="I468" s="4"/>
    </row>
    <row r="469" spans="1:9" ht="16.2" x14ac:dyDescent="0.3">
      <c r="A469" s="63"/>
      <c r="B469" s="8" t="s">
        <v>1819</v>
      </c>
      <c r="C469" s="9"/>
      <c r="D469" s="9" t="str">
        <f t="shared" ref="D469" si="96">IF((OR(C469&gt;12,C469=12)),C469-2,IF(C469=8,C469-1,""))</f>
        <v/>
      </c>
      <c r="E469" s="9"/>
      <c r="F469" s="10"/>
      <c r="G469" s="10"/>
      <c r="H469" s="78">
        <v>2019</v>
      </c>
      <c r="I469" s="15"/>
    </row>
    <row r="470" spans="1:9" x14ac:dyDescent="0.3">
      <c r="A470" s="63"/>
      <c r="I470" s="29"/>
    </row>
    <row r="471" spans="1:9" ht="16.2" x14ac:dyDescent="0.3">
      <c r="A471" s="63"/>
      <c r="B471" s="45" t="s">
        <v>908</v>
      </c>
      <c r="C471" s="4">
        <v>12</v>
      </c>
      <c r="D471" s="4">
        <f t="shared" ref="D471:D499" si="97">IF((OR(C471&gt;12,C471=12)),C471-2,IF(C471=8,C471-1,""))</f>
        <v>10</v>
      </c>
      <c r="E471" s="4">
        <f>D471-8</f>
        <v>2</v>
      </c>
      <c r="F471" s="20">
        <f t="shared" ref="F471:F473" si="98">ROUND(IF(2&lt;E471,2,E471)*140*4/3,0)</f>
        <v>373</v>
      </c>
      <c r="G471" s="17"/>
      <c r="H471" s="77"/>
      <c r="I471" s="7"/>
    </row>
    <row r="472" spans="1:9" ht="16.2" x14ac:dyDescent="0.3">
      <c r="A472" s="63"/>
      <c r="B472" s="45" t="s">
        <v>909</v>
      </c>
      <c r="C472" s="4">
        <v>12</v>
      </c>
      <c r="D472" s="4">
        <f t="shared" si="97"/>
        <v>10</v>
      </c>
      <c r="E472" s="4">
        <f>D472-8</f>
        <v>2</v>
      </c>
      <c r="F472" s="20">
        <f t="shared" si="98"/>
        <v>373</v>
      </c>
      <c r="G472" s="17"/>
      <c r="H472" s="77"/>
      <c r="I472" s="7"/>
    </row>
    <row r="473" spans="1:9" ht="16.2" x14ac:dyDescent="0.3">
      <c r="A473" s="63"/>
      <c r="B473" s="45" t="s">
        <v>910</v>
      </c>
      <c r="C473" s="4">
        <v>12</v>
      </c>
      <c r="D473" s="4">
        <f t="shared" si="97"/>
        <v>10</v>
      </c>
      <c r="E473" s="4">
        <f>D473-8</f>
        <v>2</v>
      </c>
      <c r="F473" s="20">
        <f t="shared" si="98"/>
        <v>373</v>
      </c>
      <c r="G473" s="17"/>
      <c r="H473" s="77"/>
      <c r="I473" s="7"/>
    </row>
    <row r="474" spans="1:9" ht="16.2" x14ac:dyDescent="0.3">
      <c r="A474" s="63"/>
      <c r="B474" s="45" t="s">
        <v>911</v>
      </c>
      <c r="C474" s="4"/>
      <c r="D474" s="4" t="str">
        <f t="shared" si="97"/>
        <v/>
      </c>
      <c r="E474" s="4"/>
      <c r="F474" s="17"/>
      <c r="G474" s="17"/>
      <c r="H474" s="77"/>
      <c r="I474" s="7"/>
    </row>
    <row r="475" spans="1:9" ht="16.2" x14ac:dyDescent="0.3">
      <c r="A475" s="63"/>
      <c r="B475" s="45" t="s">
        <v>912</v>
      </c>
      <c r="C475" s="4">
        <v>12</v>
      </c>
      <c r="D475" s="4">
        <f t="shared" si="97"/>
        <v>10</v>
      </c>
      <c r="E475" s="4">
        <f>D475-8</f>
        <v>2</v>
      </c>
      <c r="F475" s="20">
        <f t="shared" ref="F475:F478" si="99">ROUND(IF(2&lt;E475,2,E475)*140*4/3,0)</f>
        <v>373</v>
      </c>
      <c r="G475" s="17"/>
      <c r="H475" s="77"/>
      <c r="I475" s="7"/>
    </row>
    <row r="476" spans="1:9" ht="16.2" x14ac:dyDescent="0.3">
      <c r="A476" s="63"/>
      <c r="B476" s="45" t="s">
        <v>913</v>
      </c>
      <c r="C476" s="4">
        <v>12</v>
      </c>
      <c r="D476" s="4">
        <f t="shared" si="97"/>
        <v>10</v>
      </c>
      <c r="E476" s="4">
        <f>D476-8</f>
        <v>2</v>
      </c>
      <c r="F476" s="20">
        <f t="shared" si="99"/>
        <v>373</v>
      </c>
      <c r="G476" s="17"/>
      <c r="H476" s="77"/>
      <c r="I476" s="7"/>
    </row>
    <row r="477" spans="1:9" ht="16.2" x14ac:dyDescent="0.3">
      <c r="A477" s="63"/>
      <c r="B477" s="45" t="s">
        <v>914</v>
      </c>
      <c r="C477" s="4">
        <v>12</v>
      </c>
      <c r="D477" s="4">
        <f t="shared" si="97"/>
        <v>10</v>
      </c>
      <c r="E477" s="4">
        <f>D477-8</f>
        <v>2</v>
      </c>
      <c r="F477" s="20">
        <f t="shared" si="99"/>
        <v>373</v>
      </c>
      <c r="G477" s="17"/>
      <c r="H477" s="77"/>
      <c r="I477" s="7"/>
    </row>
    <row r="478" spans="1:9" ht="16.2" x14ac:dyDescent="0.3">
      <c r="A478" s="63"/>
      <c r="B478" s="45" t="s">
        <v>915</v>
      </c>
      <c r="C478" s="4">
        <v>12</v>
      </c>
      <c r="D478" s="4">
        <f t="shared" si="97"/>
        <v>10</v>
      </c>
      <c r="E478" s="4">
        <f>D478-8</f>
        <v>2</v>
      </c>
      <c r="F478" s="20">
        <f t="shared" si="99"/>
        <v>373</v>
      </c>
      <c r="G478" s="17"/>
      <c r="H478" s="77"/>
      <c r="I478" s="7"/>
    </row>
    <row r="479" spans="1:9" ht="16.2" x14ac:dyDescent="0.3">
      <c r="A479" s="63"/>
      <c r="B479" s="45" t="s">
        <v>916</v>
      </c>
      <c r="C479" s="4"/>
      <c r="D479" s="4" t="str">
        <f t="shared" si="97"/>
        <v/>
      </c>
      <c r="E479" s="4"/>
      <c r="F479" s="17"/>
      <c r="G479" s="17"/>
      <c r="H479" s="77"/>
      <c r="I479" s="7"/>
    </row>
    <row r="480" spans="1:9" ht="16.2" x14ac:dyDescent="0.3">
      <c r="A480" s="63"/>
      <c r="B480" s="45" t="s">
        <v>917</v>
      </c>
      <c r="C480" s="4">
        <v>12</v>
      </c>
      <c r="D480" s="4">
        <f t="shared" si="97"/>
        <v>10</v>
      </c>
      <c r="E480" s="4">
        <f>D480-8</f>
        <v>2</v>
      </c>
      <c r="F480" s="20">
        <f t="shared" ref="F480:F500" si="100">ROUND(IF(2&lt;E480,2,E480)*140*4/3,0)</f>
        <v>373</v>
      </c>
      <c r="G480" s="17"/>
      <c r="H480" s="77"/>
      <c r="I480" s="7"/>
    </row>
    <row r="481" spans="1:9" ht="16.2" x14ac:dyDescent="0.3">
      <c r="A481" s="63"/>
      <c r="B481" s="45" t="s">
        <v>918</v>
      </c>
      <c r="C481" s="4">
        <v>16</v>
      </c>
      <c r="D481" s="4">
        <f t="shared" si="97"/>
        <v>14</v>
      </c>
      <c r="E481" s="4">
        <v>2</v>
      </c>
      <c r="F481" s="20">
        <f t="shared" si="100"/>
        <v>373</v>
      </c>
      <c r="G481" s="17">
        <v>4</v>
      </c>
      <c r="H481" s="77"/>
      <c r="I481" s="7"/>
    </row>
    <row r="482" spans="1:9" ht="16.2" x14ac:dyDescent="0.3">
      <c r="A482" s="63"/>
      <c r="B482" s="45" t="s">
        <v>919</v>
      </c>
      <c r="C482" s="4">
        <v>12</v>
      </c>
      <c r="D482" s="4">
        <f t="shared" si="97"/>
        <v>10</v>
      </c>
      <c r="E482" s="4">
        <f>D482-8</f>
        <v>2</v>
      </c>
      <c r="F482" s="20">
        <f t="shared" si="100"/>
        <v>373</v>
      </c>
      <c r="G482" s="17"/>
      <c r="H482" s="77"/>
      <c r="I482" s="7"/>
    </row>
    <row r="483" spans="1:9" ht="16.2" x14ac:dyDescent="0.3">
      <c r="A483" s="63"/>
      <c r="B483" s="45" t="s">
        <v>920</v>
      </c>
      <c r="C483" s="4">
        <v>12</v>
      </c>
      <c r="D483" s="4">
        <f t="shared" si="97"/>
        <v>10</v>
      </c>
      <c r="E483" s="4">
        <f>D483-8</f>
        <v>2</v>
      </c>
      <c r="F483" s="20">
        <f t="shared" si="100"/>
        <v>373</v>
      </c>
      <c r="G483" s="17"/>
      <c r="H483" s="77"/>
      <c r="I483" s="7"/>
    </row>
    <row r="484" spans="1:9" ht="16.2" x14ac:dyDescent="0.3">
      <c r="A484" s="63"/>
      <c r="B484" s="45" t="s">
        <v>921</v>
      </c>
      <c r="C484" s="4">
        <v>12</v>
      </c>
      <c r="D484" s="4">
        <f t="shared" si="97"/>
        <v>10</v>
      </c>
      <c r="E484" s="4">
        <f>D484-8</f>
        <v>2</v>
      </c>
      <c r="F484" s="20">
        <f t="shared" si="100"/>
        <v>373</v>
      </c>
      <c r="G484" s="17"/>
      <c r="H484" s="77"/>
      <c r="I484" s="7"/>
    </row>
    <row r="485" spans="1:9" ht="16.2" x14ac:dyDescent="0.3">
      <c r="A485" s="63"/>
      <c r="B485" s="45" t="s">
        <v>922</v>
      </c>
      <c r="C485" s="4">
        <v>12</v>
      </c>
      <c r="D485" s="4">
        <f t="shared" si="97"/>
        <v>10</v>
      </c>
      <c r="E485" s="4">
        <f>D485-8</f>
        <v>2</v>
      </c>
      <c r="F485" s="20">
        <f t="shared" si="100"/>
        <v>373</v>
      </c>
      <c r="G485" s="17"/>
      <c r="H485" s="77"/>
      <c r="I485" s="7"/>
    </row>
    <row r="486" spans="1:9" ht="16.2" x14ac:dyDescent="0.3">
      <c r="A486" s="63"/>
      <c r="B486" s="45" t="s">
        <v>923</v>
      </c>
      <c r="C486" s="4">
        <v>12</v>
      </c>
      <c r="D486" s="4">
        <f t="shared" si="97"/>
        <v>10</v>
      </c>
      <c r="E486" s="4">
        <f>D486-8</f>
        <v>2</v>
      </c>
      <c r="F486" s="20">
        <f t="shared" si="100"/>
        <v>373</v>
      </c>
      <c r="G486" s="17"/>
      <c r="H486" s="77"/>
      <c r="I486" s="7"/>
    </row>
    <row r="487" spans="1:9" ht="16.2" x14ac:dyDescent="0.3">
      <c r="A487" s="63"/>
      <c r="B487" s="45" t="s">
        <v>924</v>
      </c>
      <c r="C487" s="4">
        <v>13</v>
      </c>
      <c r="D487" s="4">
        <f t="shared" si="97"/>
        <v>11</v>
      </c>
      <c r="E487" s="4">
        <v>2</v>
      </c>
      <c r="F487" s="20">
        <f t="shared" si="100"/>
        <v>373</v>
      </c>
      <c r="G487" s="17">
        <v>1</v>
      </c>
      <c r="H487" s="77"/>
      <c r="I487" s="7"/>
    </row>
    <row r="488" spans="1:9" ht="16.2" x14ac:dyDescent="0.3">
      <c r="A488" s="63"/>
      <c r="B488" s="45" t="s">
        <v>925</v>
      </c>
      <c r="C488" s="4">
        <v>14.5</v>
      </c>
      <c r="D488" s="4">
        <f t="shared" si="97"/>
        <v>12.5</v>
      </c>
      <c r="E488" s="4">
        <v>2</v>
      </c>
      <c r="F488" s="20">
        <f t="shared" si="100"/>
        <v>373</v>
      </c>
      <c r="G488" s="128">
        <v>2.5</v>
      </c>
      <c r="H488" s="77"/>
      <c r="I488" s="7"/>
    </row>
    <row r="489" spans="1:9" ht="16.2" x14ac:dyDescent="0.3">
      <c r="A489" s="63"/>
      <c r="B489" s="45" t="s">
        <v>926</v>
      </c>
      <c r="C489" s="4">
        <v>12</v>
      </c>
      <c r="D489" s="4">
        <f t="shared" si="97"/>
        <v>10</v>
      </c>
      <c r="E489" s="4">
        <f>D489-8</f>
        <v>2</v>
      </c>
      <c r="F489" s="20">
        <f t="shared" si="100"/>
        <v>373</v>
      </c>
      <c r="G489" s="17"/>
      <c r="H489" s="77"/>
      <c r="I489" s="7"/>
    </row>
    <row r="490" spans="1:9" ht="16.2" x14ac:dyDescent="0.3">
      <c r="A490" s="63"/>
      <c r="B490" s="45" t="s">
        <v>927</v>
      </c>
      <c r="C490" s="4">
        <v>13</v>
      </c>
      <c r="D490" s="4">
        <f t="shared" si="97"/>
        <v>11</v>
      </c>
      <c r="E490" s="4">
        <v>2</v>
      </c>
      <c r="F490" s="20">
        <f t="shared" si="100"/>
        <v>373</v>
      </c>
      <c r="G490" s="17">
        <v>1</v>
      </c>
      <c r="H490" s="77"/>
      <c r="I490" s="7"/>
    </row>
    <row r="491" spans="1:9" ht="16.2" x14ac:dyDescent="0.3">
      <c r="A491" s="63"/>
      <c r="B491" s="45" t="s">
        <v>928</v>
      </c>
      <c r="C491" s="4">
        <v>15.5</v>
      </c>
      <c r="D491" s="4">
        <f t="shared" si="97"/>
        <v>13.5</v>
      </c>
      <c r="E491" s="4">
        <v>2</v>
      </c>
      <c r="F491" s="20">
        <f t="shared" si="100"/>
        <v>373</v>
      </c>
      <c r="G491" s="128">
        <v>3.5</v>
      </c>
      <c r="H491" s="77"/>
      <c r="I491" s="7"/>
    </row>
    <row r="492" spans="1:9" ht="16.2" x14ac:dyDescent="0.3">
      <c r="A492" s="63"/>
      <c r="B492" s="45" t="s">
        <v>929</v>
      </c>
      <c r="C492" s="4"/>
      <c r="D492" s="4" t="str">
        <f t="shared" si="97"/>
        <v/>
      </c>
      <c r="E492" s="4"/>
      <c r="F492" s="20"/>
      <c r="G492" s="128"/>
      <c r="H492" s="77"/>
      <c r="I492" s="7"/>
    </row>
    <row r="493" spans="1:9" ht="16.2" x14ac:dyDescent="0.3">
      <c r="A493" s="63"/>
      <c r="B493" s="45" t="s">
        <v>930</v>
      </c>
      <c r="C493" s="4"/>
      <c r="D493" s="4" t="str">
        <f t="shared" si="97"/>
        <v/>
      </c>
      <c r="E493" s="4"/>
      <c r="F493" s="20"/>
      <c r="G493" s="128"/>
      <c r="H493" s="77"/>
      <c r="I493" s="7"/>
    </row>
    <row r="494" spans="1:9" ht="16.2" x14ac:dyDescent="0.3">
      <c r="A494" s="63"/>
      <c r="B494" s="45" t="s">
        <v>931</v>
      </c>
      <c r="C494" s="4">
        <v>15.5</v>
      </c>
      <c r="D494" s="4">
        <f t="shared" si="97"/>
        <v>13.5</v>
      </c>
      <c r="E494" s="4">
        <v>2</v>
      </c>
      <c r="F494" s="20">
        <f t="shared" si="100"/>
        <v>373</v>
      </c>
      <c r="G494" s="128">
        <v>3.5</v>
      </c>
      <c r="H494" s="77"/>
      <c r="I494" s="7"/>
    </row>
    <row r="495" spans="1:9" ht="16.2" x14ac:dyDescent="0.3">
      <c r="A495" s="63"/>
      <c r="B495" s="45" t="s">
        <v>932</v>
      </c>
      <c r="C495" s="4">
        <v>14.5</v>
      </c>
      <c r="D495" s="4">
        <f t="shared" si="97"/>
        <v>12.5</v>
      </c>
      <c r="E495" s="4">
        <v>2</v>
      </c>
      <c r="F495" s="20">
        <f t="shared" si="100"/>
        <v>373</v>
      </c>
      <c r="G495" s="128">
        <v>2.5</v>
      </c>
      <c r="H495" s="77"/>
      <c r="I495" s="7"/>
    </row>
    <row r="496" spans="1:9" ht="16.2" x14ac:dyDescent="0.3">
      <c r="A496" s="63"/>
      <c r="B496" s="45" t="s">
        <v>933</v>
      </c>
      <c r="C496" s="4">
        <v>12</v>
      </c>
      <c r="D496" s="4">
        <f t="shared" si="97"/>
        <v>10</v>
      </c>
      <c r="E496" s="4">
        <f>D496-8</f>
        <v>2</v>
      </c>
      <c r="F496" s="20">
        <f t="shared" si="100"/>
        <v>373</v>
      </c>
      <c r="G496" s="17"/>
      <c r="H496" s="77"/>
      <c r="I496" s="7"/>
    </row>
    <row r="497" spans="1:9" ht="16.2" x14ac:dyDescent="0.3">
      <c r="A497" s="63"/>
      <c r="B497" s="45" t="s">
        <v>934</v>
      </c>
      <c r="C497" s="4">
        <v>13</v>
      </c>
      <c r="D497" s="4">
        <f t="shared" si="97"/>
        <v>11</v>
      </c>
      <c r="E497" s="4">
        <v>2</v>
      </c>
      <c r="F497" s="20">
        <f t="shared" si="100"/>
        <v>373</v>
      </c>
      <c r="G497" s="17">
        <v>1</v>
      </c>
      <c r="H497" s="77"/>
      <c r="I497" s="7"/>
    </row>
    <row r="498" spans="1:9" ht="16.2" x14ac:dyDescent="0.3">
      <c r="A498" s="63"/>
      <c r="B498" s="45" t="s">
        <v>935</v>
      </c>
      <c r="C498" s="4">
        <v>15</v>
      </c>
      <c r="D498" s="4">
        <f t="shared" si="97"/>
        <v>13</v>
      </c>
      <c r="E498" s="4">
        <v>2</v>
      </c>
      <c r="F498" s="20">
        <f t="shared" si="100"/>
        <v>373</v>
      </c>
      <c r="G498" s="17">
        <v>3</v>
      </c>
      <c r="H498" s="77"/>
      <c r="I498" s="7"/>
    </row>
    <row r="499" spans="1:9" ht="16.2" x14ac:dyDescent="0.3">
      <c r="A499" s="63"/>
      <c r="B499" s="45" t="s">
        <v>936</v>
      </c>
      <c r="C499" s="4">
        <v>15</v>
      </c>
      <c r="D499" s="4">
        <f t="shared" si="97"/>
        <v>13</v>
      </c>
      <c r="E499" s="4">
        <v>2</v>
      </c>
      <c r="F499" s="20">
        <f t="shared" si="100"/>
        <v>373</v>
      </c>
      <c r="G499" s="17">
        <v>3</v>
      </c>
      <c r="H499" s="77"/>
      <c r="I499" s="7"/>
    </row>
    <row r="500" spans="1:9" ht="16.2" x14ac:dyDescent="0.3">
      <c r="A500" s="63"/>
      <c r="B500" s="8" t="s">
        <v>1848</v>
      </c>
      <c r="C500" s="4"/>
      <c r="D500" s="4">
        <v>200</v>
      </c>
      <c r="E500" s="4">
        <f>SUM(E471:E499)</f>
        <v>50</v>
      </c>
      <c r="F500" s="17">
        <f t="shared" si="100"/>
        <v>373</v>
      </c>
      <c r="G500" s="17">
        <v>25</v>
      </c>
      <c r="H500" s="77">
        <v>28000</v>
      </c>
      <c r="I500" s="7"/>
    </row>
    <row r="501" spans="1:9" ht="32.4" x14ac:dyDescent="0.3">
      <c r="A501" s="63"/>
      <c r="B501" s="90" t="s">
        <v>1849</v>
      </c>
      <c r="C501" s="4"/>
      <c r="D501" s="4"/>
      <c r="E501" s="4"/>
      <c r="F501" s="1"/>
      <c r="G501" s="1"/>
      <c r="H501" s="43">
        <v>15168</v>
      </c>
      <c r="I501" s="4"/>
    </row>
    <row r="502" spans="1:9" ht="16.2" x14ac:dyDescent="0.3">
      <c r="A502" s="63"/>
      <c r="B502" s="8" t="s">
        <v>1817</v>
      </c>
      <c r="C502" s="4"/>
      <c r="D502" s="4"/>
      <c r="E502" s="4"/>
      <c r="F502" s="1"/>
      <c r="G502" s="1"/>
      <c r="H502" s="43">
        <v>43168</v>
      </c>
      <c r="I502" s="4"/>
    </row>
    <row r="503" spans="1:9" ht="16.2" x14ac:dyDescent="0.3">
      <c r="A503" s="63"/>
      <c r="B503" s="8" t="s">
        <v>1818</v>
      </c>
      <c r="C503" s="4"/>
      <c r="D503" s="4"/>
      <c r="E503" s="4"/>
      <c r="F503" s="1"/>
      <c r="G503" s="1"/>
      <c r="H503" s="43">
        <v>45688</v>
      </c>
      <c r="I503" s="4"/>
    </row>
    <row r="504" spans="1:9" ht="16.2" x14ac:dyDescent="0.3">
      <c r="A504" s="63"/>
      <c r="B504" s="8" t="s">
        <v>1819</v>
      </c>
      <c r="C504" s="9"/>
      <c r="D504" s="9" t="str">
        <f t="shared" ref="D504" si="101">IF((OR(C504&gt;12,C504=12)),C504-2,IF(C504=8,C504-1,""))</f>
        <v/>
      </c>
      <c r="E504" s="9"/>
      <c r="F504" s="10"/>
      <c r="G504" s="10"/>
      <c r="H504" s="78">
        <v>2520</v>
      </c>
      <c r="I504" s="15"/>
    </row>
    <row r="505" spans="1:9" x14ac:dyDescent="0.3">
      <c r="A505" s="63"/>
      <c r="I505" s="29"/>
    </row>
    <row r="506" spans="1:9" ht="16.2" x14ac:dyDescent="0.3">
      <c r="A506" s="63"/>
      <c r="B506" s="45" t="s">
        <v>937</v>
      </c>
      <c r="C506" s="4">
        <v>12</v>
      </c>
      <c r="D506" s="4">
        <f t="shared" ref="D506:D530" si="102">IF((OR(C506&gt;12,C506=12)),C506-2,IF(C506=8,C506-1,""))</f>
        <v>10</v>
      </c>
      <c r="E506" s="4">
        <f>D506-8</f>
        <v>2</v>
      </c>
      <c r="F506" s="17">
        <f t="shared" ref="F506:F547" si="103">IF(2&lt;E506,2,E506)*140*4/3</f>
        <v>373.33333333333331</v>
      </c>
      <c r="G506" s="17"/>
      <c r="H506" s="77"/>
      <c r="I506" s="7"/>
    </row>
    <row r="507" spans="1:9" ht="16.2" x14ac:dyDescent="0.3">
      <c r="A507" s="63"/>
      <c r="B507" s="45" t="s">
        <v>938</v>
      </c>
      <c r="C507" s="4">
        <v>12</v>
      </c>
      <c r="D507" s="4">
        <f t="shared" si="102"/>
        <v>10</v>
      </c>
      <c r="E507" s="4">
        <f>D507-8</f>
        <v>2</v>
      </c>
      <c r="F507" s="17">
        <f t="shared" si="103"/>
        <v>373.33333333333331</v>
      </c>
      <c r="G507" s="17"/>
      <c r="H507" s="77"/>
      <c r="I507" s="7"/>
    </row>
    <row r="508" spans="1:9" ht="16.2" x14ac:dyDescent="0.3">
      <c r="A508" s="63"/>
      <c r="B508" s="45" t="s">
        <v>939</v>
      </c>
      <c r="C508" s="4"/>
      <c r="D508" s="4" t="str">
        <f t="shared" si="102"/>
        <v/>
      </c>
      <c r="E508" s="4"/>
      <c r="F508" s="17"/>
      <c r="G508" s="17"/>
      <c r="H508" s="77"/>
      <c r="I508" s="7"/>
    </row>
    <row r="509" spans="1:9" ht="16.2" x14ac:dyDescent="0.3">
      <c r="A509" s="63"/>
      <c r="B509" s="45" t="s">
        <v>940</v>
      </c>
      <c r="C509" s="4"/>
      <c r="D509" s="4" t="str">
        <f t="shared" si="102"/>
        <v/>
      </c>
      <c r="E509" s="4"/>
      <c r="F509" s="17"/>
      <c r="G509" s="17"/>
      <c r="H509" s="77"/>
      <c r="I509" s="7"/>
    </row>
    <row r="510" spans="1:9" ht="16.2" x14ac:dyDescent="0.3">
      <c r="A510" s="63"/>
      <c r="B510" s="45" t="s">
        <v>941</v>
      </c>
      <c r="C510" s="4">
        <v>15</v>
      </c>
      <c r="D510" s="4">
        <f t="shared" si="102"/>
        <v>13</v>
      </c>
      <c r="E510" s="4">
        <v>2</v>
      </c>
      <c r="F510" s="17">
        <f t="shared" si="103"/>
        <v>373.33333333333331</v>
      </c>
      <c r="G510" s="17">
        <v>3</v>
      </c>
      <c r="H510" s="77"/>
      <c r="I510" s="7"/>
    </row>
    <row r="511" spans="1:9" ht="16.2" x14ac:dyDescent="0.3">
      <c r="A511" s="63"/>
      <c r="B511" s="45" t="s">
        <v>408</v>
      </c>
      <c r="C511" s="4">
        <v>15</v>
      </c>
      <c r="D511" s="4">
        <f t="shared" si="102"/>
        <v>13</v>
      </c>
      <c r="E511" s="4">
        <v>2</v>
      </c>
      <c r="F511" s="17">
        <f t="shared" si="103"/>
        <v>373.33333333333331</v>
      </c>
      <c r="G511" s="17">
        <v>3</v>
      </c>
      <c r="H511" s="77"/>
      <c r="I511" s="7"/>
    </row>
    <row r="512" spans="1:9" ht="16.2" x14ac:dyDescent="0.3">
      <c r="A512" s="63"/>
      <c r="B512" s="45" t="s">
        <v>410</v>
      </c>
      <c r="C512" s="4">
        <v>14.5</v>
      </c>
      <c r="D512" s="4">
        <f t="shared" si="102"/>
        <v>12.5</v>
      </c>
      <c r="E512" s="4">
        <v>2</v>
      </c>
      <c r="F512" s="17">
        <f t="shared" si="103"/>
        <v>373.33333333333331</v>
      </c>
      <c r="G512" s="128">
        <v>2.5</v>
      </c>
      <c r="H512" s="77"/>
      <c r="I512" s="7"/>
    </row>
    <row r="513" spans="1:9" ht="16.2" x14ac:dyDescent="0.3">
      <c r="A513" s="63"/>
      <c r="B513" s="45" t="s">
        <v>942</v>
      </c>
      <c r="C513" s="4">
        <v>12</v>
      </c>
      <c r="D513" s="4">
        <f t="shared" si="102"/>
        <v>10</v>
      </c>
      <c r="E513" s="4">
        <f>D513-8</f>
        <v>2</v>
      </c>
      <c r="F513" s="17">
        <f t="shared" si="103"/>
        <v>373.33333333333331</v>
      </c>
      <c r="G513" s="17"/>
      <c r="H513" s="77"/>
      <c r="I513" s="7"/>
    </row>
    <row r="514" spans="1:9" ht="16.2" x14ac:dyDescent="0.3">
      <c r="A514" s="63"/>
      <c r="B514" s="45" t="s">
        <v>412</v>
      </c>
      <c r="C514" s="4">
        <v>12.5</v>
      </c>
      <c r="D514" s="4">
        <f t="shared" si="102"/>
        <v>10.5</v>
      </c>
      <c r="E514" s="4">
        <v>2</v>
      </c>
      <c r="F514" s="17">
        <f t="shared" si="103"/>
        <v>373.33333333333331</v>
      </c>
      <c r="G514" s="128">
        <v>0.5</v>
      </c>
      <c r="H514" s="77"/>
      <c r="I514" s="7"/>
    </row>
    <row r="515" spans="1:9" ht="16.2" x14ac:dyDescent="0.3">
      <c r="A515" s="63"/>
      <c r="B515" s="45" t="s">
        <v>413</v>
      </c>
      <c r="C515" s="4">
        <v>15</v>
      </c>
      <c r="D515" s="4">
        <f t="shared" si="102"/>
        <v>13</v>
      </c>
      <c r="E515" s="4">
        <v>2</v>
      </c>
      <c r="F515" s="17">
        <f t="shared" si="103"/>
        <v>373.33333333333331</v>
      </c>
      <c r="G515" s="17">
        <v>3</v>
      </c>
      <c r="H515" s="77"/>
      <c r="I515" s="7"/>
    </row>
    <row r="516" spans="1:9" ht="16.2" x14ac:dyDescent="0.3">
      <c r="A516" s="63"/>
      <c r="B516" s="45" t="s">
        <v>414</v>
      </c>
      <c r="C516" s="4">
        <v>15</v>
      </c>
      <c r="D516" s="4">
        <f t="shared" si="102"/>
        <v>13</v>
      </c>
      <c r="E516" s="4">
        <v>2</v>
      </c>
      <c r="F516" s="17">
        <f t="shared" si="103"/>
        <v>373.33333333333331</v>
      </c>
      <c r="G516" s="17">
        <v>3</v>
      </c>
      <c r="H516" s="77"/>
      <c r="I516" s="7"/>
    </row>
    <row r="517" spans="1:9" ht="16.2" x14ac:dyDescent="0.3">
      <c r="A517" s="63"/>
      <c r="B517" s="45" t="s">
        <v>415</v>
      </c>
      <c r="C517" s="4"/>
      <c r="D517" s="4" t="str">
        <f t="shared" si="102"/>
        <v/>
      </c>
      <c r="E517" s="4"/>
      <c r="F517" s="17"/>
      <c r="G517" s="17"/>
      <c r="H517" s="77"/>
      <c r="I517" s="7"/>
    </row>
    <row r="518" spans="1:9" ht="16.2" x14ac:dyDescent="0.3">
      <c r="A518" s="63"/>
      <c r="B518" s="45" t="s">
        <v>416</v>
      </c>
      <c r="C518" s="4"/>
      <c r="D518" s="4" t="str">
        <f t="shared" si="102"/>
        <v/>
      </c>
      <c r="E518" s="4"/>
      <c r="F518" s="17"/>
      <c r="G518" s="17"/>
      <c r="H518" s="77"/>
      <c r="I518" s="7"/>
    </row>
    <row r="519" spans="1:9" ht="16.2" x14ac:dyDescent="0.3">
      <c r="A519" s="63"/>
      <c r="B519" s="45" t="s">
        <v>417</v>
      </c>
      <c r="C519" s="4"/>
      <c r="D519" s="4" t="str">
        <f t="shared" si="102"/>
        <v/>
      </c>
      <c r="E519" s="4"/>
      <c r="F519" s="17"/>
      <c r="G519" s="17"/>
      <c r="H519" s="77"/>
      <c r="I519" s="7"/>
    </row>
    <row r="520" spans="1:9" ht="16.2" x14ac:dyDescent="0.3">
      <c r="A520" s="63"/>
      <c r="B520" s="45" t="s">
        <v>418</v>
      </c>
      <c r="C520" s="4">
        <v>12</v>
      </c>
      <c r="D520" s="4">
        <f t="shared" si="102"/>
        <v>10</v>
      </c>
      <c r="E520" s="4">
        <f>D520-8</f>
        <v>2</v>
      </c>
      <c r="F520" s="17">
        <f t="shared" si="103"/>
        <v>373.33333333333331</v>
      </c>
      <c r="G520" s="17"/>
      <c r="H520" s="77"/>
      <c r="I520" s="7"/>
    </row>
    <row r="521" spans="1:9" ht="16.2" x14ac:dyDescent="0.3">
      <c r="A521" s="63"/>
      <c r="B521" s="45" t="s">
        <v>419</v>
      </c>
      <c r="C521" s="4">
        <v>12</v>
      </c>
      <c r="D521" s="4">
        <f t="shared" si="102"/>
        <v>10</v>
      </c>
      <c r="E521" s="4">
        <f>D521-8</f>
        <v>2</v>
      </c>
      <c r="F521" s="17">
        <f t="shared" si="103"/>
        <v>373.33333333333331</v>
      </c>
      <c r="G521" s="17"/>
      <c r="H521" s="77"/>
      <c r="I521" s="7"/>
    </row>
    <row r="522" spans="1:9" ht="16.2" x14ac:dyDescent="0.3">
      <c r="A522" s="63"/>
      <c r="B522" s="45" t="s">
        <v>420</v>
      </c>
      <c r="C522" s="4"/>
      <c r="D522" s="4" t="str">
        <f t="shared" si="102"/>
        <v/>
      </c>
      <c r="E522" s="4"/>
      <c r="F522" s="17"/>
      <c r="G522" s="17"/>
      <c r="H522" s="77"/>
      <c r="I522" s="7"/>
    </row>
    <row r="523" spans="1:9" ht="16.2" x14ac:dyDescent="0.3">
      <c r="A523" s="63"/>
      <c r="B523" s="45" t="s">
        <v>421</v>
      </c>
      <c r="C523" s="4"/>
      <c r="D523" s="4" t="str">
        <f t="shared" si="102"/>
        <v/>
      </c>
      <c r="E523" s="4"/>
      <c r="F523" s="17"/>
      <c r="G523" s="17"/>
      <c r="H523" s="77"/>
      <c r="I523" s="7"/>
    </row>
    <row r="524" spans="1:9" ht="16.2" x14ac:dyDescent="0.3">
      <c r="A524" s="63"/>
      <c r="B524" s="45" t="s">
        <v>422</v>
      </c>
      <c r="C524" s="4">
        <v>15</v>
      </c>
      <c r="D524" s="4">
        <f t="shared" si="102"/>
        <v>13</v>
      </c>
      <c r="E524" s="4">
        <v>2</v>
      </c>
      <c r="F524" s="17">
        <f t="shared" si="103"/>
        <v>373.33333333333331</v>
      </c>
      <c r="G524" s="17">
        <v>3</v>
      </c>
      <c r="H524" s="77"/>
      <c r="I524" s="7"/>
    </row>
    <row r="525" spans="1:9" ht="16.2" x14ac:dyDescent="0.3">
      <c r="A525" s="63"/>
      <c r="B525" s="45" t="s">
        <v>423</v>
      </c>
      <c r="C525" s="4">
        <v>15</v>
      </c>
      <c r="D525" s="4">
        <f t="shared" si="102"/>
        <v>13</v>
      </c>
      <c r="E525" s="4">
        <v>2</v>
      </c>
      <c r="F525" s="17">
        <f t="shared" si="103"/>
        <v>373.33333333333331</v>
      </c>
      <c r="G525" s="17">
        <v>3</v>
      </c>
      <c r="H525" s="77"/>
      <c r="I525" s="7"/>
    </row>
    <row r="526" spans="1:9" ht="16.2" x14ac:dyDescent="0.3">
      <c r="A526" s="63"/>
      <c r="B526" s="45" t="s">
        <v>424</v>
      </c>
      <c r="C526" s="4">
        <v>15</v>
      </c>
      <c r="D526" s="4">
        <f t="shared" si="102"/>
        <v>13</v>
      </c>
      <c r="E526" s="4">
        <v>2</v>
      </c>
      <c r="F526" s="17">
        <f t="shared" si="103"/>
        <v>373.33333333333331</v>
      </c>
      <c r="G526" s="17">
        <v>3</v>
      </c>
      <c r="H526" s="77"/>
      <c r="I526" s="7"/>
    </row>
    <row r="527" spans="1:9" ht="16.2" x14ac:dyDescent="0.3">
      <c r="A527" s="63"/>
      <c r="B527" s="45" t="s">
        <v>425</v>
      </c>
      <c r="C527" s="4">
        <v>12</v>
      </c>
      <c r="D527" s="4">
        <f t="shared" si="102"/>
        <v>10</v>
      </c>
      <c r="E527" s="4">
        <f>D527-8</f>
        <v>2</v>
      </c>
      <c r="F527" s="17">
        <f t="shared" si="103"/>
        <v>373.33333333333331</v>
      </c>
      <c r="G527" s="17"/>
      <c r="H527" s="77"/>
      <c r="I527" s="7"/>
    </row>
    <row r="528" spans="1:9" ht="16.2" x14ac:dyDescent="0.3">
      <c r="A528" s="63"/>
      <c r="B528" s="45" t="s">
        <v>426</v>
      </c>
      <c r="C528" s="4">
        <v>12</v>
      </c>
      <c r="D528" s="4">
        <f t="shared" si="102"/>
        <v>10</v>
      </c>
      <c r="E528" s="4">
        <f>D528-8</f>
        <v>2</v>
      </c>
      <c r="F528" s="17">
        <f t="shared" si="103"/>
        <v>373.33333333333331</v>
      </c>
      <c r="G528" s="17"/>
      <c r="H528" s="77"/>
      <c r="I528" s="7"/>
    </row>
    <row r="529" spans="1:9" ht="16.2" x14ac:dyDescent="0.3">
      <c r="A529" s="63"/>
      <c r="B529" s="45" t="s">
        <v>427</v>
      </c>
      <c r="C529" s="4">
        <v>12</v>
      </c>
      <c r="D529" s="4">
        <f t="shared" si="102"/>
        <v>10</v>
      </c>
      <c r="E529" s="4">
        <f>D529-8</f>
        <v>2</v>
      </c>
      <c r="F529" s="17">
        <f t="shared" si="103"/>
        <v>373.33333333333331</v>
      </c>
      <c r="G529" s="17"/>
      <c r="H529" s="77"/>
      <c r="I529" s="7"/>
    </row>
    <row r="530" spans="1:9" ht="16.2" x14ac:dyDescent="0.3">
      <c r="A530" s="63"/>
      <c r="B530" s="45" t="s">
        <v>428</v>
      </c>
      <c r="C530" s="4">
        <v>12</v>
      </c>
      <c r="D530" s="4">
        <f t="shared" si="102"/>
        <v>10</v>
      </c>
      <c r="E530" s="4">
        <f>D530-8</f>
        <v>2</v>
      </c>
      <c r="F530" s="17">
        <f t="shared" si="103"/>
        <v>373.33333333333331</v>
      </c>
      <c r="G530" s="17"/>
      <c r="H530" s="77"/>
      <c r="I530" s="7"/>
    </row>
    <row r="531" spans="1:9" ht="16.2" x14ac:dyDescent="0.3">
      <c r="A531" s="63"/>
      <c r="B531" s="8" t="s">
        <v>1848</v>
      </c>
      <c r="C531" s="4"/>
      <c r="D531" s="4">
        <v>144</v>
      </c>
      <c r="E531" s="4">
        <f>SUM(E506:E530)</f>
        <v>36</v>
      </c>
      <c r="F531" s="17">
        <f t="shared" si="103"/>
        <v>373.33333333333331</v>
      </c>
      <c r="G531" s="17">
        <v>24</v>
      </c>
      <c r="H531" s="77">
        <v>20160</v>
      </c>
      <c r="I531" s="7"/>
    </row>
    <row r="532" spans="1:9" ht="32.4" x14ac:dyDescent="0.3">
      <c r="A532" s="63"/>
      <c r="B532" s="90" t="s">
        <v>1849</v>
      </c>
      <c r="C532" s="4"/>
      <c r="D532" s="4"/>
      <c r="E532" s="4"/>
      <c r="F532" s="17"/>
      <c r="G532" s="1"/>
      <c r="H532" s="43">
        <v>12320</v>
      </c>
      <c r="I532" s="4"/>
    </row>
    <row r="533" spans="1:9" ht="16.2" x14ac:dyDescent="0.3">
      <c r="A533" s="63"/>
      <c r="B533" s="8" t="s">
        <v>1817</v>
      </c>
      <c r="C533" s="4"/>
      <c r="D533" s="4"/>
      <c r="E533" s="4"/>
      <c r="F533" s="17"/>
      <c r="G533" s="1"/>
      <c r="H533" s="43">
        <v>32480</v>
      </c>
      <c r="I533" s="4"/>
    </row>
    <row r="534" spans="1:9" ht="16.2" x14ac:dyDescent="0.3">
      <c r="A534" s="63"/>
      <c r="B534" s="8" t="s">
        <v>1818</v>
      </c>
      <c r="C534" s="4"/>
      <c r="D534" s="4"/>
      <c r="E534" s="4"/>
      <c r="F534" s="17"/>
      <c r="G534" s="1"/>
      <c r="H534" s="43">
        <v>36000</v>
      </c>
      <c r="I534" s="4"/>
    </row>
    <row r="535" spans="1:9" ht="16.2" x14ac:dyDescent="0.3">
      <c r="A535" s="63"/>
      <c r="B535" s="8" t="s">
        <v>1819</v>
      </c>
      <c r="C535" s="9"/>
      <c r="D535" s="9" t="str">
        <f t="shared" ref="D535" si="104">IF((OR(C535&gt;12,C535=12)),C535-2,IF(C535=8,C535-1,""))</f>
        <v/>
      </c>
      <c r="E535" s="9"/>
      <c r="F535" s="38"/>
      <c r="G535" s="10"/>
      <c r="H535" s="78">
        <v>3520</v>
      </c>
      <c r="I535" s="15"/>
    </row>
    <row r="536" spans="1:9" ht="16.2" x14ac:dyDescent="0.3">
      <c r="A536" s="63"/>
      <c r="F536" s="17"/>
      <c r="I536" s="29"/>
    </row>
    <row r="537" spans="1:9" ht="16.2" x14ac:dyDescent="0.3">
      <c r="A537" s="63"/>
      <c r="B537" s="45" t="s">
        <v>433</v>
      </c>
      <c r="C537" s="4"/>
      <c r="D537" s="4" t="str">
        <f t="shared" ref="D537:D572" si="105">IF((OR(C537&gt;12,C537=12)),C537-2,IF(C537=8,C537-1,""))</f>
        <v/>
      </c>
      <c r="E537" s="4"/>
      <c r="F537" s="17"/>
      <c r="G537" s="1"/>
      <c r="H537" s="77"/>
      <c r="I537" s="7"/>
    </row>
    <row r="538" spans="1:9" ht="16.2" x14ac:dyDescent="0.3">
      <c r="A538" s="63"/>
      <c r="B538" s="45" t="s">
        <v>431</v>
      </c>
      <c r="C538" s="4">
        <v>12</v>
      </c>
      <c r="D538" s="4">
        <f t="shared" si="105"/>
        <v>10</v>
      </c>
      <c r="E538" s="4">
        <f>D538-8</f>
        <v>2</v>
      </c>
      <c r="F538" s="17">
        <f t="shared" si="103"/>
        <v>373.33333333333331</v>
      </c>
      <c r="G538" s="1"/>
      <c r="H538" s="77"/>
      <c r="I538" s="7"/>
    </row>
    <row r="539" spans="1:9" ht="16.2" x14ac:dyDescent="0.3">
      <c r="A539" s="63"/>
      <c r="B539" s="45" t="s">
        <v>432</v>
      </c>
      <c r="C539" s="4">
        <v>12</v>
      </c>
      <c r="D539" s="4">
        <f t="shared" si="105"/>
        <v>10</v>
      </c>
      <c r="E539" s="4">
        <f>D539-8</f>
        <v>2</v>
      </c>
      <c r="F539" s="17">
        <f t="shared" si="103"/>
        <v>373.33333333333331</v>
      </c>
      <c r="G539" s="1"/>
      <c r="H539" s="77"/>
      <c r="I539" s="7"/>
    </row>
    <row r="540" spans="1:9" ht="16.2" x14ac:dyDescent="0.3">
      <c r="A540" s="63"/>
      <c r="B540" s="45" t="s">
        <v>434</v>
      </c>
      <c r="C540" s="4"/>
      <c r="D540" s="4" t="str">
        <f t="shared" si="105"/>
        <v/>
      </c>
      <c r="E540" s="4"/>
      <c r="F540" s="17"/>
      <c r="G540" s="1"/>
      <c r="H540" s="77"/>
      <c r="I540" s="7"/>
    </row>
    <row r="541" spans="1:9" ht="16.2" x14ac:dyDescent="0.3">
      <c r="A541" s="63"/>
      <c r="B541" s="45" t="s">
        <v>435</v>
      </c>
      <c r="C541" s="4"/>
      <c r="D541" s="4" t="str">
        <f t="shared" si="105"/>
        <v/>
      </c>
      <c r="E541" s="4"/>
      <c r="F541" s="17"/>
      <c r="G541" s="1"/>
      <c r="H541" s="77"/>
      <c r="I541" s="7"/>
    </row>
    <row r="542" spans="1:9" ht="16.2" x14ac:dyDescent="0.3">
      <c r="A542" s="63"/>
      <c r="B542" s="45" t="s">
        <v>436</v>
      </c>
      <c r="C542" s="4">
        <v>12</v>
      </c>
      <c r="D542" s="4">
        <f t="shared" si="105"/>
        <v>10</v>
      </c>
      <c r="E542" s="4">
        <f t="shared" ref="E542:E547" si="106">D542-8</f>
        <v>2</v>
      </c>
      <c r="F542" s="17">
        <f t="shared" si="103"/>
        <v>373.33333333333331</v>
      </c>
      <c r="G542" s="1"/>
      <c r="H542" s="77"/>
      <c r="I542" s="7"/>
    </row>
    <row r="543" spans="1:9" ht="16.2" x14ac:dyDescent="0.3">
      <c r="A543" s="63"/>
      <c r="B543" s="45" t="s">
        <v>437</v>
      </c>
      <c r="C543" s="4">
        <v>12</v>
      </c>
      <c r="D543" s="4">
        <f t="shared" si="105"/>
        <v>10</v>
      </c>
      <c r="E543" s="4">
        <f t="shared" si="106"/>
        <v>2</v>
      </c>
      <c r="F543" s="17">
        <f t="shared" si="103"/>
        <v>373.33333333333331</v>
      </c>
      <c r="G543" s="1"/>
      <c r="H543" s="77"/>
      <c r="I543" s="7"/>
    </row>
    <row r="544" spans="1:9" ht="16.2" x14ac:dyDescent="0.3">
      <c r="A544" s="63"/>
      <c r="B544" s="45" t="s">
        <v>438</v>
      </c>
      <c r="C544" s="4">
        <v>12</v>
      </c>
      <c r="D544" s="4">
        <f t="shared" si="105"/>
        <v>10</v>
      </c>
      <c r="E544" s="4">
        <f t="shared" si="106"/>
        <v>2</v>
      </c>
      <c r="F544" s="17">
        <f t="shared" si="103"/>
        <v>373.33333333333331</v>
      </c>
      <c r="G544" s="1"/>
      <c r="H544" s="77"/>
      <c r="I544" s="7"/>
    </row>
    <row r="545" spans="1:10" ht="16.2" x14ac:dyDescent="0.3">
      <c r="A545" s="63"/>
      <c r="B545" s="45" t="s">
        <v>439</v>
      </c>
      <c r="C545" s="4">
        <v>12</v>
      </c>
      <c r="D545" s="4">
        <f t="shared" si="105"/>
        <v>10</v>
      </c>
      <c r="E545" s="4">
        <f t="shared" si="106"/>
        <v>2</v>
      </c>
      <c r="F545" s="17">
        <f t="shared" si="103"/>
        <v>373.33333333333331</v>
      </c>
      <c r="G545" s="1"/>
      <c r="H545" s="77"/>
      <c r="I545" s="7"/>
    </row>
    <row r="546" spans="1:10" ht="16.2" x14ac:dyDescent="0.3">
      <c r="A546" s="63"/>
      <c r="B546" s="45" t="s">
        <v>440</v>
      </c>
      <c r="C546" s="4">
        <v>12</v>
      </c>
      <c r="D546" s="4">
        <f>IF((OR(C546&gt;12,C546=12)),C546-2,IF(C546=8,C546-1,""))</f>
        <v>10</v>
      </c>
      <c r="E546" s="4">
        <f t="shared" si="106"/>
        <v>2</v>
      </c>
      <c r="F546" s="17">
        <f t="shared" si="103"/>
        <v>373.33333333333331</v>
      </c>
      <c r="G546" s="1"/>
      <c r="H546" s="77"/>
      <c r="I546" s="7"/>
    </row>
    <row r="547" spans="1:10" ht="16.2" x14ac:dyDescent="0.3">
      <c r="A547" s="63"/>
      <c r="B547" s="45" t="s">
        <v>441</v>
      </c>
      <c r="C547" s="4">
        <v>12</v>
      </c>
      <c r="D547" s="4">
        <f t="shared" si="105"/>
        <v>10</v>
      </c>
      <c r="E547" s="4">
        <f t="shared" si="106"/>
        <v>2</v>
      </c>
      <c r="F547" s="17">
        <f t="shared" si="103"/>
        <v>373.33333333333331</v>
      </c>
      <c r="G547" s="1"/>
      <c r="H547" s="77"/>
      <c r="I547" s="7"/>
    </row>
    <row r="548" spans="1:10" ht="16.2" x14ac:dyDescent="0.3">
      <c r="A548" s="63"/>
      <c r="B548" s="84" t="s">
        <v>2062</v>
      </c>
      <c r="C548" s="22"/>
      <c r="D548" s="22" t="str">
        <f t="shared" si="105"/>
        <v/>
      </c>
      <c r="E548" s="22"/>
      <c r="F548" s="30"/>
      <c r="G548" s="30"/>
      <c r="H548" s="79"/>
      <c r="I548" s="24"/>
      <c r="J548" s="52"/>
    </row>
    <row r="549" spans="1:10" ht="16.2" x14ac:dyDescent="0.3">
      <c r="A549" s="63"/>
      <c r="B549" s="45" t="s">
        <v>442</v>
      </c>
      <c r="C549" s="4">
        <v>12</v>
      </c>
      <c r="D549" s="4">
        <f t="shared" si="105"/>
        <v>10</v>
      </c>
      <c r="E549" s="4">
        <f>D549-8</f>
        <v>2</v>
      </c>
      <c r="F549" s="1">
        <f t="shared" ref="F549:F567" si="107">IF(2&lt;E549,2,E549)*150*4/3</f>
        <v>400</v>
      </c>
      <c r="G549" s="1"/>
      <c r="H549" s="77"/>
      <c r="I549" s="7"/>
      <c r="J549" s="52"/>
    </row>
    <row r="550" spans="1:10" ht="16.2" x14ac:dyDescent="0.3">
      <c r="A550" s="63"/>
      <c r="B550" s="45" t="s">
        <v>443</v>
      </c>
      <c r="C550" s="4">
        <v>12</v>
      </c>
      <c r="D550" s="4">
        <f t="shared" si="105"/>
        <v>10</v>
      </c>
      <c r="E550" s="4">
        <f>D550-8</f>
        <v>2</v>
      </c>
      <c r="F550" s="1">
        <f t="shared" si="107"/>
        <v>400</v>
      </c>
      <c r="G550" s="1"/>
      <c r="H550" s="77"/>
      <c r="I550" s="7"/>
    </row>
    <row r="551" spans="1:10" ht="16.2" x14ac:dyDescent="0.3">
      <c r="A551" s="63"/>
      <c r="B551" s="45" t="s">
        <v>444</v>
      </c>
      <c r="C551" s="4"/>
      <c r="D551" s="4" t="str">
        <f t="shared" si="105"/>
        <v/>
      </c>
      <c r="E551" s="4"/>
      <c r="F551" s="1"/>
      <c r="G551" s="1"/>
      <c r="H551" s="77"/>
      <c r="I551" s="7"/>
    </row>
    <row r="552" spans="1:10" ht="16.2" x14ac:dyDescent="0.3">
      <c r="A552" s="63"/>
      <c r="B552" s="45" t="s">
        <v>445</v>
      </c>
      <c r="C552" s="4">
        <v>12</v>
      </c>
      <c r="D552" s="4">
        <f t="shared" si="105"/>
        <v>10</v>
      </c>
      <c r="E552" s="4">
        <f>D552-8</f>
        <v>2</v>
      </c>
      <c r="F552" s="1">
        <f t="shared" si="107"/>
        <v>400</v>
      </c>
      <c r="G552" s="1"/>
      <c r="H552" s="77"/>
      <c r="I552" s="7"/>
    </row>
    <row r="553" spans="1:10" ht="16.2" x14ac:dyDescent="0.3">
      <c r="A553" s="63"/>
      <c r="B553" s="45" t="s">
        <v>446</v>
      </c>
      <c r="C553" s="4"/>
      <c r="D553" s="4" t="str">
        <f t="shared" si="105"/>
        <v/>
      </c>
      <c r="E553" s="4"/>
      <c r="F553" s="1"/>
      <c r="G553" s="1"/>
      <c r="H553" s="77"/>
      <c r="I553" s="7"/>
    </row>
    <row r="554" spans="1:10" ht="16.2" x14ac:dyDescent="0.3">
      <c r="A554" s="63"/>
      <c r="B554" s="45" t="s">
        <v>447</v>
      </c>
      <c r="C554" s="4"/>
      <c r="D554" s="4" t="str">
        <f t="shared" si="105"/>
        <v/>
      </c>
      <c r="E554" s="4"/>
      <c r="F554" s="1"/>
      <c r="G554" s="1"/>
      <c r="H554" s="77"/>
      <c r="I554" s="7"/>
    </row>
    <row r="555" spans="1:10" ht="16.2" x14ac:dyDescent="0.3">
      <c r="A555" s="63"/>
      <c r="B555" s="45" t="s">
        <v>448</v>
      </c>
      <c r="C555" s="4">
        <v>12</v>
      </c>
      <c r="D555" s="4">
        <f t="shared" si="105"/>
        <v>10</v>
      </c>
      <c r="E555" s="4">
        <f>D555-8</f>
        <v>2</v>
      </c>
      <c r="F555" s="1">
        <f t="shared" si="107"/>
        <v>400</v>
      </c>
      <c r="G555" s="1"/>
      <c r="H555" s="77"/>
      <c r="I555" s="7"/>
    </row>
    <row r="556" spans="1:10" ht="16.2" x14ac:dyDescent="0.3">
      <c r="A556" s="63"/>
      <c r="B556" s="45" t="s">
        <v>449</v>
      </c>
      <c r="C556" s="4">
        <v>12</v>
      </c>
      <c r="D556" s="4">
        <f t="shared" si="105"/>
        <v>10</v>
      </c>
      <c r="E556" s="4">
        <f>D556-8</f>
        <v>2</v>
      </c>
      <c r="F556" s="1">
        <f t="shared" si="107"/>
        <v>400</v>
      </c>
      <c r="G556" s="1"/>
      <c r="H556" s="77"/>
      <c r="I556" s="7"/>
    </row>
    <row r="557" spans="1:10" ht="16.2" x14ac:dyDescent="0.3">
      <c r="A557" s="63"/>
      <c r="B557" s="45" t="s">
        <v>450</v>
      </c>
      <c r="C557" s="4"/>
      <c r="D557" s="4" t="str">
        <f t="shared" si="105"/>
        <v/>
      </c>
      <c r="E557" s="4"/>
      <c r="F557" s="1"/>
      <c r="G557" s="1"/>
      <c r="H557" s="77"/>
      <c r="I557" s="7"/>
    </row>
    <row r="558" spans="1:10" ht="16.2" x14ac:dyDescent="0.3">
      <c r="A558" s="63"/>
      <c r="B558" s="45" t="s">
        <v>451</v>
      </c>
      <c r="C558" s="4"/>
      <c r="D558" s="4" t="str">
        <f t="shared" si="105"/>
        <v/>
      </c>
      <c r="E558" s="4"/>
      <c r="F558" s="1"/>
      <c r="G558" s="1"/>
      <c r="H558" s="77"/>
      <c r="I558" s="7"/>
    </row>
    <row r="559" spans="1:10" ht="16.2" x14ac:dyDescent="0.3">
      <c r="A559" s="63"/>
      <c r="B559" s="45" t="s">
        <v>452</v>
      </c>
      <c r="C559" s="4"/>
      <c r="D559" s="4" t="str">
        <f t="shared" si="105"/>
        <v/>
      </c>
      <c r="E559" s="4"/>
      <c r="F559" s="1"/>
      <c r="G559" s="1"/>
      <c r="H559" s="77"/>
      <c r="I559" s="7"/>
    </row>
    <row r="560" spans="1:10" ht="16.2" x14ac:dyDescent="0.3">
      <c r="A560" s="63"/>
      <c r="B560" s="45" t="s">
        <v>453</v>
      </c>
      <c r="C560" s="4"/>
      <c r="D560" s="4" t="str">
        <f t="shared" si="105"/>
        <v/>
      </c>
      <c r="E560" s="4"/>
      <c r="F560" s="1"/>
      <c r="G560" s="1"/>
      <c r="H560" s="77"/>
      <c r="I560" s="7"/>
    </row>
    <row r="561" spans="1:9" ht="16.2" x14ac:dyDescent="0.3">
      <c r="A561" s="63"/>
      <c r="B561" s="45" t="s">
        <v>454</v>
      </c>
      <c r="C561" s="4">
        <v>12</v>
      </c>
      <c r="D561" s="4">
        <f t="shared" si="105"/>
        <v>10</v>
      </c>
      <c r="E561" s="4">
        <f>D561-8</f>
        <v>2</v>
      </c>
      <c r="F561" s="1">
        <f t="shared" si="107"/>
        <v>400</v>
      </c>
      <c r="G561" s="1"/>
      <c r="H561" s="77"/>
      <c r="I561" s="7"/>
    </row>
    <row r="562" spans="1:9" ht="16.2" x14ac:dyDescent="0.3">
      <c r="A562" s="63"/>
      <c r="B562" s="45" t="s">
        <v>455</v>
      </c>
      <c r="C562" s="4">
        <v>12</v>
      </c>
      <c r="D562" s="4">
        <f t="shared" si="105"/>
        <v>10</v>
      </c>
      <c r="E562" s="4">
        <f>D562-8</f>
        <v>2</v>
      </c>
      <c r="F562" s="1">
        <f t="shared" si="107"/>
        <v>400</v>
      </c>
      <c r="G562" s="1"/>
      <c r="H562" s="77"/>
      <c r="I562" s="7"/>
    </row>
    <row r="563" spans="1:9" ht="16.2" x14ac:dyDescent="0.3">
      <c r="A563" s="63"/>
      <c r="B563" s="45" t="s">
        <v>456</v>
      </c>
      <c r="C563" s="4">
        <v>12</v>
      </c>
      <c r="D563" s="4">
        <f t="shared" si="105"/>
        <v>10</v>
      </c>
      <c r="E563" s="4">
        <f>D563-8</f>
        <v>2</v>
      </c>
      <c r="F563" s="1">
        <f t="shared" si="107"/>
        <v>400</v>
      </c>
      <c r="G563" s="1"/>
      <c r="H563" s="77"/>
      <c r="I563" s="7"/>
    </row>
    <row r="564" spans="1:9" ht="16.2" x14ac:dyDescent="0.3">
      <c r="A564" s="63"/>
      <c r="B564" s="45" t="s">
        <v>457</v>
      </c>
      <c r="C564" s="4">
        <v>12</v>
      </c>
      <c r="D564" s="4">
        <f t="shared" si="105"/>
        <v>10</v>
      </c>
      <c r="E564" s="4">
        <f>D564-8</f>
        <v>2</v>
      </c>
      <c r="F564" s="1">
        <f t="shared" si="107"/>
        <v>400</v>
      </c>
      <c r="G564" s="1"/>
      <c r="H564" s="77"/>
      <c r="I564" s="7"/>
    </row>
    <row r="565" spans="1:9" ht="16.2" x14ac:dyDescent="0.3">
      <c r="A565" s="63"/>
      <c r="B565" s="45" t="s">
        <v>458</v>
      </c>
      <c r="C565" s="4"/>
      <c r="D565" s="4" t="str">
        <f t="shared" si="105"/>
        <v/>
      </c>
      <c r="E565" s="4"/>
      <c r="F565" s="1"/>
      <c r="G565" s="1"/>
      <c r="H565" s="77"/>
      <c r="I565" s="7"/>
    </row>
    <row r="566" spans="1:9" ht="16.2" x14ac:dyDescent="0.3">
      <c r="A566" s="63"/>
      <c r="B566" s="45" t="s">
        <v>459</v>
      </c>
      <c r="C566" s="4"/>
      <c r="D566" s="4" t="str">
        <f t="shared" si="105"/>
        <v/>
      </c>
      <c r="E566" s="4"/>
      <c r="F566" s="1"/>
      <c r="G566" s="1"/>
      <c r="H566" s="77"/>
      <c r="I566" s="7"/>
    </row>
    <row r="567" spans="1:9" ht="16.2" x14ac:dyDescent="0.3">
      <c r="A567" s="63"/>
      <c r="B567" s="45" t="s">
        <v>460</v>
      </c>
      <c r="C567" s="4">
        <v>12</v>
      </c>
      <c r="D567" s="4">
        <f t="shared" si="105"/>
        <v>10</v>
      </c>
      <c r="E567" s="4">
        <f>D567-8</f>
        <v>2</v>
      </c>
      <c r="F567" s="1">
        <f t="shared" si="107"/>
        <v>400</v>
      </c>
      <c r="G567" s="1"/>
      <c r="H567" s="77"/>
      <c r="I567" s="7"/>
    </row>
    <row r="568" spans="1:9" ht="16.2" x14ac:dyDescent="0.3">
      <c r="A568" s="63"/>
      <c r="B568" s="8" t="s">
        <v>1848</v>
      </c>
      <c r="C568" s="4"/>
      <c r="D568" s="4" t="s">
        <v>1861</v>
      </c>
      <c r="E568" s="4">
        <f>SUM(E538:E567)</f>
        <v>36</v>
      </c>
      <c r="F568" s="1"/>
      <c r="G568" s="1"/>
      <c r="H568" s="77">
        <v>20960</v>
      </c>
      <c r="I568" s="7"/>
    </row>
    <row r="569" spans="1:9" ht="32.4" x14ac:dyDescent="0.3">
      <c r="A569" s="63"/>
      <c r="B569" s="90" t="s">
        <v>1849</v>
      </c>
      <c r="C569" s="4"/>
      <c r="D569" s="4"/>
      <c r="E569" s="4"/>
      <c r="F569" s="1"/>
      <c r="G569" s="1"/>
      <c r="H569" s="43">
        <v>6987</v>
      </c>
      <c r="I569" s="4"/>
    </row>
    <row r="570" spans="1:9" ht="16.2" x14ac:dyDescent="0.3">
      <c r="A570" s="63"/>
      <c r="B570" s="8" t="s">
        <v>1817</v>
      </c>
      <c r="C570" s="4"/>
      <c r="D570" s="4"/>
      <c r="E570" s="4"/>
      <c r="F570" s="1"/>
      <c r="G570" s="1"/>
      <c r="H570" s="43">
        <v>27947</v>
      </c>
      <c r="I570" s="4"/>
    </row>
    <row r="571" spans="1:9" ht="16.2" x14ac:dyDescent="0.3">
      <c r="A571" s="63"/>
      <c r="B571" s="8" t="s">
        <v>1818</v>
      </c>
      <c r="C571" s="4"/>
      <c r="D571" s="4"/>
      <c r="E571" s="4"/>
      <c r="F571" s="1"/>
      <c r="G571" s="1"/>
      <c r="H571" s="43">
        <v>33450</v>
      </c>
      <c r="I571" s="4"/>
    </row>
    <row r="572" spans="1:9" ht="16.2" x14ac:dyDescent="0.3">
      <c r="A572" s="63"/>
      <c r="B572" s="8" t="s">
        <v>1819</v>
      </c>
      <c r="C572" s="9"/>
      <c r="D572" s="9" t="str">
        <f t="shared" si="105"/>
        <v/>
      </c>
      <c r="E572" s="9"/>
      <c r="F572" s="10"/>
      <c r="G572" s="10"/>
      <c r="H572" s="78">
        <v>5503</v>
      </c>
      <c r="I572" s="15"/>
    </row>
    <row r="573" spans="1:9" x14ac:dyDescent="0.3">
      <c r="A573" s="63"/>
      <c r="I573" s="29"/>
    </row>
    <row r="574" spans="1:9" ht="16.2" x14ac:dyDescent="0.3">
      <c r="A574" s="63"/>
      <c r="B574" s="45" t="s">
        <v>463</v>
      </c>
      <c r="C574" s="4">
        <v>12</v>
      </c>
      <c r="D574" s="4">
        <f>IF((OR(C574&gt;12,C574=12)),C574-2,IF(C574=8,C574-1,""))</f>
        <v>10</v>
      </c>
      <c r="E574" s="4">
        <f>D574-8</f>
        <v>2</v>
      </c>
      <c r="F574" s="1">
        <f>IF(2&lt;E574,2,E574)*150*4/3</f>
        <v>400</v>
      </c>
      <c r="G574" s="1"/>
      <c r="H574" s="77"/>
      <c r="I574" s="7"/>
    </row>
    <row r="575" spans="1:9" ht="16.2" x14ac:dyDescent="0.3">
      <c r="A575" s="63"/>
      <c r="B575" s="45" t="s">
        <v>464</v>
      </c>
      <c r="C575" s="4">
        <v>12</v>
      </c>
      <c r="D575" s="4">
        <f t="shared" ref="D575:D604" si="108">IF((OR(C575&gt;12,C575=12)),C575-2,IF(C575=8,C575-1,""))</f>
        <v>10</v>
      </c>
      <c r="E575" s="4">
        <f>D575-8</f>
        <v>2</v>
      </c>
      <c r="F575" s="1">
        <f t="shared" ref="F575:F605" si="109">IF(2&lt;E575,2,E575)*150*4/3</f>
        <v>400</v>
      </c>
      <c r="G575" s="1"/>
      <c r="H575" s="77"/>
      <c r="I575" s="7"/>
    </row>
    <row r="576" spans="1:9" ht="16.2" x14ac:dyDescent="0.3">
      <c r="A576" s="63"/>
      <c r="B576" s="45" t="s">
        <v>465</v>
      </c>
      <c r="C576" s="4">
        <v>12</v>
      </c>
      <c r="D576" s="4">
        <f t="shared" si="108"/>
        <v>10</v>
      </c>
      <c r="E576" s="4">
        <f>D576-8</f>
        <v>2</v>
      </c>
      <c r="F576" s="1">
        <f t="shared" si="109"/>
        <v>400</v>
      </c>
      <c r="G576" s="1"/>
      <c r="H576" s="77"/>
      <c r="I576" s="7"/>
    </row>
    <row r="577" spans="1:9" ht="16.2" x14ac:dyDescent="0.3">
      <c r="A577" s="63"/>
      <c r="B577" s="45" t="s">
        <v>466</v>
      </c>
      <c r="C577" s="4"/>
      <c r="D577" s="4" t="str">
        <f t="shared" si="108"/>
        <v/>
      </c>
      <c r="E577" s="4"/>
      <c r="F577" s="1"/>
      <c r="G577" s="1"/>
      <c r="H577" s="77"/>
      <c r="I577" s="7"/>
    </row>
    <row r="578" spans="1:9" ht="16.2" x14ac:dyDescent="0.3">
      <c r="A578" s="63"/>
      <c r="B578" s="45" t="s">
        <v>467</v>
      </c>
      <c r="C578" s="4"/>
      <c r="D578" s="4" t="str">
        <f t="shared" si="108"/>
        <v/>
      </c>
      <c r="E578" s="4"/>
      <c r="F578" s="1"/>
      <c r="G578" s="1"/>
      <c r="H578" s="77"/>
      <c r="I578" s="7"/>
    </row>
    <row r="579" spans="1:9" ht="16.2" x14ac:dyDescent="0.3">
      <c r="A579" s="63"/>
      <c r="B579" s="45" t="s">
        <v>468</v>
      </c>
      <c r="C579" s="4">
        <v>12</v>
      </c>
      <c r="D579" s="4">
        <f t="shared" si="108"/>
        <v>10</v>
      </c>
      <c r="E579" s="4">
        <f>D579-8</f>
        <v>2</v>
      </c>
      <c r="F579" s="1">
        <f t="shared" si="109"/>
        <v>400</v>
      </c>
      <c r="G579" s="1"/>
      <c r="H579" s="77"/>
      <c r="I579" s="7"/>
    </row>
    <row r="580" spans="1:9" ht="16.2" x14ac:dyDescent="0.3">
      <c r="A580" s="63"/>
      <c r="B580" s="45" t="s">
        <v>469</v>
      </c>
      <c r="C580" s="4">
        <v>12</v>
      </c>
      <c r="D580" s="4">
        <f t="shared" si="108"/>
        <v>10</v>
      </c>
      <c r="E580" s="4">
        <f>D580-8</f>
        <v>2</v>
      </c>
      <c r="F580" s="1">
        <f t="shared" si="109"/>
        <v>400</v>
      </c>
      <c r="G580" s="1"/>
      <c r="H580" s="77"/>
      <c r="I580" s="7"/>
    </row>
    <row r="581" spans="1:9" ht="16.2" x14ac:dyDescent="0.3">
      <c r="A581" s="63"/>
      <c r="B581" s="45" t="s">
        <v>470</v>
      </c>
      <c r="C581" s="4">
        <v>12</v>
      </c>
      <c r="D581" s="4">
        <f t="shared" si="108"/>
        <v>10</v>
      </c>
      <c r="E581" s="4">
        <f>D581-8</f>
        <v>2</v>
      </c>
      <c r="F581" s="1">
        <f t="shared" si="109"/>
        <v>400</v>
      </c>
      <c r="G581" s="1"/>
      <c r="H581" s="77"/>
      <c r="I581" s="7"/>
    </row>
    <row r="582" spans="1:9" ht="16.2" x14ac:dyDescent="0.3">
      <c r="A582" s="63"/>
      <c r="B582" s="45" t="s">
        <v>471</v>
      </c>
      <c r="C582" s="4">
        <v>12</v>
      </c>
      <c r="D582" s="4">
        <f t="shared" si="108"/>
        <v>10</v>
      </c>
      <c r="E582" s="4">
        <f>D582-8</f>
        <v>2</v>
      </c>
      <c r="F582" s="1">
        <f t="shared" si="109"/>
        <v>400</v>
      </c>
      <c r="G582" s="1"/>
      <c r="H582" s="77"/>
      <c r="I582" s="7"/>
    </row>
    <row r="583" spans="1:9" ht="16.2" x14ac:dyDescent="0.3">
      <c r="A583" s="63"/>
      <c r="B583" s="45" t="s">
        <v>472</v>
      </c>
      <c r="C583" s="4"/>
      <c r="D583" s="4" t="str">
        <f t="shared" si="108"/>
        <v/>
      </c>
      <c r="E583" s="4"/>
      <c r="F583" s="1"/>
      <c r="G583" s="1"/>
      <c r="H583" s="77"/>
      <c r="I583" s="7"/>
    </row>
    <row r="584" spans="1:9" ht="16.2" x14ac:dyDescent="0.3">
      <c r="A584" s="63"/>
      <c r="B584" s="45" t="s">
        <v>473</v>
      </c>
      <c r="C584" s="4">
        <v>12</v>
      </c>
      <c r="D584" s="4">
        <f t="shared" si="108"/>
        <v>10</v>
      </c>
      <c r="E584" s="4">
        <f>D584-8</f>
        <v>2</v>
      </c>
      <c r="F584" s="1">
        <f t="shared" si="109"/>
        <v>400</v>
      </c>
      <c r="G584" s="1"/>
      <c r="H584" s="77"/>
      <c r="I584" s="7"/>
    </row>
    <row r="585" spans="1:9" ht="16.2" x14ac:dyDescent="0.3">
      <c r="A585" s="63"/>
      <c r="B585" s="45" t="s">
        <v>474</v>
      </c>
      <c r="C585" s="4">
        <v>12</v>
      </c>
      <c r="D585" s="4">
        <f t="shared" si="108"/>
        <v>10</v>
      </c>
      <c r="E585" s="4">
        <f>D585-8</f>
        <v>2</v>
      </c>
      <c r="F585" s="1">
        <f t="shared" si="109"/>
        <v>400</v>
      </c>
      <c r="G585" s="1"/>
      <c r="H585" s="77"/>
      <c r="I585" s="7"/>
    </row>
    <row r="586" spans="1:9" ht="16.2" x14ac:dyDescent="0.3">
      <c r="A586" s="63"/>
      <c r="B586" s="45" t="s">
        <v>475</v>
      </c>
      <c r="C586" s="4">
        <v>12</v>
      </c>
      <c r="D586" s="4">
        <f t="shared" si="108"/>
        <v>10</v>
      </c>
      <c r="E586" s="4">
        <f>D586-8</f>
        <v>2</v>
      </c>
      <c r="F586" s="1">
        <f t="shared" si="109"/>
        <v>400</v>
      </c>
      <c r="G586" s="1"/>
      <c r="H586" s="77"/>
      <c r="I586" s="7"/>
    </row>
    <row r="587" spans="1:9" ht="16.2" x14ac:dyDescent="0.3">
      <c r="A587" s="63"/>
      <c r="B587" s="45" t="s">
        <v>476</v>
      </c>
      <c r="C587" s="4">
        <v>12</v>
      </c>
      <c r="D587" s="4">
        <f t="shared" si="108"/>
        <v>10</v>
      </c>
      <c r="E587" s="4">
        <f>D587-8</f>
        <v>2</v>
      </c>
      <c r="F587" s="1">
        <f t="shared" si="109"/>
        <v>400</v>
      </c>
      <c r="G587" s="1"/>
      <c r="H587" s="77"/>
      <c r="I587" s="7"/>
    </row>
    <row r="588" spans="1:9" ht="16.2" x14ac:dyDescent="0.3">
      <c r="A588" s="63"/>
      <c r="B588" s="166" t="s">
        <v>2063</v>
      </c>
      <c r="C588" s="19"/>
      <c r="D588" s="19" t="str">
        <f t="shared" si="108"/>
        <v/>
      </c>
      <c r="E588" s="19"/>
      <c r="F588" s="28"/>
      <c r="G588" s="28"/>
      <c r="H588" s="91"/>
      <c r="I588" s="21"/>
    </row>
    <row r="589" spans="1:9" ht="16.2" x14ac:dyDescent="0.3">
      <c r="A589" s="63"/>
      <c r="B589" s="166" t="s">
        <v>2064</v>
      </c>
      <c r="C589" s="19"/>
      <c r="D589" s="19" t="str">
        <f t="shared" si="108"/>
        <v/>
      </c>
      <c r="E589" s="19"/>
      <c r="F589" s="28"/>
      <c r="G589" s="28"/>
      <c r="H589" s="91"/>
      <c r="I589" s="21"/>
    </row>
    <row r="590" spans="1:9" ht="16.2" x14ac:dyDescent="0.3">
      <c r="A590" s="63"/>
      <c r="B590" s="166" t="s">
        <v>2065</v>
      </c>
      <c r="C590" s="19"/>
      <c r="D590" s="19" t="str">
        <f t="shared" si="108"/>
        <v/>
      </c>
      <c r="E590" s="19"/>
      <c r="F590" s="28"/>
      <c r="G590" s="28"/>
      <c r="H590" s="91"/>
      <c r="I590" s="21"/>
    </row>
    <row r="591" spans="1:9" ht="16.2" x14ac:dyDescent="0.3">
      <c r="A591" s="63"/>
      <c r="B591" s="166" t="s">
        <v>2066</v>
      </c>
      <c r="C591" s="19"/>
      <c r="D591" s="19" t="str">
        <f t="shared" si="108"/>
        <v/>
      </c>
      <c r="E591" s="19"/>
      <c r="F591" s="28"/>
      <c r="G591" s="28"/>
      <c r="H591" s="91"/>
      <c r="I591" s="21"/>
    </row>
    <row r="592" spans="1:9" ht="16.2" x14ac:dyDescent="0.3">
      <c r="A592" s="63"/>
      <c r="B592" s="45" t="s">
        <v>481</v>
      </c>
      <c r="C592" s="4"/>
      <c r="D592" s="4" t="str">
        <f t="shared" si="108"/>
        <v/>
      </c>
      <c r="E592" s="4"/>
      <c r="F592" s="1"/>
      <c r="G592" s="1"/>
      <c r="H592" s="77"/>
      <c r="I592" s="7"/>
    </row>
    <row r="593" spans="1:9" ht="16.2" x14ac:dyDescent="0.3">
      <c r="A593" s="63"/>
      <c r="B593" s="45" t="s">
        <v>482</v>
      </c>
      <c r="C593" s="4">
        <v>12</v>
      </c>
      <c r="D593" s="4">
        <f t="shared" si="108"/>
        <v>10</v>
      </c>
      <c r="E593" s="4">
        <f>D593-8</f>
        <v>2</v>
      </c>
      <c r="F593" s="1">
        <f t="shared" si="109"/>
        <v>400</v>
      </c>
      <c r="G593" s="1"/>
      <c r="H593" s="77"/>
      <c r="I593" s="7"/>
    </row>
    <row r="594" spans="1:9" ht="16.2" x14ac:dyDescent="0.3">
      <c r="A594" s="63"/>
      <c r="B594" s="45" t="s">
        <v>483</v>
      </c>
      <c r="C594" s="4">
        <v>12</v>
      </c>
      <c r="D594" s="4">
        <f t="shared" si="108"/>
        <v>10</v>
      </c>
      <c r="E594" s="4">
        <f>D594-8</f>
        <v>2</v>
      </c>
      <c r="F594" s="1">
        <f t="shared" si="109"/>
        <v>400</v>
      </c>
      <c r="G594" s="1"/>
      <c r="H594" s="77"/>
      <c r="I594" s="7"/>
    </row>
    <row r="595" spans="1:9" ht="16.2" x14ac:dyDescent="0.3">
      <c r="A595" s="63"/>
      <c r="B595" s="45" t="s">
        <v>484</v>
      </c>
      <c r="C595" s="4"/>
      <c r="D595" s="4" t="str">
        <f t="shared" si="108"/>
        <v/>
      </c>
      <c r="E595" s="4"/>
      <c r="F595" s="1"/>
      <c r="G595" s="1"/>
      <c r="H595" s="77"/>
      <c r="I595" s="7"/>
    </row>
    <row r="596" spans="1:9" ht="16.2" x14ac:dyDescent="0.3">
      <c r="A596" s="63"/>
      <c r="B596" s="45" t="s">
        <v>485</v>
      </c>
      <c r="C596" s="4"/>
      <c r="D596" s="4" t="str">
        <f t="shared" si="108"/>
        <v/>
      </c>
      <c r="E596" s="4"/>
      <c r="F596" s="1"/>
      <c r="G596" s="1"/>
      <c r="H596" s="77"/>
      <c r="I596" s="7"/>
    </row>
    <row r="597" spans="1:9" ht="16.2" x14ac:dyDescent="0.3">
      <c r="A597" s="63"/>
      <c r="B597" s="45" t="s">
        <v>486</v>
      </c>
      <c r="C597" s="4">
        <v>12</v>
      </c>
      <c r="D597" s="4">
        <f t="shared" si="108"/>
        <v>10</v>
      </c>
      <c r="E597" s="4">
        <f t="shared" ref="E597:E602" si="110">D597-8</f>
        <v>2</v>
      </c>
      <c r="F597" s="1">
        <f t="shared" si="109"/>
        <v>400</v>
      </c>
      <c r="G597" s="1"/>
      <c r="H597" s="77"/>
      <c r="I597" s="7"/>
    </row>
    <row r="598" spans="1:9" ht="16.2" x14ac:dyDescent="0.3">
      <c r="A598" s="63"/>
      <c r="B598" s="45" t="s">
        <v>487</v>
      </c>
      <c r="C598" s="4">
        <v>12</v>
      </c>
      <c r="D598" s="4">
        <f t="shared" si="108"/>
        <v>10</v>
      </c>
      <c r="E598" s="4">
        <f t="shared" si="110"/>
        <v>2</v>
      </c>
      <c r="F598" s="1">
        <f t="shared" si="109"/>
        <v>400</v>
      </c>
      <c r="G598" s="1"/>
      <c r="H598" s="77"/>
      <c r="I598" s="7"/>
    </row>
    <row r="599" spans="1:9" ht="16.2" x14ac:dyDescent="0.3">
      <c r="A599" s="63"/>
      <c r="B599" s="45" t="s">
        <v>488</v>
      </c>
      <c r="C599" s="4">
        <v>12</v>
      </c>
      <c r="D599" s="4">
        <f t="shared" si="108"/>
        <v>10</v>
      </c>
      <c r="E599" s="4">
        <f t="shared" si="110"/>
        <v>2</v>
      </c>
      <c r="F599" s="1">
        <f t="shared" si="109"/>
        <v>400</v>
      </c>
      <c r="G599" s="1"/>
      <c r="H599" s="77"/>
      <c r="I599" s="7"/>
    </row>
    <row r="600" spans="1:9" ht="16.2" x14ac:dyDescent="0.3">
      <c r="A600" s="63"/>
      <c r="B600" s="45" t="s">
        <v>489</v>
      </c>
      <c r="C600" s="4">
        <v>12</v>
      </c>
      <c r="D600" s="4">
        <f t="shared" si="108"/>
        <v>10</v>
      </c>
      <c r="E600" s="4">
        <f t="shared" si="110"/>
        <v>2</v>
      </c>
      <c r="F600" s="1">
        <f t="shared" si="109"/>
        <v>400</v>
      </c>
      <c r="G600" s="1"/>
      <c r="H600" s="77"/>
      <c r="I600" s="7"/>
    </row>
    <row r="601" spans="1:9" ht="16.2" x14ac:dyDescent="0.3">
      <c r="A601" s="63"/>
      <c r="B601" s="45" t="s">
        <v>490</v>
      </c>
      <c r="C601" s="4">
        <v>12</v>
      </c>
      <c r="D601" s="4">
        <f t="shared" si="108"/>
        <v>10</v>
      </c>
      <c r="E601" s="4">
        <f t="shared" si="110"/>
        <v>2</v>
      </c>
      <c r="F601" s="1">
        <f>IF(2&lt;E601,2,E601)*150*4/3</f>
        <v>400</v>
      </c>
      <c r="G601" s="1"/>
      <c r="H601" s="77"/>
      <c r="I601" s="7"/>
    </row>
    <row r="602" spans="1:9" ht="16.2" x14ac:dyDescent="0.3">
      <c r="A602" s="63"/>
      <c r="B602" s="45" t="s">
        <v>491</v>
      </c>
      <c r="C602" s="4">
        <v>12</v>
      </c>
      <c r="D602" s="4">
        <f t="shared" si="108"/>
        <v>10</v>
      </c>
      <c r="E602" s="4">
        <f t="shared" si="110"/>
        <v>2</v>
      </c>
      <c r="F602" s="1">
        <f t="shared" si="109"/>
        <v>400</v>
      </c>
      <c r="G602" s="1"/>
      <c r="H602" s="77"/>
      <c r="I602" s="7"/>
    </row>
    <row r="603" spans="1:9" ht="16.2" x14ac:dyDescent="0.3">
      <c r="A603" s="63"/>
      <c r="B603" s="45" t="s">
        <v>492</v>
      </c>
      <c r="C603" s="4"/>
      <c r="D603" s="4" t="str">
        <f t="shared" si="108"/>
        <v/>
      </c>
      <c r="E603" s="4"/>
      <c r="F603" s="1"/>
      <c r="G603" s="1"/>
      <c r="H603" s="77"/>
      <c r="I603" s="7"/>
    </row>
    <row r="604" spans="1:9" ht="16.2" x14ac:dyDescent="0.3">
      <c r="A604" s="63"/>
      <c r="B604" s="45" t="s">
        <v>493</v>
      </c>
      <c r="C604" s="4">
        <v>12</v>
      </c>
      <c r="D604" s="4">
        <f t="shared" si="108"/>
        <v>10</v>
      </c>
      <c r="E604" s="4">
        <f>D604-8</f>
        <v>2</v>
      </c>
      <c r="F604" s="1">
        <f t="shared" si="109"/>
        <v>400</v>
      </c>
      <c r="G604" s="1"/>
      <c r="H604" s="77"/>
      <c r="I604" s="7"/>
    </row>
    <row r="605" spans="1:9" ht="16.2" x14ac:dyDescent="0.3">
      <c r="A605" s="63"/>
      <c r="B605" s="8" t="s">
        <v>1848</v>
      </c>
      <c r="C605" s="4"/>
      <c r="D605" s="4">
        <v>160</v>
      </c>
      <c r="E605" s="4">
        <f>SUM(E574:E604)</f>
        <v>40</v>
      </c>
      <c r="F605" s="1">
        <f t="shared" si="109"/>
        <v>400</v>
      </c>
      <c r="G605" s="1"/>
      <c r="H605" s="77">
        <v>24000</v>
      </c>
      <c r="I605" s="7"/>
    </row>
    <row r="606" spans="1:9" ht="32.4" x14ac:dyDescent="0.3">
      <c r="A606" s="63"/>
      <c r="B606" s="90" t="s">
        <v>1849</v>
      </c>
      <c r="C606" s="4"/>
      <c r="D606" s="4"/>
      <c r="E606" s="4"/>
      <c r="F606" s="1"/>
      <c r="G606" s="1"/>
      <c r="H606" s="77">
        <v>8000</v>
      </c>
      <c r="I606" s="7"/>
    </row>
    <row r="607" spans="1:9" ht="16.2" x14ac:dyDescent="0.3">
      <c r="A607" s="63"/>
      <c r="B607" s="8" t="s">
        <v>1817</v>
      </c>
      <c r="C607" s="4"/>
      <c r="D607" s="4"/>
      <c r="E607" s="4"/>
      <c r="F607" s="1"/>
      <c r="G607" s="1"/>
      <c r="H607" s="43">
        <v>32000</v>
      </c>
      <c r="I607" s="4"/>
    </row>
    <row r="608" spans="1:9" ht="16.2" x14ac:dyDescent="0.3">
      <c r="A608" s="63"/>
      <c r="B608" s="8" t="s">
        <v>1818</v>
      </c>
      <c r="C608" s="4"/>
      <c r="D608" s="4"/>
      <c r="E608" s="4"/>
      <c r="F608" s="1"/>
      <c r="G608" s="1"/>
      <c r="H608" s="43">
        <v>36000</v>
      </c>
      <c r="I608" s="4"/>
    </row>
    <row r="609" spans="1:10" ht="16.2" x14ac:dyDescent="0.3">
      <c r="A609" s="63"/>
      <c r="B609" s="8" t="s">
        <v>1819</v>
      </c>
      <c r="C609" s="9"/>
      <c r="D609" s="9" t="str">
        <f t="shared" ref="D609" si="111">IF((OR(C609&gt;12,C609=12)),C609-2,IF(C609=8,C609-1,""))</f>
        <v/>
      </c>
      <c r="E609" s="9"/>
      <c r="F609" s="10"/>
      <c r="G609" s="10"/>
      <c r="H609" s="78">
        <v>4000</v>
      </c>
      <c r="I609" s="15"/>
    </row>
    <row r="610" spans="1:10" x14ac:dyDescent="0.3">
      <c r="A610" s="63"/>
      <c r="I610" s="29"/>
    </row>
    <row r="611" spans="1:10" ht="16.2" x14ac:dyDescent="0.3">
      <c r="A611" s="63"/>
      <c r="B611" s="45" t="s">
        <v>2</v>
      </c>
      <c r="C611" s="4">
        <v>12</v>
      </c>
      <c r="D611" s="4">
        <f>IF((OR(C611&gt;12,C611=12)),C611-2,IF(C611=8,C611-1,""))</f>
        <v>10</v>
      </c>
      <c r="E611" s="4">
        <f>D611-8</f>
        <v>2</v>
      </c>
      <c r="F611" s="1">
        <f t="shared" ref="F611:F637" si="112">IF(2&lt;E611,2,E611)*150*4/3</f>
        <v>400</v>
      </c>
      <c r="G611" s="1"/>
      <c r="H611" s="77"/>
      <c r="I611" s="7"/>
    </row>
    <row r="612" spans="1:10" ht="16.2" x14ac:dyDescent="0.3">
      <c r="A612" s="63"/>
      <c r="B612" s="45" t="s">
        <v>3</v>
      </c>
      <c r="C612" s="4">
        <v>12</v>
      </c>
      <c r="D612" s="4">
        <f t="shared" ref="D612:D639" si="113">IF((OR(C612&gt;12,C612=12)),C612-2,IF(C612=8,C612-1,""))</f>
        <v>10</v>
      </c>
      <c r="E612" s="4">
        <f>D612-8</f>
        <v>2</v>
      </c>
      <c r="F612" s="1">
        <f t="shared" si="112"/>
        <v>400</v>
      </c>
      <c r="G612" s="1"/>
      <c r="H612" s="77"/>
      <c r="I612" s="7"/>
    </row>
    <row r="613" spans="1:10" ht="16.2" x14ac:dyDescent="0.3">
      <c r="A613" s="63"/>
      <c r="B613" s="45" t="s">
        <v>4</v>
      </c>
      <c r="C613" s="4"/>
      <c r="D613" s="4" t="str">
        <f t="shared" si="113"/>
        <v/>
      </c>
      <c r="E613" s="4"/>
      <c r="F613" s="1"/>
      <c r="G613" s="1"/>
      <c r="H613" s="77"/>
      <c r="I613" s="7"/>
    </row>
    <row r="614" spans="1:10" ht="16.2" x14ac:dyDescent="0.3">
      <c r="A614" s="63"/>
      <c r="B614" s="45" t="s">
        <v>5</v>
      </c>
      <c r="C614" s="4"/>
      <c r="D614" s="4" t="str">
        <f t="shared" si="113"/>
        <v/>
      </c>
      <c r="E614" s="4"/>
      <c r="F614" s="1"/>
      <c r="G614" s="1"/>
      <c r="H614" s="77"/>
      <c r="I614" s="7"/>
    </row>
    <row r="615" spans="1:10" ht="16.2" x14ac:dyDescent="0.3">
      <c r="A615" s="63"/>
      <c r="B615" s="45" t="s">
        <v>6</v>
      </c>
      <c r="C615" s="4">
        <v>12</v>
      </c>
      <c r="D615" s="4">
        <f t="shared" si="113"/>
        <v>10</v>
      </c>
      <c r="E615" s="4">
        <f>D615-8</f>
        <v>2</v>
      </c>
      <c r="F615" s="1">
        <f t="shared" si="112"/>
        <v>400</v>
      </c>
      <c r="G615" s="1"/>
      <c r="H615" s="77"/>
      <c r="I615" s="7"/>
    </row>
    <row r="616" spans="1:10" ht="16.2" x14ac:dyDescent="0.3">
      <c r="A616" s="63"/>
      <c r="B616" s="45" t="s">
        <v>7</v>
      </c>
      <c r="C616" s="4">
        <v>12</v>
      </c>
      <c r="D616" s="4">
        <f t="shared" si="113"/>
        <v>10</v>
      </c>
      <c r="E616" s="4">
        <f>D616-8</f>
        <v>2</v>
      </c>
      <c r="F616" s="1">
        <f t="shared" si="112"/>
        <v>400</v>
      </c>
      <c r="G616" s="1"/>
      <c r="H616" s="77"/>
      <c r="I616" s="7"/>
    </row>
    <row r="617" spans="1:10" ht="16.2" x14ac:dyDescent="0.3">
      <c r="A617" s="63"/>
      <c r="B617" s="45" t="s">
        <v>8</v>
      </c>
      <c r="C617" s="4">
        <v>12</v>
      </c>
      <c r="D617" s="4">
        <f t="shared" si="113"/>
        <v>10</v>
      </c>
      <c r="E617" s="4">
        <f>D617-8</f>
        <v>2</v>
      </c>
      <c r="F617" s="1">
        <f t="shared" si="112"/>
        <v>400</v>
      </c>
      <c r="G617" s="1"/>
      <c r="H617" s="77"/>
      <c r="I617" s="7"/>
    </row>
    <row r="618" spans="1:10" s="140" customFormat="1" ht="48.6" x14ac:dyDescent="0.3">
      <c r="A618" s="153"/>
      <c r="B618" s="81" t="s">
        <v>1842</v>
      </c>
      <c r="C618" s="31">
        <v>12</v>
      </c>
      <c r="D618" s="31">
        <f t="shared" si="113"/>
        <v>10</v>
      </c>
      <c r="E618" s="31">
        <f>D618-8</f>
        <v>2</v>
      </c>
      <c r="F618" s="31">
        <f t="shared" si="112"/>
        <v>400</v>
      </c>
      <c r="G618" s="31"/>
      <c r="H618" s="182"/>
      <c r="I618" s="85">
        <f>150*8*2+150*2*4/3</f>
        <v>2800</v>
      </c>
      <c r="J618" s="32"/>
    </row>
    <row r="619" spans="1:10" ht="16.2" x14ac:dyDescent="0.3">
      <c r="A619" s="63"/>
      <c r="B619" s="45" t="s">
        <v>9</v>
      </c>
      <c r="C619" s="4"/>
      <c r="D619" s="4" t="str">
        <f t="shared" si="113"/>
        <v/>
      </c>
      <c r="E619" s="4"/>
      <c r="F619" s="1"/>
      <c r="G619" s="1"/>
      <c r="H619" s="77"/>
      <c r="I619" s="7"/>
    </row>
    <row r="620" spans="1:10" ht="16.2" x14ac:dyDescent="0.3">
      <c r="A620" s="63"/>
      <c r="B620" s="45" t="s">
        <v>10</v>
      </c>
      <c r="C620" s="4">
        <v>12</v>
      </c>
      <c r="D620" s="4">
        <f t="shared" si="113"/>
        <v>10</v>
      </c>
      <c r="E620" s="4">
        <f>D620-8</f>
        <v>2</v>
      </c>
      <c r="F620" s="1">
        <f t="shared" si="112"/>
        <v>400</v>
      </c>
      <c r="G620" s="1"/>
      <c r="H620" s="77"/>
      <c r="I620" s="7"/>
    </row>
    <row r="621" spans="1:10" ht="16.2" x14ac:dyDescent="0.3">
      <c r="A621" s="63"/>
      <c r="B621" s="45" t="s">
        <v>11</v>
      </c>
      <c r="C621" s="4">
        <v>12</v>
      </c>
      <c r="D621" s="4">
        <f t="shared" si="113"/>
        <v>10</v>
      </c>
      <c r="E621" s="4">
        <f>D621-8</f>
        <v>2</v>
      </c>
      <c r="F621" s="1">
        <f t="shared" si="112"/>
        <v>400</v>
      </c>
      <c r="G621" s="1"/>
      <c r="H621" s="77"/>
      <c r="I621" s="7"/>
    </row>
    <row r="622" spans="1:10" ht="16.2" x14ac:dyDescent="0.3">
      <c r="A622" s="63"/>
      <c r="B622" s="45" t="s">
        <v>12</v>
      </c>
      <c r="C622" s="4"/>
      <c r="D622" s="4" t="str">
        <f t="shared" si="113"/>
        <v/>
      </c>
      <c r="E622" s="4"/>
      <c r="F622" s="1"/>
      <c r="G622" s="1"/>
      <c r="H622" s="77"/>
      <c r="I622" s="7"/>
    </row>
    <row r="623" spans="1:10" ht="16.2" x14ac:dyDescent="0.3">
      <c r="A623" s="63"/>
      <c r="B623" s="45" t="s">
        <v>13</v>
      </c>
      <c r="C623" s="4">
        <v>12</v>
      </c>
      <c r="D623" s="4">
        <f t="shared" si="113"/>
        <v>10</v>
      </c>
      <c r="E623" s="4">
        <f>D623-8</f>
        <v>2</v>
      </c>
      <c r="F623" s="1">
        <f t="shared" si="112"/>
        <v>400</v>
      </c>
      <c r="G623" s="1"/>
      <c r="H623" s="77"/>
      <c r="I623" s="7"/>
    </row>
    <row r="624" spans="1:10" ht="16.2" x14ac:dyDescent="0.3">
      <c r="A624" s="63"/>
      <c r="B624" s="45" t="s">
        <v>14</v>
      </c>
      <c r="C624" s="4">
        <v>12</v>
      </c>
      <c r="D624" s="4">
        <f t="shared" si="113"/>
        <v>10</v>
      </c>
      <c r="E624" s="4">
        <f>D624-8</f>
        <v>2</v>
      </c>
      <c r="F624" s="1">
        <f t="shared" si="112"/>
        <v>400</v>
      </c>
      <c r="G624" s="1"/>
      <c r="H624" s="77"/>
      <c r="I624" s="7"/>
    </row>
    <row r="625" spans="1:9" ht="16.2" x14ac:dyDescent="0.3">
      <c r="A625" s="63"/>
      <c r="B625" s="45" t="s">
        <v>15</v>
      </c>
      <c r="C625" s="4">
        <v>12</v>
      </c>
      <c r="D625" s="4">
        <f t="shared" si="113"/>
        <v>10</v>
      </c>
      <c r="E625" s="4">
        <f>D625-8</f>
        <v>2</v>
      </c>
      <c r="F625" s="1">
        <f t="shared" si="112"/>
        <v>400</v>
      </c>
      <c r="G625" s="1"/>
      <c r="H625" s="77"/>
      <c r="I625" s="7"/>
    </row>
    <row r="626" spans="1:9" ht="16.2" x14ac:dyDescent="0.3">
      <c r="A626" s="63"/>
      <c r="B626" s="45" t="s">
        <v>16</v>
      </c>
      <c r="C626" s="4"/>
      <c r="D626" s="4" t="str">
        <f t="shared" si="113"/>
        <v/>
      </c>
      <c r="E626" s="4"/>
      <c r="F626" s="1"/>
      <c r="G626" s="1"/>
      <c r="H626" s="77"/>
      <c r="I626" s="7"/>
    </row>
    <row r="627" spans="1:9" ht="16.2" x14ac:dyDescent="0.3">
      <c r="A627" s="63"/>
      <c r="B627" s="45" t="s">
        <v>17</v>
      </c>
      <c r="C627" s="4"/>
      <c r="D627" s="4" t="str">
        <f t="shared" si="113"/>
        <v/>
      </c>
      <c r="E627" s="4"/>
      <c r="F627" s="1"/>
      <c r="G627" s="1"/>
      <c r="H627" s="77"/>
      <c r="I627" s="7"/>
    </row>
    <row r="628" spans="1:9" ht="16.2" x14ac:dyDescent="0.3">
      <c r="A628" s="63"/>
      <c r="B628" s="45" t="s">
        <v>18</v>
      </c>
      <c r="C628" s="4">
        <v>12</v>
      </c>
      <c r="D628" s="4">
        <f t="shared" si="113"/>
        <v>10</v>
      </c>
      <c r="E628" s="4">
        <f>D628-8</f>
        <v>2</v>
      </c>
      <c r="F628" s="1">
        <f t="shared" si="112"/>
        <v>400</v>
      </c>
      <c r="G628" s="1"/>
      <c r="H628" s="77"/>
      <c r="I628" s="7"/>
    </row>
    <row r="629" spans="1:9" ht="16.2" x14ac:dyDescent="0.3">
      <c r="A629" s="63"/>
      <c r="B629" s="45" t="s">
        <v>19</v>
      </c>
      <c r="C629" s="4">
        <v>12</v>
      </c>
      <c r="D629" s="4">
        <f t="shared" si="113"/>
        <v>10</v>
      </c>
      <c r="E629" s="4">
        <f>D629-8</f>
        <v>2</v>
      </c>
      <c r="F629" s="1">
        <f t="shared" si="112"/>
        <v>400</v>
      </c>
      <c r="G629" s="1"/>
      <c r="H629" s="77"/>
      <c r="I629" s="7"/>
    </row>
    <row r="630" spans="1:9" ht="16.2" x14ac:dyDescent="0.3">
      <c r="A630" s="63"/>
      <c r="B630" s="45" t="s">
        <v>20</v>
      </c>
      <c r="C630" s="4">
        <v>12</v>
      </c>
      <c r="D630" s="4">
        <f t="shared" si="113"/>
        <v>10</v>
      </c>
      <c r="E630" s="4">
        <f>D630-8</f>
        <v>2</v>
      </c>
      <c r="F630" s="1">
        <f t="shared" si="112"/>
        <v>400</v>
      </c>
      <c r="G630" s="1"/>
      <c r="H630" s="77"/>
      <c r="I630" s="7"/>
    </row>
    <row r="631" spans="1:9" ht="16.2" x14ac:dyDescent="0.3">
      <c r="A631" s="63"/>
      <c r="B631" s="45" t="s">
        <v>21</v>
      </c>
      <c r="C631" s="4">
        <v>12</v>
      </c>
      <c r="D631" s="4">
        <f t="shared" si="113"/>
        <v>10</v>
      </c>
      <c r="E631" s="4">
        <f>D631-8</f>
        <v>2</v>
      </c>
      <c r="F631" s="1">
        <f t="shared" si="112"/>
        <v>400</v>
      </c>
      <c r="G631" s="1"/>
      <c r="H631" s="77"/>
      <c r="I631" s="7"/>
    </row>
    <row r="632" spans="1:9" ht="16.2" x14ac:dyDescent="0.3">
      <c r="A632" s="63"/>
      <c r="B632" s="45" t="s">
        <v>22</v>
      </c>
      <c r="C632" s="4"/>
      <c r="D632" s="4" t="str">
        <f t="shared" si="113"/>
        <v/>
      </c>
      <c r="E632" s="4"/>
      <c r="F632" s="1"/>
      <c r="G632" s="1"/>
      <c r="H632" s="77"/>
      <c r="I632" s="7"/>
    </row>
    <row r="633" spans="1:9" ht="16.2" x14ac:dyDescent="0.3">
      <c r="A633" s="63"/>
      <c r="B633" s="45" t="s">
        <v>23</v>
      </c>
      <c r="C633" s="4"/>
      <c r="D633" s="4" t="str">
        <f t="shared" si="113"/>
        <v/>
      </c>
      <c r="E633" s="4"/>
      <c r="F633" s="1"/>
      <c r="G633" s="1"/>
      <c r="H633" s="77"/>
      <c r="I633" s="7"/>
    </row>
    <row r="634" spans="1:9" ht="16.2" x14ac:dyDescent="0.3">
      <c r="A634" s="63"/>
      <c r="B634" s="45" t="s">
        <v>24</v>
      </c>
      <c r="C634" s="4">
        <v>12</v>
      </c>
      <c r="D634" s="4">
        <f t="shared" si="113"/>
        <v>10</v>
      </c>
      <c r="E634" s="4">
        <f>D634-8</f>
        <v>2</v>
      </c>
      <c r="F634" s="1">
        <f t="shared" si="112"/>
        <v>400</v>
      </c>
      <c r="G634" s="1"/>
      <c r="H634" s="77"/>
      <c r="I634" s="7"/>
    </row>
    <row r="635" spans="1:9" ht="16.2" x14ac:dyDescent="0.3">
      <c r="A635" s="63"/>
      <c r="B635" s="45" t="s">
        <v>25</v>
      </c>
      <c r="C635" s="4">
        <v>12</v>
      </c>
      <c r="D635" s="4">
        <f t="shared" si="113"/>
        <v>10</v>
      </c>
      <c r="E635" s="4">
        <f>D635-8</f>
        <v>2</v>
      </c>
      <c r="F635" s="1">
        <f t="shared" si="112"/>
        <v>400</v>
      </c>
      <c r="G635" s="1"/>
      <c r="H635" s="77"/>
      <c r="I635" s="7"/>
    </row>
    <row r="636" spans="1:9" ht="16.2" x14ac:dyDescent="0.3">
      <c r="A636" s="63"/>
      <c r="B636" s="45" t="s">
        <v>26</v>
      </c>
      <c r="C636" s="4">
        <v>12</v>
      </c>
      <c r="D636" s="4">
        <f t="shared" si="113"/>
        <v>10</v>
      </c>
      <c r="E636" s="4">
        <f>D636-8</f>
        <v>2</v>
      </c>
      <c r="F636" s="1">
        <f t="shared" si="112"/>
        <v>400</v>
      </c>
      <c r="G636" s="1"/>
      <c r="H636" s="77"/>
      <c r="I636" s="7"/>
    </row>
    <row r="637" spans="1:9" ht="16.2" x14ac:dyDescent="0.3">
      <c r="A637" s="63"/>
      <c r="B637" s="45" t="s">
        <v>27</v>
      </c>
      <c r="C637" s="4">
        <v>12</v>
      </c>
      <c r="D637" s="4">
        <f t="shared" si="113"/>
        <v>10</v>
      </c>
      <c r="E637" s="4">
        <f>D637-8</f>
        <v>2</v>
      </c>
      <c r="F637" s="1">
        <f t="shared" si="112"/>
        <v>400</v>
      </c>
      <c r="G637" s="1"/>
      <c r="H637" s="77"/>
      <c r="I637" s="7"/>
    </row>
    <row r="638" spans="1:9" ht="16.2" x14ac:dyDescent="0.3">
      <c r="A638" s="63"/>
      <c r="B638" s="45" t="s">
        <v>28</v>
      </c>
      <c r="C638" s="4"/>
      <c r="D638" s="4" t="str">
        <f t="shared" si="113"/>
        <v/>
      </c>
      <c r="E638" s="4"/>
      <c r="F638" s="1"/>
      <c r="G638" s="1"/>
      <c r="H638" s="77"/>
      <c r="I638" s="7"/>
    </row>
    <row r="639" spans="1:9" ht="16.2" x14ac:dyDescent="0.3">
      <c r="A639" s="63"/>
      <c r="B639" s="45" t="s">
        <v>29</v>
      </c>
      <c r="C639" s="4"/>
      <c r="D639" s="4" t="str">
        <f t="shared" si="113"/>
        <v/>
      </c>
      <c r="E639" s="4"/>
      <c r="F639" s="1"/>
      <c r="G639" s="1"/>
      <c r="H639" s="77"/>
      <c r="I639" s="7"/>
    </row>
    <row r="640" spans="1:9" ht="16.2" x14ac:dyDescent="0.3">
      <c r="A640" s="63"/>
      <c r="B640" s="8" t="s">
        <v>1848</v>
      </c>
      <c r="C640" s="4"/>
      <c r="D640" s="4">
        <v>144</v>
      </c>
      <c r="E640" s="4">
        <v>36</v>
      </c>
      <c r="F640" s="1"/>
      <c r="G640" s="1"/>
      <c r="H640" s="77">
        <v>21600</v>
      </c>
      <c r="I640" s="7"/>
    </row>
    <row r="641" spans="1:9" ht="32.4" x14ac:dyDescent="0.3">
      <c r="A641" s="63"/>
      <c r="B641" s="90" t="s">
        <v>1849</v>
      </c>
      <c r="C641" s="4"/>
      <c r="D641" s="4"/>
      <c r="E641" s="4"/>
      <c r="F641" s="1"/>
      <c r="G641" s="1"/>
      <c r="H641" s="43">
        <v>7200</v>
      </c>
      <c r="I641" s="4">
        <v>2800</v>
      </c>
    </row>
    <row r="642" spans="1:9" ht="16.2" x14ac:dyDescent="0.3">
      <c r="A642" s="63"/>
      <c r="B642" s="8" t="s">
        <v>1817</v>
      </c>
      <c r="C642" s="4"/>
      <c r="D642" s="4"/>
      <c r="E642" s="4"/>
      <c r="F642" s="1"/>
      <c r="G642" s="1"/>
      <c r="H642" s="43">
        <v>31600</v>
      </c>
      <c r="I642" s="4"/>
    </row>
    <row r="643" spans="1:9" ht="16.2" x14ac:dyDescent="0.3">
      <c r="A643" s="63"/>
      <c r="B643" s="8" t="s">
        <v>1818</v>
      </c>
      <c r="C643" s="4"/>
      <c r="D643" s="4"/>
      <c r="E643" s="4"/>
      <c r="F643" s="1"/>
      <c r="G643" s="1"/>
      <c r="H643" s="43">
        <v>34200</v>
      </c>
      <c r="I643" s="4"/>
    </row>
    <row r="644" spans="1:9" ht="16.2" x14ac:dyDescent="0.3">
      <c r="A644" s="63"/>
      <c r="B644" s="8" t="s">
        <v>1819</v>
      </c>
      <c r="C644" s="9"/>
      <c r="D644" s="9" t="str">
        <f t="shared" ref="D644" si="114">IF((OR(C644&gt;12,C644=12)),C644-2,IF(C644=8,C644-1,""))</f>
        <v/>
      </c>
      <c r="E644" s="9"/>
      <c r="F644" s="10"/>
      <c r="G644" s="10"/>
      <c r="H644" s="78">
        <v>2600</v>
      </c>
      <c r="I644" s="15"/>
    </row>
    <row r="645" spans="1:9" x14ac:dyDescent="0.3">
      <c r="A645" s="63"/>
      <c r="I645" s="29"/>
    </row>
    <row r="646" spans="1:9" ht="16.2" x14ac:dyDescent="0.3">
      <c r="A646" s="63"/>
      <c r="B646" s="45" t="s">
        <v>30</v>
      </c>
      <c r="C646" s="4">
        <v>12</v>
      </c>
      <c r="D646" s="4">
        <f t="shared" ref="D646:D681" si="115">IF((OR(C646&gt;12,C646=12)),C646-2,IF(C646=8,C646-1,""))</f>
        <v>10</v>
      </c>
      <c r="E646" s="4">
        <f>D646-8</f>
        <v>2</v>
      </c>
      <c r="F646" s="1">
        <f t="shared" ref="F646:F675" si="116">IF(2&lt;E646,2,E646)*150*4/3</f>
        <v>400</v>
      </c>
      <c r="G646" s="1"/>
      <c r="H646" s="77"/>
      <c r="I646" s="7"/>
    </row>
    <row r="647" spans="1:9" ht="16.2" x14ac:dyDescent="0.3">
      <c r="A647" s="63"/>
      <c r="B647" s="45" t="s">
        <v>31</v>
      </c>
      <c r="C647" s="4">
        <v>12</v>
      </c>
      <c r="D647" s="4">
        <f t="shared" si="115"/>
        <v>10</v>
      </c>
      <c r="E647" s="4">
        <f>D647-8</f>
        <v>2</v>
      </c>
      <c r="F647" s="1">
        <f t="shared" si="116"/>
        <v>400</v>
      </c>
      <c r="G647" s="1"/>
      <c r="H647" s="77"/>
      <c r="I647" s="7"/>
    </row>
    <row r="648" spans="1:9" ht="16.2" x14ac:dyDescent="0.3">
      <c r="A648" s="63"/>
      <c r="B648" s="45" t="s">
        <v>32</v>
      </c>
      <c r="C648" s="4">
        <v>12</v>
      </c>
      <c r="D648" s="4">
        <f t="shared" si="115"/>
        <v>10</v>
      </c>
      <c r="E648" s="4">
        <f>D648-8</f>
        <v>2</v>
      </c>
      <c r="F648" s="1">
        <f t="shared" si="116"/>
        <v>400</v>
      </c>
      <c r="G648" s="1"/>
      <c r="H648" s="77"/>
      <c r="I648" s="7"/>
    </row>
    <row r="649" spans="1:9" ht="16.2" x14ac:dyDescent="0.3">
      <c r="A649" s="63"/>
      <c r="B649" s="45" t="s">
        <v>33</v>
      </c>
      <c r="C649" s="4">
        <v>12</v>
      </c>
      <c r="D649" s="4">
        <f t="shared" si="115"/>
        <v>10</v>
      </c>
      <c r="E649" s="4">
        <f>D649-8</f>
        <v>2</v>
      </c>
      <c r="F649" s="1">
        <f t="shared" si="116"/>
        <v>400</v>
      </c>
      <c r="G649" s="1"/>
      <c r="H649" s="77"/>
      <c r="I649" s="7"/>
    </row>
    <row r="650" spans="1:9" ht="16.2" x14ac:dyDescent="0.3">
      <c r="A650" s="63"/>
      <c r="B650" s="45" t="s">
        <v>34</v>
      </c>
      <c r="C650" s="4"/>
      <c r="D650" s="4" t="str">
        <f t="shared" si="115"/>
        <v/>
      </c>
      <c r="E650" s="4"/>
      <c r="F650" s="1"/>
      <c r="G650" s="1"/>
      <c r="H650" s="77"/>
      <c r="I650" s="7"/>
    </row>
    <row r="651" spans="1:9" ht="16.2" x14ac:dyDescent="0.3">
      <c r="A651" s="63"/>
      <c r="B651" s="45" t="s">
        <v>35</v>
      </c>
      <c r="C651" s="4"/>
      <c r="D651" s="4" t="str">
        <f t="shared" si="115"/>
        <v/>
      </c>
      <c r="E651" s="4"/>
      <c r="F651" s="1"/>
      <c r="G651" s="1"/>
      <c r="H651" s="77"/>
      <c r="I651" s="7"/>
    </row>
    <row r="652" spans="1:9" ht="16.2" x14ac:dyDescent="0.3">
      <c r="A652" s="63"/>
      <c r="B652" s="45" t="s">
        <v>36</v>
      </c>
      <c r="C652" s="4"/>
      <c r="D652" s="4" t="str">
        <f t="shared" si="115"/>
        <v/>
      </c>
      <c r="E652" s="4"/>
      <c r="F652" s="1"/>
      <c r="G652" s="1"/>
      <c r="H652" s="77"/>
      <c r="I652" s="7"/>
    </row>
    <row r="653" spans="1:9" ht="16.2" x14ac:dyDescent="0.3">
      <c r="A653" s="63"/>
      <c r="B653" s="45" t="s">
        <v>37</v>
      </c>
      <c r="C653" s="4">
        <v>12</v>
      </c>
      <c r="D653" s="4">
        <f t="shared" si="115"/>
        <v>10</v>
      </c>
      <c r="E653" s="4">
        <f>D653-8</f>
        <v>2</v>
      </c>
      <c r="F653" s="1">
        <f t="shared" si="116"/>
        <v>400</v>
      </c>
      <c r="G653" s="1"/>
      <c r="H653" s="77"/>
      <c r="I653" s="7"/>
    </row>
    <row r="654" spans="1:9" ht="16.2" x14ac:dyDescent="0.3">
      <c r="A654" s="63"/>
      <c r="B654" s="45" t="s">
        <v>38</v>
      </c>
      <c r="C654" s="4">
        <v>12</v>
      </c>
      <c r="D654" s="4">
        <f t="shared" si="115"/>
        <v>10</v>
      </c>
      <c r="E654" s="4">
        <f>D654-8</f>
        <v>2</v>
      </c>
      <c r="F654" s="1">
        <f t="shared" si="116"/>
        <v>400</v>
      </c>
      <c r="G654" s="1"/>
      <c r="H654" s="77"/>
      <c r="I654" s="7"/>
    </row>
    <row r="655" spans="1:9" ht="16.2" x14ac:dyDescent="0.3">
      <c r="A655" s="63"/>
      <c r="B655" s="45" t="s">
        <v>39</v>
      </c>
      <c r="C655" s="4">
        <v>12</v>
      </c>
      <c r="D655" s="4">
        <f>IF((OR(C655&gt;12,C655=12)),C655-2,IF(C655=8,C655-1,""))</f>
        <v>10</v>
      </c>
      <c r="E655" s="4">
        <f>D655-8</f>
        <v>2</v>
      </c>
      <c r="F655" s="1">
        <f t="shared" si="116"/>
        <v>400</v>
      </c>
      <c r="G655" s="1"/>
      <c r="H655" s="77"/>
      <c r="I655" s="7"/>
    </row>
    <row r="656" spans="1:9" ht="16.2" x14ac:dyDescent="0.3">
      <c r="A656" s="63"/>
      <c r="B656" s="45" t="s">
        <v>40</v>
      </c>
      <c r="C656" s="4"/>
      <c r="D656" s="4" t="str">
        <f t="shared" si="115"/>
        <v/>
      </c>
      <c r="E656" s="4"/>
      <c r="F656" s="1"/>
      <c r="G656" s="1"/>
      <c r="H656" s="77"/>
      <c r="I656" s="7"/>
    </row>
    <row r="657" spans="1:10" ht="16.2" x14ac:dyDescent="0.3">
      <c r="A657" s="63"/>
      <c r="B657" s="45" t="s">
        <v>41</v>
      </c>
      <c r="C657" s="4"/>
      <c r="D657" s="4" t="str">
        <f t="shared" si="115"/>
        <v/>
      </c>
      <c r="E657" s="4"/>
      <c r="F657" s="1"/>
      <c r="G657" s="1"/>
      <c r="H657" s="77"/>
      <c r="I657" s="7"/>
    </row>
    <row r="658" spans="1:10" ht="16.2" x14ac:dyDescent="0.3">
      <c r="A658" s="63"/>
      <c r="B658" s="45" t="s">
        <v>42</v>
      </c>
      <c r="C658" s="4">
        <v>12</v>
      </c>
      <c r="D658" s="4">
        <f t="shared" si="115"/>
        <v>10</v>
      </c>
      <c r="E658" s="4">
        <f>D658-8</f>
        <v>2</v>
      </c>
      <c r="F658" s="1">
        <f t="shared" si="116"/>
        <v>400</v>
      </c>
      <c r="G658" s="1"/>
      <c r="H658" s="77"/>
      <c r="I658" s="7"/>
    </row>
    <row r="659" spans="1:10" ht="16.2" x14ac:dyDescent="0.3">
      <c r="A659" s="63"/>
      <c r="B659" s="45" t="s">
        <v>43</v>
      </c>
      <c r="C659" s="4">
        <v>12</v>
      </c>
      <c r="D659" s="4">
        <f t="shared" si="115"/>
        <v>10</v>
      </c>
      <c r="E659" s="4">
        <f>D659-8</f>
        <v>2</v>
      </c>
      <c r="F659" s="1">
        <f t="shared" si="116"/>
        <v>400</v>
      </c>
      <c r="G659" s="1"/>
      <c r="H659" s="77"/>
      <c r="I659" s="7"/>
    </row>
    <row r="660" spans="1:10" s="140" customFormat="1" ht="32.4" x14ac:dyDescent="0.3">
      <c r="A660" s="153"/>
      <c r="B660" s="81" t="s">
        <v>1822</v>
      </c>
      <c r="C660" s="10">
        <v>12</v>
      </c>
      <c r="D660" s="10">
        <f t="shared" si="115"/>
        <v>10</v>
      </c>
      <c r="E660" s="10">
        <f>D660-8</f>
        <v>2</v>
      </c>
      <c r="F660" s="10">
        <f t="shared" si="116"/>
        <v>400</v>
      </c>
      <c r="G660" s="10"/>
      <c r="H660" s="82"/>
      <c r="I660" s="38">
        <f>150*8*2+150*2*4/3</f>
        <v>2800</v>
      </c>
      <c r="J660" s="32"/>
    </row>
    <row r="661" spans="1:10" s="140" customFormat="1" ht="48.6" x14ac:dyDescent="0.3">
      <c r="A661" s="153"/>
      <c r="B661" s="81" t="s">
        <v>1829</v>
      </c>
      <c r="C661" s="10">
        <v>12</v>
      </c>
      <c r="D661" s="10">
        <f t="shared" si="115"/>
        <v>10</v>
      </c>
      <c r="E661" s="10">
        <f>D661-8</f>
        <v>2</v>
      </c>
      <c r="F661" s="10">
        <f t="shared" si="116"/>
        <v>400</v>
      </c>
      <c r="G661" s="10"/>
      <c r="H661" s="82"/>
      <c r="I661" s="38">
        <f>150*8*2+150*2*4/3</f>
        <v>2800</v>
      </c>
      <c r="J661" s="32"/>
    </row>
    <row r="662" spans="1:10" ht="16.2" x14ac:dyDescent="0.3">
      <c r="A662" s="63"/>
      <c r="B662" s="45" t="s">
        <v>44</v>
      </c>
      <c r="C662" s="4"/>
      <c r="D662" s="4" t="str">
        <f t="shared" si="115"/>
        <v/>
      </c>
      <c r="E662" s="4"/>
      <c r="F662" s="1"/>
      <c r="G662" s="1"/>
      <c r="H662" s="77"/>
      <c r="I662" s="7"/>
    </row>
    <row r="663" spans="1:10" ht="16.2" x14ac:dyDescent="0.3">
      <c r="A663" s="63"/>
      <c r="B663" s="45" t="s">
        <v>45</v>
      </c>
      <c r="C663" s="4">
        <v>12</v>
      </c>
      <c r="D663" s="4">
        <f t="shared" si="115"/>
        <v>10</v>
      </c>
      <c r="E663" s="4">
        <f>D663-8</f>
        <v>2</v>
      </c>
      <c r="F663" s="1">
        <f t="shared" si="116"/>
        <v>400</v>
      </c>
      <c r="G663" s="1"/>
      <c r="H663" s="77"/>
      <c r="I663" s="7"/>
    </row>
    <row r="664" spans="1:10" ht="16.2" x14ac:dyDescent="0.3">
      <c r="A664" s="63"/>
      <c r="B664" s="45" t="s">
        <v>46</v>
      </c>
      <c r="C664" s="4">
        <v>12</v>
      </c>
      <c r="D664" s="4">
        <f t="shared" si="115"/>
        <v>10</v>
      </c>
      <c r="E664" s="4">
        <f>D664-8</f>
        <v>2</v>
      </c>
      <c r="F664" s="1">
        <f t="shared" si="116"/>
        <v>400</v>
      </c>
      <c r="G664" s="1"/>
      <c r="H664" s="77"/>
      <c r="I664" s="7"/>
    </row>
    <row r="665" spans="1:10" ht="16.2" x14ac:dyDescent="0.3">
      <c r="A665" s="63"/>
      <c r="B665" s="45" t="s">
        <v>47</v>
      </c>
      <c r="C665" s="4"/>
      <c r="D665" s="4" t="str">
        <f t="shared" si="115"/>
        <v/>
      </c>
      <c r="E665" s="4"/>
      <c r="F665" s="1"/>
      <c r="G665" s="1"/>
      <c r="H665" s="77"/>
      <c r="I665" s="7"/>
    </row>
    <row r="666" spans="1:10" ht="16.2" x14ac:dyDescent="0.3">
      <c r="A666" s="63"/>
      <c r="B666" s="45" t="s">
        <v>48</v>
      </c>
      <c r="C666" s="4"/>
      <c r="D666" s="4" t="str">
        <f t="shared" si="115"/>
        <v/>
      </c>
      <c r="E666" s="4"/>
      <c r="F666" s="1"/>
      <c r="G666" s="1"/>
      <c r="H666" s="77"/>
      <c r="I666" s="7"/>
    </row>
    <row r="667" spans="1:10" ht="16.2" x14ac:dyDescent="0.3">
      <c r="A667" s="63"/>
      <c r="B667" s="45" t="s">
        <v>49</v>
      </c>
      <c r="C667" s="4">
        <v>12</v>
      </c>
      <c r="D667" s="4">
        <f t="shared" si="115"/>
        <v>10</v>
      </c>
      <c r="E667" s="4">
        <f>D667-8</f>
        <v>2</v>
      </c>
      <c r="F667" s="1">
        <f t="shared" si="116"/>
        <v>400</v>
      </c>
      <c r="G667" s="1"/>
      <c r="H667" s="77"/>
      <c r="I667" s="7"/>
    </row>
    <row r="668" spans="1:10" ht="16.2" x14ac:dyDescent="0.3">
      <c r="A668" s="63"/>
      <c r="B668" s="45" t="s">
        <v>50</v>
      </c>
      <c r="C668" s="4"/>
      <c r="D668" s="4" t="str">
        <f t="shared" si="115"/>
        <v/>
      </c>
      <c r="E668" s="4"/>
      <c r="F668" s="1"/>
      <c r="G668" s="1"/>
      <c r="H668" s="77"/>
      <c r="I668" s="7"/>
    </row>
    <row r="669" spans="1:10" ht="16.2" x14ac:dyDescent="0.3">
      <c r="A669" s="63"/>
      <c r="B669" s="45" t="s">
        <v>51</v>
      </c>
      <c r="C669" s="4"/>
      <c r="D669" s="4" t="str">
        <f t="shared" si="115"/>
        <v/>
      </c>
      <c r="E669" s="4"/>
      <c r="F669" s="1"/>
      <c r="G669" s="1"/>
      <c r="H669" s="77"/>
      <c r="I669" s="7"/>
    </row>
    <row r="670" spans="1:10" ht="16.2" x14ac:dyDescent="0.3">
      <c r="A670" s="63"/>
      <c r="B670" s="45" t="s">
        <v>52</v>
      </c>
      <c r="C670" s="4">
        <v>12</v>
      </c>
      <c r="D670" s="4">
        <f t="shared" si="115"/>
        <v>10</v>
      </c>
      <c r="E670" s="4">
        <f t="shared" ref="E670:E675" si="117">D670-8</f>
        <v>2</v>
      </c>
      <c r="F670" s="1">
        <f t="shared" si="116"/>
        <v>400</v>
      </c>
      <c r="G670" s="1"/>
      <c r="H670" s="77"/>
      <c r="I670" s="7"/>
    </row>
    <row r="671" spans="1:10" ht="16.2" x14ac:dyDescent="0.3">
      <c r="A671" s="63"/>
      <c r="B671" s="45" t="s">
        <v>53</v>
      </c>
      <c r="C671" s="4">
        <v>12</v>
      </c>
      <c r="D671" s="4">
        <f t="shared" si="115"/>
        <v>10</v>
      </c>
      <c r="E671" s="4">
        <f t="shared" si="117"/>
        <v>2</v>
      </c>
      <c r="F671" s="1">
        <f t="shared" si="116"/>
        <v>400</v>
      </c>
      <c r="G671" s="1"/>
      <c r="H671" s="77"/>
      <c r="I671" s="7"/>
    </row>
    <row r="672" spans="1:10" ht="16.2" x14ac:dyDescent="0.3">
      <c r="A672" s="63"/>
      <c r="B672" s="45" t="s">
        <v>54</v>
      </c>
      <c r="C672" s="4">
        <v>12</v>
      </c>
      <c r="D672" s="4">
        <f t="shared" si="115"/>
        <v>10</v>
      </c>
      <c r="E672" s="4">
        <f t="shared" si="117"/>
        <v>2</v>
      </c>
      <c r="F672" s="1">
        <f t="shared" si="116"/>
        <v>400</v>
      </c>
      <c r="G672" s="1"/>
      <c r="H672" s="77"/>
      <c r="I672" s="7"/>
    </row>
    <row r="673" spans="1:9" ht="16.2" x14ac:dyDescent="0.3">
      <c r="A673" s="63"/>
      <c r="B673" s="45" t="s">
        <v>55</v>
      </c>
      <c r="C673" s="4">
        <v>12</v>
      </c>
      <c r="D673" s="4">
        <f t="shared" si="115"/>
        <v>10</v>
      </c>
      <c r="E673" s="4">
        <f t="shared" si="117"/>
        <v>2</v>
      </c>
      <c r="F673" s="1">
        <f t="shared" si="116"/>
        <v>400</v>
      </c>
      <c r="G673" s="1"/>
      <c r="H673" s="77"/>
      <c r="I673" s="7"/>
    </row>
    <row r="674" spans="1:9" ht="16.2" x14ac:dyDescent="0.3">
      <c r="A674" s="63"/>
      <c r="B674" s="45" t="s">
        <v>56</v>
      </c>
      <c r="C674" s="4">
        <v>12</v>
      </c>
      <c r="D674" s="4">
        <f t="shared" si="115"/>
        <v>10</v>
      </c>
      <c r="E674" s="4">
        <f t="shared" si="117"/>
        <v>2</v>
      </c>
      <c r="F674" s="1">
        <f t="shared" si="116"/>
        <v>400</v>
      </c>
      <c r="G674" s="1"/>
      <c r="H674" s="77"/>
      <c r="I674" s="7"/>
    </row>
    <row r="675" spans="1:9" ht="16.2" x14ac:dyDescent="0.3">
      <c r="A675" s="63"/>
      <c r="B675" s="45" t="s">
        <v>57</v>
      </c>
      <c r="C675" s="4">
        <v>12</v>
      </c>
      <c r="D675" s="4">
        <f t="shared" si="115"/>
        <v>10</v>
      </c>
      <c r="E675" s="4">
        <f t="shared" si="117"/>
        <v>2</v>
      </c>
      <c r="F675" s="1">
        <f t="shared" si="116"/>
        <v>400</v>
      </c>
      <c r="G675" s="1"/>
      <c r="H675" s="77"/>
      <c r="I675" s="7"/>
    </row>
    <row r="676" spans="1:9" ht="16.2" x14ac:dyDescent="0.3">
      <c r="A676" s="63"/>
      <c r="B676" s="45" t="s">
        <v>58</v>
      </c>
      <c r="C676" s="4"/>
      <c r="D676" s="4"/>
      <c r="E676" s="4"/>
      <c r="F676" s="1"/>
      <c r="G676" s="1"/>
      <c r="H676" s="77"/>
      <c r="I676" s="7"/>
    </row>
    <row r="677" spans="1:9" ht="16.2" x14ac:dyDescent="0.3">
      <c r="A677" s="63"/>
      <c r="B677" s="8" t="s">
        <v>1848</v>
      </c>
      <c r="C677" s="4"/>
      <c r="D677" s="4">
        <v>144</v>
      </c>
      <c r="E677" s="4">
        <v>36</v>
      </c>
      <c r="F677" s="1"/>
      <c r="G677" s="1"/>
      <c r="H677" s="43">
        <v>7200</v>
      </c>
      <c r="I677" s="4"/>
    </row>
    <row r="678" spans="1:9" ht="32.4" x14ac:dyDescent="0.3">
      <c r="A678" s="63"/>
      <c r="B678" s="90" t="s">
        <v>1849</v>
      </c>
      <c r="C678" s="4"/>
      <c r="D678" s="4"/>
      <c r="E678" s="4"/>
      <c r="F678" s="1"/>
      <c r="G678" s="1"/>
      <c r="H678" s="43">
        <v>21600</v>
      </c>
      <c r="I678" s="4">
        <v>5600</v>
      </c>
    </row>
    <row r="679" spans="1:9" ht="16.2" x14ac:dyDescent="0.3">
      <c r="A679" s="63"/>
      <c r="B679" s="8" t="s">
        <v>1817</v>
      </c>
      <c r="C679" s="4"/>
      <c r="D679" s="4"/>
      <c r="E679" s="4"/>
      <c r="F679" s="1"/>
      <c r="G679" s="1"/>
      <c r="H679" s="43">
        <v>34400</v>
      </c>
      <c r="I679" s="4"/>
    </row>
    <row r="680" spans="1:9" ht="16.2" x14ac:dyDescent="0.3">
      <c r="A680" s="63"/>
      <c r="B680" s="8" t="s">
        <v>1818</v>
      </c>
      <c r="C680" s="4"/>
      <c r="D680" s="4"/>
      <c r="E680" s="4"/>
      <c r="F680" s="1"/>
      <c r="G680" s="1"/>
      <c r="H680" s="43">
        <v>37800</v>
      </c>
      <c r="I680" s="4"/>
    </row>
    <row r="681" spans="1:9" ht="16.2" x14ac:dyDescent="0.3">
      <c r="A681" s="63"/>
      <c r="B681" s="8" t="s">
        <v>1819</v>
      </c>
      <c r="C681" s="9"/>
      <c r="D681" s="9" t="str">
        <f t="shared" si="115"/>
        <v/>
      </c>
      <c r="E681" s="9"/>
      <c r="F681" s="10"/>
      <c r="G681" s="10"/>
      <c r="H681" s="44">
        <v>3400</v>
      </c>
      <c r="I681" s="9"/>
    </row>
    <row r="682" spans="1:9" x14ac:dyDescent="0.3">
      <c r="A682" s="63"/>
      <c r="I682" s="29"/>
    </row>
    <row r="683" spans="1:9" ht="16.2" x14ac:dyDescent="0.3">
      <c r="A683" s="63"/>
      <c r="B683" s="45" t="s">
        <v>60</v>
      </c>
      <c r="C683" s="4">
        <v>12</v>
      </c>
      <c r="D683" s="4">
        <f t="shared" ref="D683:D717" si="118">IF((OR(C683&gt;12,C683=12)),C683-2,IF(C683=8,C683-1,""))</f>
        <v>10</v>
      </c>
      <c r="E683" s="4">
        <f>D683-8</f>
        <v>2</v>
      </c>
      <c r="F683" s="1">
        <f t="shared" ref="F683:F712" si="119">IF(2&lt;E683,2,E683)*150*4/3</f>
        <v>400</v>
      </c>
      <c r="G683" s="1"/>
      <c r="H683" s="77"/>
      <c r="I683" s="7"/>
    </row>
    <row r="684" spans="1:9" ht="16.2" x14ac:dyDescent="0.3">
      <c r="A684" s="63"/>
      <c r="B684" s="45" t="s">
        <v>61</v>
      </c>
      <c r="C684" s="4">
        <v>9.5</v>
      </c>
      <c r="D684" s="4">
        <v>8.5</v>
      </c>
      <c r="E684" s="4">
        <f>D684-8</f>
        <v>0.5</v>
      </c>
      <c r="F684" s="1">
        <f t="shared" si="119"/>
        <v>100</v>
      </c>
      <c r="G684" s="1"/>
      <c r="H684" s="77"/>
      <c r="I684" s="7"/>
    </row>
    <row r="685" spans="1:9" ht="16.2" x14ac:dyDescent="0.3">
      <c r="A685" s="63"/>
      <c r="B685" s="45" t="s">
        <v>62</v>
      </c>
      <c r="C685" s="4">
        <v>12</v>
      </c>
      <c r="D685" s="4">
        <f t="shared" si="118"/>
        <v>10</v>
      </c>
      <c r="E685" s="4">
        <f>D685-8</f>
        <v>2</v>
      </c>
      <c r="F685" s="1">
        <f t="shared" si="119"/>
        <v>400</v>
      </c>
      <c r="G685" s="1"/>
      <c r="H685" s="77"/>
      <c r="I685" s="7"/>
    </row>
    <row r="686" spans="1:9" ht="16.2" x14ac:dyDescent="0.3">
      <c r="A686" s="63"/>
      <c r="B686" s="45" t="s">
        <v>63</v>
      </c>
      <c r="C686" s="4"/>
      <c r="D686" s="4" t="str">
        <f t="shared" si="118"/>
        <v/>
      </c>
      <c r="E686" s="4"/>
      <c r="F686" s="1"/>
      <c r="G686" s="1"/>
      <c r="H686" s="77"/>
      <c r="I686" s="7"/>
    </row>
    <row r="687" spans="1:9" ht="16.2" x14ac:dyDescent="0.3">
      <c r="A687" s="63"/>
      <c r="B687" s="45" t="s">
        <v>64</v>
      </c>
      <c r="C687" s="4"/>
      <c r="D687" s="4" t="str">
        <f t="shared" si="118"/>
        <v/>
      </c>
      <c r="E687" s="4"/>
      <c r="F687" s="1"/>
      <c r="G687" s="1"/>
      <c r="H687" s="77"/>
      <c r="I687" s="7"/>
    </row>
    <row r="688" spans="1:9" ht="16.2" x14ac:dyDescent="0.3">
      <c r="A688" s="63"/>
      <c r="B688" s="45" t="s">
        <v>65</v>
      </c>
      <c r="C688" s="4">
        <v>12</v>
      </c>
      <c r="D688" s="4">
        <f t="shared" si="118"/>
        <v>10</v>
      </c>
      <c r="E688" s="4">
        <f>D688-8</f>
        <v>2</v>
      </c>
      <c r="F688" s="1">
        <f t="shared" si="119"/>
        <v>400</v>
      </c>
      <c r="G688" s="1"/>
      <c r="H688" s="77"/>
      <c r="I688" s="7"/>
    </row>
    <row r="689" spans="1:9" ht="16.2" x14ac:dyDescent="0.3">
      <c r="A689" s="63"/>
      <c r="B689" s="45" t="s">
        <v>66</v>
      </c>
      <c r="C689" s="4">
        <v>12</v>
      </c>
      <c r="D689" s="4">
        <f t="shared" si="118"/>
        <v>10</v>
      </c>
      <c r="E689" s="4">
        <f>D689-8</f>
        <v>2</v>
      </c>
      <c r="F689" s="1">
        <f t="shared" si="119"/>
        <v>400</v>
      </c>
      <c r="G689" s="1"/>
      <c r="H689" s="77"/>
      <c r="I689" s="7"/>
    </row>
    <row r="690" spans="1:9" ht="16.2" x14ac:dyDescent="0.3">
      <c r="A690" s="63"/>
      <c r="B690" s="45" t="s">
        <v>67</v>
      </c>
      <c r="C690" s="4">
        <v>11.5</v>
      </c>
      <c r="D690" s="4">
        <v>10.5</v>
      </c>
      <c r="E690" s="4">
        <f>D690-8</f>
        <v>2.5</v>
      </c>
      <c r="F690" s="1">
        <f t="shared" si="119"/>
        <v>400</v>
      </c>
      <c r="G690" s="1"/>
      <c r="H690" s="77"/>
      <c r="I690" s="7"/>
    </row>
    <row r="691" spans="1:9" ht="16.2" x14ac:dyDescent="0.3">
      <c r="A691" s="63"/>
      <c r="B691" s="45" t="s">
        <v>68</v>
      </c>
      <c r="C691" s="4">
        <v>12</v>
      </c>
      <c r="D691" s="4">
        <f t="shared" si="118"/>
        <v>10</v>
      </c>
      <c r="E691" s="4">
        <f>D691-8</f>
        <v>2</v>
      </c>
      <c r="F691" s="1">
        <f t="shared" si="119"/>
        <v>400</v>
      </c>
      <c r="G691" s="1"/>
      <c r="H691" s="77"/>
      <c r="I691" s="7"/>
    </row>
    <row r="692" spans="1:9" ht="16.2" x14ac:dyDescent="0.3">
      <c r="A692" s="63"/>
      <c r="B692" s="45" t="s">
        <v>69</v>
      </c>
      <c r="C692" s="4"/>
      <c r="D692" s="4" t="str">
        <f t="shared" si="118"/>
        <v/>
      </c>
      <c r="E692" s="4"/>
      <c r="F692" s="1"/>
      <c r="G692" s="1"/>
      <c r="H692" s="77"/>
      <c r="I692" s="7"/>
    </row>
    <row r="693" spans="1:9" ht="16.2" x14ac:dyDescent="0.3">
      <c r="A693" s="63"/>
      <c r="B693" s="166" t="s">
        <v>2067</v>
      </c>
      <c r="C693" s="19"/>
      <c r="D693" s="19" t="str">
        <f t="shared" si="118"/>
        <v/>
      </c>
      <c r="E693" s="19"/>
      <c r="F693" s="28"/>
      <c r="G693" s="28"/>
      <c r="H693" s="91"/>
      <c r="I693" s="21"/>
    </row>
    <row r="694" spans="1:9" ht="16.2" x14ac:dyDescent="0.3">
      <c r="A694" s="63"/>
      <c r="B694" s="45" t="s">
        <v>70</v>
      </c>
      <c r="C694" s="4">
        <v>12</v>
      </c>
      <c r="D694" s="4">
        <f t="shared" si="118"/>
        <v>10</v>
      </c>
      <c r="E694" s="4">
        <f>D694-8</f>
        <v>2</v>
      </c>
      <c r="F694" s="1">
        <f t="shared" si="119"/>
        <v>400</v>
      </c>
      <c r="G694" s="1"/>
      <c r="H694" s="77"/>
      <c r="I694" s="7"/>
    </row>
    <row r="695" spans="1:9" ht="16.2" x14ac:dyDescent="0.3">
      <c r="A695" s="63"/>
      <c r="B695" s="45" t="s">
        <v>71</v>
      </c>
      <c r="C695" s="4">
        <v>12</v>
      </c>
      <c r="D695" s="4">
        <f t="shared" si="118"/>
        <v>10</v>
      </c>
      <c r="E695" s="4">
        <f>D695-8</f>
        <v>2</v>
      </c>
      <c r="F695" s="1">
        <f t="shared" si="119"/>
        <v>400</v>
      </c>
      <c r="G695" s="1"/>
      <c r="H695" s="77"/>
      <c r="I695" s="7"/>
    </row>
    <row r="696" spans="1:9" ht="16.2" x14ac:dyDescent="0.3">
      <c r="A696" s="63"/>
      <c r="B696" s="45" t="s">
        <v>72</v>
      </c>
      <c r="C696" s="4">
        <v>12</v>
      </c>
      <c r="D696" s="4">
        <f t="shared" si="118"/>
        <v>10</v>
      </c>
      <c r="E696" s="4">
        <f>D696-8</f>
        <v>2</v>
      </c>
      <c r="F696" s="1">
        <f t="shared" si="119"/>
        <v>400</v>
      </c>
      <c r="G696" s="1"/>
      <c r="H696" s="77"/>
      <c r="I696" s="7"/>
    </row>
    <row r="697" spans="1:9" ht="16.2" x14ac:dyDescent="0.3">
      <c r="A697" s="63"/>
      <c r="B697" s="45" t="s">
        <v>73</v>
      </c>
      <c r="C697" s="4">
        <v>12</v>
      </c>
      <c r="D697" s="4">
        <f t="shared" si="118"/>
        <v>10</v>
      </c>
      <c r="E697" s="4">
        <f>D697-8</f>
        <v>2</v>
      </c>
      <c r="F697" s="1">
        <f t="shared" si="119"/>
        <v>400</v>
      </c>
      <c r="G697" s="1"/>
      <c r="H697" s="77"/>
      <c r="I697" s="7"/>
    </row>
    <row r="698" spans="1:9" ht="16.2" x14ac:dyDescent="0.3">
      <c r="A698" s="63"/>
      <c r="B698" s="45" t="s">
        <v>74</v>
      </c>
      <c r="C698" s="4"/>
      <c r="D698" s="4" t="str">
        <f t="shared" si="118"/>
        <v/>
      </c>
      <c r="E698" s="4"/>
      <c r="F698" s="1"/>
      <c r="G698" s="1"/>
      <c r="H698" s="77"/>
      <c r="I698" s="7"/>
    </row>
    <row r="699" spans="1:9" ht="16.2" x14ac:dyDescent="0.3">
      <c r="A699" s="63"/>
      <c r="B699" s="45" t="s">
        <v>75</v>
      </c>
      <c r="C699" s="4"/>
      <c r="D699" s="4" t="str">
        <f t="shared" si="118"/>
        <v/>
      </c>
      <c r="E699" s="4"/>
      <c r="F699" s="1"/>
      <c r="G699" s="1"/>
      <c r="H699" s="77"/>
      <c r="I699" s="7"/>
    </row>
    <row r="700" spans="1:9" ht="16.2" x14ac:dyDescent="0.3">
      <c r="A700" s="63"/>
      <c r="B700" s="45" t="s">
        <v>76</v>
      </c>
      <c r="C700" s="4">
        <v>12</v>
      </c>
      <c r="D700" s="4">
        <f t="shared" si="118"/>
        <v>10</v>
      </c>
      <c r="E700" s="4">
        <f>D700-8</f>
        <v>2</v>
      </c>
      <c r="F700" s="1">
        <f t="shared" si="119"/>
        <v>400</v>
      </c>
      <c r="G700" s="1"/>
      <c r="H700" s="77"/>
      <c r="I700" s="7"/>
    </row>
    <row r="701" spans="1:9" ht="16.2" x14ac:dyDescent="0.3">
      <c r="A701" s="63"/>
      <c r="B701" s="45" t="s">
        <v>77</v>
      </c>
      <c r="C701" s="4">
        <v>12</v>
      </c>
      <c r="D701" s="4">
        <f t="shared" si="118"/>
        <v>10</v>
      </c>
      <c r="E701" s="4">
        <f>D701-8</f>
        <v>2</v>
      </c>
      <c r="F701" s="1">
        <f t="shared" si="119"/>
        <v>400</v>
      </c>
      <c r="G701" s="1"/>
      <c r="H701" s="77"/>
      <c r="I701" s="7"/>
    </row>
    <row r="702" spans="1:9" ht="16.2" x14ac:dyDescent="0.3">
      <c r="A702" s="63"/>
      <c r="B702" s="45" t="s">
        <v>78</v>
      </c>
      <c r="C702" s="4">
        <v>12</v>
      </c>
      <c r="D702" s="4">
        <f t="shared" si="118"/>
        <v>10</v>
      </c>
      <c r="E702" s="4">
        <f>D702-8</f>
        <v>2</v>
      </c>
      <c r="F702" s="1">
        <f t="shared" si="119"/>
        <v>400</v>
      </c>
      <c r="G702" s="1"/>
      <c r="H702" s="77"/>
      <c r="I702" s="7"/>
    </row>
    <row r="703" spans="1:9" ht="16.2" x14ac:dyDescent="0.3">
      <c r="A703" s="63"/>
      <c r="B703" s="45" t="s">
        <v>79</v>
      </c>
      <c r="C703" s="4">
        <v>12</v>
      </c>
      <c r="D703" s="4">
        <f t="shared" si="118"/>
        <v>10</v>
      </c>
      <c r="E703" s="4">
        <f>D703-8</f>
        <v>2</v>
      </c>
      <c r="F703" s="1">
        <f t="shared" si="119"/>
        <v>400</v>
      </c>
      <c r="G703" s="1"/>
      <c r="H703" s="77"/>
      <c r="I703" s="7"/>
    </row>
    <row r="704" spans="1:9" ht="16.2" x14ac:dyDescent="0.3">
      <c r="A704" s="63"/>
      <c r="B704" s="45" t="s">
        <v>80</v>
      </c>
      <c r="C704" s="4"/>
      <c r="D704" s="4" t="str">
        <f t="shared" si="118"/>
        <v/>
      </c>
      <c r="E704" s="4"/>
      <c r="F704" s="1"/>
      <c r="G704" s="1"/>
      <c r="H704" s="77"/>
      <c r="I704" s="7"/>
    </row>
    <row r="705" spans="1:9" ht="16.2" x14ac:dyDescent="0.3">
      <c r="A705" s="63"/>
      <c r="B705" s="45" t="s">
        <v>81</v>
      </c>
      <c r="C705" s="4"/>
      <c r="D705" s="4" t="str">
        <f t="shared" si="118"/>
        <v/>
      </c>
      <c r="E705" s="4"/>
      <c r="F705" s="1"/>
      <c r="G705" s="1"/>
      <c r="H705" s="77"/>
      <c r="I705" s="7"/>
    </row>
    <row r="706" spans="1:9" ht="16.2" x14ac:dyDescent="0.3">
      <c r="A706" s="63"/>
      <c r="B706" s="45" t="s">
        <v>82</v>
      </c>
      <c r="C706" s="4"/>
      <c r="D706" s="4" t="str">
        <f t="shared" si="118"/>
        <v/>
      </c>
      <c r="E706" s="4"/>
      <c r="F706" s="1"/>
      <c r="G706" s="1"/>
      <c r="H706" s="77"/>
      <c r="I706" s="7"/>
    </row>
    <row r="707" spans="1:9" ht="16.2" x14ac:dyDescent="0.3">
      <c r="A707" s="63"/>
      <c r="B707" s="45" t="s">
        <v>83</v>
      </c>
      <c r="C707" s="4">
        <v>12</v>
      </c>
      <c r="D707" s="4">
        <f t="shared" si="118"/>
        <v>10</v>
      </c>
      <c r="E707" s="4">
        <f>D707-8</f>
        <v>2</v>
      </c>
      <c r="F707" s="1">
        <f t="shared" si="119"/>
        <v>400</v>
      </c>
      <c r="G707" s="1"/>
      <c r="H707" s="77"/>
      <c r="I707" s="7"/>
    </row>
    <row r="708" spans="1:9" ht="16.2" x14ac:dyDescent="0.3">
      <c r="A708" s="63"/>
      <c r="B708" s="45" t="s">
        <v>84</v>
      </c>
      <c r="C708" s="4">
        <v>12.5</v>
      </c>
      <c r="D708" s="4">
        <f t="shared" si="118"/>
        <v>10.5</v>
      </c>
      <c r="E708" s="4">
        <f>D708-8</f>
        <v>2.5</v>
      </c>
      <c r="F708" s="1">
        <f t="shared" si="119"/>
        <v>400</v>
      </c>
      <c r="G708" s="1"/>
      <c r="H708" s="77"/>
      <c r="I708" s="7"/>
    </row>
    <row r="709" spans="1:9" ht="16.2" x14ac:dyDescent="0.3">
      <c r="A709" s="63"/>
      <c r="B709" s="45" t="s">
        <v>85</v>
      </c>
      <c r="C709" s="4">
        <v>12</v>
      </c>
      <c r="D709" s="4">
        <f t="shared" si="118"/>
        <v>10</v>
      </c>
      <c r="E709" s="4">
        <f>D709-8</f>
        <v>2</v>
      </c>
      <c r="F709" s="1">
        <f t="shared" si="119"/>
        <v>400</v>
      </c>
      <c r="G709" s="1"/>
      <c r="H709" s="77"/>
      <c r="I709" s="7"/>
    </row>
    <row r="710" spans="1:9" ht="16.2" x14ac:dyDescent="0.3">
      <c r="A710" s="63"/>
      <c r="B710" s="45" t="s">
        <v>86</v>
      </c>
      <c r="C710" s="4"/>
      <c r="D710" s="4" t="str">
        <f t="shared" si="118"/>
        <v/>
      </c>
      <c r="E710" s="4"/>
      <c r="F710" s="1"/>
      <c r="G710" s="1"/>
      <c r="H710" s="77"/>
      <c r="I710" s="7"/>
    </row>
    <row r="711" spans="1:9" ht="16.2" x14ac:dyDescent="0.3">
      <c r="A711" s="63"/>
      <c r="B711" s="45" t="s">
        <v>87</v>
      </c>
      <c r="C711" s="4"/>
      <c r="D711" s="4" t="str">
        <f t="shared" si="118"/>
        <v/>
      </c>
      <c r="E711" s="4"/>
      <c r="F711" s="1"/>
      <c r="G711" s="1"/>
      <c r="H711" s="77"/>
      <c r="I711" s="7"/>
    </row>
    <row r="712" spans="1:9" ht="16.2" x14ac:dyDescent="0.3">
      <c r="A712" s="63"/>
      <c r="B712" s="45" t="s">
        <v>88</v>
      </c>
      <c r="C712" s="4">
        <v>12</v>
      </c>
      <c r="D712" s="4">
        <f t="shared" si="118"/>
        <v>10</v>
      </c>
      <c r="E712" s="4">
        <f>D712-8</f>
        <v>2</v>
      </c>
      <c r="F712" s="1">
        <f t="shared" si="119"/>
        <v>400</v>
      </c>
      <c r="G712" s="1"/>
      <c r="H712" s="77"/>
      <c r="I712" s="7"/>
    </row>
    <row r="713" spans="1:9" ht="16.2" x14ac:dyDescent="0.3">
      <c r="A713" s="63"/>
      <c r="B713" s="8" t="s">
        <v>1848</v>
      </c>
      <c r="C713" s="4"/>
      <c r="D713" s="4">
        <v>152</v>
      </c>
      <c r="E713" s="4">
        <f>SUM(E683:E712)</f>
        <v>37.5</v>
      </c>
      <c r="F713" s="1"/>
      <c r="G713" s="1"/>
      <c r="H713" s="77">
        <v>22800</v>
      </c>
      <c r="I713" s="7"/>
    </row>
    <row r="714" spans="1:9" ht="32.4" x14ac:dyDescent="0.3">
      <c r="A714" s="63"/>
      <c r="B714" s="90" t="s">
        <v>1849</v>
      </c>
      <c r="C714" s="4"/>
      <c r="D714" s="4"/>
      <c r="E714" s="4"/>
      <c r="F714" s="1"/>
      <c r="G714" s="1"/>
      <c r="H714" s="43">
        <v>7550</v>
      </c>
      <c r="I714" s="4"/>
    </row>
    <row r="715" spans="1:9" ht="16.2" x14ac:dyDescent="0.3">
      <c r="A715" s="63"/>
      <c r="B715" s="8" t="s">
        <v>1817</v>
      </c>
      <c r="C715" s="4"/>
      <c r="D715" s="4"/>
      <c r="E715" s="4"/>
      <c r="F715" s="1"/>
      <c r="G715" s="1"/>
      <c r="H715" s="43">
        <v>30350</v>
      </c>
      <c r="I715" s="4"/>
    </row>
    <row r="716" spans="1:9" ht="16.2" x14ac:dyDescent="0.3">
      <c r="A716" s="63"/>
      <c r="B716" s="8" t="s">
        <v>1818</v>
      </c>
      <c r="C716" s="4"/>
      <c r="D716" s="4"/>
      <c r="E716" s="4"/>
      <c r="F716" s="1"/>
      <c r="G716" s="1"/>
      <c r="H716" s="43">
        <v>33900</v>
      </c>
      <c r="I716" s="4"/>
    </row>
    <row r="717" spans="1:9" ht="16.2" x14ac:dyDescent="0.3">
      <c r="A717" s="63"/>
      <c r="B717" s="8" t="s">
        <v>1819</v>
      </c>
      <c r="C717" s="9"/>
      <c r="D717" s="9" t="str">
        <f t="shared" si="118"/>
        <v/>
      </c>
      <c r="E717" s="9"/>
      <c r="F717" s="10"/>
      <c r="G717" s="10"/>
      <c r="H717" s="44">
        <v>3550</v>
      </c>
      <c r="I717" s="9"/>
    </row>
    <row r="718" spans="1:9" x14ac:dyDescent="0.3">
      <c r="A718" s="63"/>
      <c r="I718" s="29"/>
    </row>
    <row r="719" spans="1:9" ht="16.2" x14ac:dyDescent="0.3">
      <c r="A719" s="63"/>
      <c r="B719" s="45" t="s">
        <v>89</v>
      </c>
      <c r="C719" s="4">
        <v>12</v>
      </c>
      <c r="D719" s="4">
        <f t="shared" ref="D719:D754" si="120">IF((OR(C719&gt;12,C719=12)),C719-2,IF(C719=8,C719-1,""))</f>
        <v>10</v>
      </c>
      <c r="E719" s="4">
        <f>D719-8</f>
        <v>2</v>
      </c>
      <c r="F719" s="1">
        <f t="shared" ref="F719:F749" si="121">IF(2&lt;E719,2,E719)*150*4/3</f>
        <v>400</v>
      </c>
      <c r="G719" s="1"/>
      <c r="H719" s="77"/>
      <c r="I719" s="7"/>
    </row>
    <row r="720" spans="1:9" ht="16.2" x14ac:dyDescent="0.3">
      <c r="A720" s="63"/>
      <c r="B720" s="45" t="s">
        <v>90</v>
      </c>
      <c r="C720" s="4">
        <v>12</v>
      </c>
      <c r="D720" s="4">
        <f t="shared" si="120"/>
        <v>10</v>
      </c>
      <c r="E720" s="4">
        <f>D720-8</f>
        <v>2</v>
      </c>
      <c r="F720" s="1">
        <f t="shared" si="121"/>
        <v>400</v>
      </c>
      <c r="G720" s="1"/>
      <c r="H720" s="77"/>
      <c r="I720" s="7"/>
    </row>
    <row r="721" spans="1:9" ht="16.2" x14ac:dyDescent="0.3">
      <c r="A721" s="63"/>
      <c r="B721" s="45" t="s">
        <v>91</v>
      </c>
      <c r="C721" s="4">
        <v>12</v>
      </c>
      <c r="D721" s="4">
        <f t="shared" si="120"/>
        <v>10</v>
      </c>
      <c r="E721" s="4">
        <f>D721-8</f>
        <v>2</v>
      </c>
      <c r="F721" s="1">
        <f t="shared" si="121"/>
        <v>400</v>
      </c>
      <c r="G721" s="1"/>
      <c r="H721" s="77"/>
      <c r="I721" s="7"/>
    </row>
    <row r="722" spans="1:9" ht="16.2" x14ac:dyDescent="0.3">
      <c r="A722" s="63"/>
      <c r="B722" s="45" t="s">
        <v>92</v>
      </c>
      <c r="C722" s="4"/>
      <c r="D722" s="4" t="str">
        <f t="shared" si="120"/>
        <v/>
      </c>
      <c r="E722" s="4"/>
      <c r="F722" s="1"/>
      <c r="G722" s="1"/>
      <c r="H722" s="77"/>
      <c r="I722" s="7"/>
    </row>
    <row r="723" spans="1:9" ht="16.2" x14ac:dyDescent="0.3">
      <c r="A723" s="63"/>
      <c r="B723" s="45" t="s">
        <v>93</v>
      </c>
      <c r="C723" s="4"/>
      <c r="D723" s="4" t="str">
        <f t="shared" si="120"/>
        <v/>
      </c>
      <c r="E723" s="4"/>
      <c r="F723" s="1"/>
      <c r="G723" s="1"/>
      <c r="H723" s="77"/>
      <c r="I723" s="7"/>
    </row>
    <row r="724" spans="1:9" ht="16.2" x14ac:dyDescent="0.3">
      <c r="A724" s="63"/>
      <c r="B724" s="45" t="s">
        <v>94</v>
      </c>
      <c r="C724" s="4">
        <v>12</v>
      </c>
      <c r="D724" s="4">
        <f t="shared" si="120"/>
        <v>10</v>
      </c>
      <c r="E724" s="4">
        <f t="shared" ref="E724:E735" si="122">D724-8</f>
        <v>2</v>
      </c>
      <c r="F724" s="1">
        <f t="shared" si="121"/>
        <v>400</v>
      </c>
      <c r="G724" s="1"/>
      <c r="H724" s="77"/>
      <c r="I724" s="7"/>
    </row>
    <row r="725" spans="1:9" ht="16.2" x14ac:dyDescent="0.3">
      <c r="A725" s="63"/>
      <c r="B725" s="45" t="s">
        <v>95</v>
      </c>
      <c r="C725" s="4">
        <v>12</v>
      </c>
      <c r="D725" s="4">
        <f t="shared" si="120"/>
        <v>10</v>
      </c>
      <c r="E725" s="4">
        <f t="shared" si="122"/>
        <v>2</v>
      </c>
      <c r="F725" s="1">
        <f t="shared" si="121"/>
        <v>400</v>
      </c>
      <c r="G725" s="1"/>
      <c r="H725" s="77"/>
      <c r="I725" s="7"/>
    </row>
    <row r="726" spans="1:9" ht="16.2" x14ac:dyDescent="0.3">
      <c r="A726" s="63"/>
      <c r="B726" s="45" t="s">
        <v>96</v>
      </c>
      <c r="C726" s="4">
        <v>12</v>
      </c>
      <c r="D726" s="4">
        <f t="shared" si="120"/>
        <v>10</v>
      </c>
      <c r="E726" s="4">
        <f t="shared" si="122"/>
        <v>2</v>
      </c>
      <c r="F726" s="1">
        <f t="shared" si="121"/>
        <v>400</v>
      </c>
      <c r="G726" s="1"/>
      <c r="H726" s="77"/>
      <c r="I726" s="7"/>
    </row>
    <row r="727" spans="1:9" ht="16.2" x14ac:dyDescent="0.3">
      <c r="A727" s="63"/>
      <c r="B727" s="45" t="s">
        <v>97</v>
      </c>
      <c r="C727" s="4">
        <v>12</v>
      </c>
      <c r="D727" s="4">
        <f t="shared" si="120"/>
        <v>10</v>
      </c>
      <c r="E727" s="4">
        <f t="shared" si="122"/>
        <v>2</v>
      </c>
      <c r="F727" s="1">
        <f t="shared" si="121"/>
        <v>400</v>
      </c>
      <c r="G727" s="1"/>
      <c r="H727" s="77"/>
      <c r="I727" s="7"/>
    </row>
    <row r="728" spans="1:9" ht="16.2" x14ac:dyDescent="0.3">
      <c r="A728" s="63"/>
      <c r="B728" s="45" t="s">
        <v>98</v>
      </c>
      <c r="C728" s="4">
        <v>12</v>
      </c>
      <c r="D728" s="4">
        <f t="shared" si="120"/>
        <v>10</v>
      </c>
      <c r="E728" s="4">
        <f t="shared" si="122"/>
        <v>2</v>
      </c>
      <c r="F728" s="1">
        <f t="shared" si="121"/>
        <v>400</v>
      </c>
      <c r="G728" s="1"/>
      <c r="H728" s="77"/>
      <c r="I728" s="7"/>
    </row>
    <row r="729" spans="1:9" ht="16.2" x14ac:dyDescent="0.3">
      <c r="A729" s="63"/>
      <c r="B729" s="45" t="s">
        <v>99</v>
      </c>
      <c r="C729" s="4">
        <v>12</v>
      </c>
      <c r="D729" s="4">
        <f t="shared" si="120"/>
        <v>10</v>
      </c>
      <c r="E729" s="4">
        <f t="shared" si="122"/>
        <v>2</v>
      </c>
      <c r="F729" s="1">
        <f t="shared" si="121"/>
        <v>400</v>
      </c>
      <c r="G729" s="1"/>
      <c r="H729" s="77"/>
      <c r="I729" s="7"/>
    </row>
    <row r="730" spans="1:9" ht="16.2" x14ac:dyDescent="0.3">
      <c r="A730" s="63"/>
      <c r="B730" s="45" t="s">
        <v>100</v>
      </c>
      <c r="C730" s="4">
        <v>12</v>
      </c>
      <c r="D730" s="4">
        <f t="shared" si="120"/>
        <v>10</v>
      </c>
      <c r="E730" s="4">
        <f t="shared" si="122"/>
        <v>2</v>
      </c>
      <c r="F730" s="1">
        <f t="shared" si="121"/>
        <v>400</v>
      </c>
      <c r="G730" s="1"/>
      <c r="H730" s="77"/>
      <c r="I730" s="7"/>
    </row>
    <row r="731" spans="1:9" ht="16.2" x14ac:dyDescent="0.3">
      <c r="A731" s="63"/>
      <c r="B731" s="45" t="s">
        <v>101</v>
      </c>
      <c r="C731" s="4">
        <v>12</v>
      </c>
      <c r="D731" s="4">
        <f t="shared" si="120"/>
        <v>10</v>
      </c>
      <c r="E731" s="4">
        <f t="shared" si="122"/>
        <v>2</v>
      </c>
      <c r="F731" s="1">
        <f t="shared" si="121"/>
        <v>400</v>
      </c>
      <c r="G731" s="1"/>
      <c r="H731" s="77"/>
      <c r="I731" s="7"/>
    </row>
    <row r="732" spans="1:9" ht="16.2" x14ac:dyDescent="0.3">
      <c r="A732" s="63"/>
      <c r="B732" s="45" t="s">
        <v>102</v>
      </c>
      <c r="C732" s="4">
        <v>12</v>
      </c>
      <c r="D732" s="4">
        <f t="shared" si="120"/>
        <v>10</v>
      </c>
      <c r="E732" s="4">
        <f t="shared" si="122"/>
        <v>2</v>
      </c>
      <c r="F732" s="1">
        <f t="shared" si="121"/>
        <v>400</v>
      </c>
      <c r="G732" s="1"/>
      <c r="H732" s="77"/>
      <c r="I732" s="7"/>
    </row>
    <row r="733" spans="1:9" ht="16.2" x14ac:dyDescent="0.3">
      <c r="A733" s="63"/>
      <c r="B733" s="45" t="s">
        <v>103</v>
      </c>
      <c r="C733" s="4">
        <v>12</v>
      </c>
      <c r="D733" s="4">
        <f t="shared" si="120"/>
        <v>10</v>
      </c>
      <c r="E733" s="4">
        <f t="shared" si="122"/>
        <v>2</v>
      </c>
      <c r="F733" s="1">
        <f t="shared" si="121"/>
        <v>400</v>
      </c>
      <c r="G733" s="1"/>
      <c r="H733" s="77"/>
      <c r="I733" s="7"/>
    </row>
    <row r="734" spans="1:9" ht="16.2" x14ac:dyDescent="0.3">
      <c r="A734" s="63"/>
      <c r="B734" s="45" t="s">
        <v>104</v>
      </c>
      <c r="C734" s="4">
        <v>12</v>
      </c>
      <c r="D734" s="4">
        <f t="shared" si="120"/>
        <v>10</v>
      </c>
      <c r="E734" s="4">
        <f t="shared" si="122"/>
        <v>2</v>
      </c>
      <c r="F734" s="1">
        <f t="shared" si="121"/>
        <v>400</v>
      </c>
      <c r="G734" s="1"/>
      <c r="H734" s="77"/>
      <c r="I734" s="7"/>
    </row>
    <row r="735" spans="1:9" ht="16.2" x14ac:dyDescent="0.3">
      <c r="A735" s="63"/>
      <c r="B735" s="45" t="s">
        <v>105</v>
      </c>
      <c r="C735" s="4">
        <v>12</v>
      </c>
      <c r="D735" s="4">
        <f t="shared" si="120"/>
        <v>10</v>
      </c>
      <c r="E735" s="4">
        <f t="shared" si="122"/>
        <v>2</v>
      </c>
      <c r="F735" s="1">
        <f t="shared" si="121"/>
        <v>400</v>
      </c>
      <c r="G735" s="1"/>
      <c r="H735" s="77"/>
      <c r="I735" s="7"/>
    </row>
    <row r="736" spans="1:9" ht="16.2" x14ac:dyDescent="0.3">
      <c r="A736" s="63"/>
      <c r="B736" s="166" t="s">
        <v>2068</v>
      </c>
      <c r="C736" s="19"/>
      <c r="D736" s="19" t="str">
        <f t="shared" si="120"/>
        <v/>
      </c>
      <c r="E736" s="19"/>
      <c r="F736" s="28"/>
      <c r="G736" s="28"/>
      <c r="H736" s="91"/>
      <c r="I736" s="21"/>
    </row>
    <row r="737" spans="1:9" ht="16.2" x14ac:dyDescent="0.3">
      <c r="A737" s="63"/>
      <c r="B737" s="45" t="s">
        <v>106</v>
      </c>
      <c r="C737" s="4">
        <v>12</v>
      </c>
      <c r="D737" s="4">
        <f t="shared" si="120"/>
        <v>10</v>
      </c>
      <c r="E737" s="4">
        <f>D737-8</f>
        <v>2</v>
      </c>
      <c r="F737" s="1">
        <f t="shared" si="121"/>
        <v>400</v>
      </c>
      <c r="G737" s="1"/>
      <c r="H737" s="77"/>
      <c r="I737" s="7"/>
    </row>
    <row r="738" spans="1:9" ht="16.2" x14ac:dyDescent="0.3">
      <c r="A738" s="63"/>
      <c r="B738" s="45" t="s">
        <v>107</v>
      </c>
      <c r="C738" s="4">
        <v>12</v>
      </c>
      <c r="D738" s="4">
        <f t="shared" si="120"/>
        <v>10</v>
      </c>
      <c r="E738" s="4">
        <f>D738-8</f>
        <v>2</v>
      </c>
      <c r="F738" s="1">
        <f t="shared" si="121"/>
        <v>400</v>
      </c>
      <c r="G738" s="1"/>
      <c r="H738" s="77"/>
      <c r="I738" s="7"/>
    </row>
    <row r="739" spans="1:9" ht="16.2" x14ac:dyDescent="0.3">
      <c r="A739" s="63"/>
      <c r="B739" s="45" t="s">
        <v>108</v>
      </c>
      <c r="C739" s="4">
        <v>12</v>
      </c>
      <c r="D739" s="4">
        <f t="shared" si="120"/>
        <v>10</v>
      </c>
      <c r="E739" s="4">
        <f>D739-8</f>
        <v>2</v>
      </c>
      <c r="F739" s="1">
        <f t="shared" si="121"/>
        <v>400</v>
      </c>
      <c r="G739" s="1"/>
      <c r="H739" s="77"/>
      <c r="I739" s="7"/>
    </row>
    <row r="740" spans="1:9" ht="16.2" x14ac:dyDescent="0.3">
      <c r="A740" s="63"/>
      <c r="B740" s="45" t="s">
        <v>109</v>
      </c>
      <c r="C740" s="4"/>
      <c r="D740" s="4" t="str">
        <f t="shared" si="120"/>
        <v/>
      </c>
      <c r="E740" s="4"/>
      <c r="F740" s="1"/>
      <c r="G740" s="1"/>
      <c r="H740" s="77"/>
      <c r="I740" s="7"/>
    </row>
    <row r="741" spans="1:9" ht="16.2" x14ac:dyDescent="0.3">
      <c r="A741" s="63"/>
      <c r="B741" s="45" t="s">
        <v>110</v>
      </c>
      <c r="C741" s="4"/>
      <c r="D741" s="4" t="str">
        <f t="shared" si="120"/>
        <v/>
      </c>
      <c r="E741" s="4"/>
      <c r="F741" s="1"/>
      <c r="G741" s="1"/>
      <c r="H741" s="77"/>
      <c r="I741" s="7"/>
    </row>
    <row r="742" spans="1:9" ht="16.2" x14ac:dyDescent="0.3">
      <c r="A742" s="63"/>
      <c r="B742" s="45" t="s">
        <v>111</v>
      </c>
      <c r="C742" s="4">
        <v>12</v>
      </c>
      <c r="D742" s="4">
        <f t="shared" si="120"/>
        <v>10</v>
      </c>
      <c r="E742" s="4">
        <f>D742-8</f>
        <v>2</v>
      </c>
      <c r="F742" s="1">
        <f t="shared" si="121"/>
        <v>400</v>
      </c>
      <c r="G742" s="1"/>
      <c r="H742" s="77"/>
      <c r="I742" s="7"/>
    </row>
    <row r="743" spans="1:9" ht="16.2" x14ac:dyDescent="0.3">
      <c r="A743" s="63"/>
      <c r="B743" s="45" t="s">
        <v>112</v>
      </c>
      <c r="C743" s="4">
        <v>12</v>
      </c>
      <c r="D743" s="4">
        <f t="shared" si="120"/>
        <v>10</v>
      </c>
      <c r="E743" s="4">
        <f>D743-8</f>
        <v>2</v>
      </c>
      <c r="F743" s="1">
        <f t="shared" si="121"/>
        <v>400</v>
      </c>
      <c r="G743" s="1"/>
      <c r="H743" s="77"/>
      <c r="I743" s="7"/>
    </row>
    <row r="744" spans="1:9" ht="16.2" x14ac:dyDescent="0.3">
      <c r="A744" s="63"/>
      <c r="B744" s="45" t="s">
        <v>113</v>
      </c>
      <c r="C744" s="4">
        <v>12</v>
      </c>
      <c r="D744" s="4">
        <f t="shared" si="120"/>
        <v>10</v>
      </c>
      <c r="E744" s="4">
        <f>D744-8</f>
        <v>2</v>
      </c>
      <c r="F744" s="1">
        <f t="shared" si="121"/>
        <v>400</v>
      </c>
      <c r="G744" s="1"/>
      <c r="H744" s="77"/>
      <c r="I744" s="7"/>
    </row>
    <row r="745" spans="1:9" ht="16.2" x14ac:dyDescent="0.3">
      <c r="A745" s="63"/>
      <c r="B745" s="45" t="s">
        <v>114</v>
      </c>
      <c r="C745" s="4">
        <v>12</v>
      </c>
      <c r="D745" s="4">
        <f t="shared" si="120"/>
        <v>10</v>
      </c>
      <c r="E745" s="4">
        <f>D745-8</f>
        <v>2</v>
      </c>
      <c r="F745" s="1">
        <f t="shared" si="121"/>
        <v>400</v>
      </c>
      <c r="G745" s="1"/>
      <c r="H745" s="77"/>
      <c r="I745" s="7"/>
    </row>
    <row r="746" spans="1:9" ht="16.2" x14ac:dyDescent="0.3">
      <c r="A746" s="63"/>
      <c r="B746" s="45" t="s">
        <v>115</v>
      </c>
      <c r="C746" s="4"/>
      <c r="D746" s="4" t="str">
        <f t="shared" si="120"/>
        <v/>
      </c>
      <c r="E746" s="4"/>
      <c r="F746" s="1"/>
      <c r="G746" s="1"/>
      <c r="H746" s="77"/>
      <c r="I746" s="7"/>
    </row>
    <row r="747" spans="1:9" ht="16.2" x14ac:dyDescent="0.3">
      <c r="A747" s="63"/>
      <c r="B747" s="45" t="s">
        <v>116</v>
      </c>
      <c r="C747" s="4"/>
      <c r="D747" s="4" t="str">
        <f t="shared" si="120"/>
        <v/>
      </c>
      <c r="E747" s="4"/>
      <c r="F747" s="1"/>
      <c r="G747" s="1"/>
      <c r="H747" s="77"/>
      <c r="I747" s="7"/>
    </row>
    <row r="748" spans="1:9" ht="16.2" x14ac:dyDescent="0.3">
      <c r="A748" s="63"/>
      <c r="B748" s="45" t="s">
        <v>117</v>
      </c>
      <c r="C748" s="4">
        <v>12</v>
      </c>
      <c r="D748" s="4">
        <f t="shared" si="120"/>
        <v>10</v>
      </c>
      <c r="E748" s="4">
        <f>D748-8</f>
        <v>2</v>
      </c>
      <c r="F748" s="1">
        <f t="shared" si="121"/>
        <v>400</v>
      </c>
      <c r="G748" s="1"/>
      <c r="H748" s="77"/>
      <c r="I748" s="7"/>
    </row>
    <row r="749" spans="1:9" ht="16.2" x14ac:dyDescent="0.3">
      <c r="A749" s="63"/>
      <c r="B749" s="45" t="s">
        <v>118</v>
      </c>
      <c r="C749" s="4">
        <v>12</v>
      </c>
      <c r="D749" s="4">
        <f t="shared" si="120"/>
        <v>10</v>
      </c>
      <c r="E749" s="4">
        <f>D749-8</f>
        <v>2</v>
      </c>
      <c r="F749" s="1">
        <f t="shared" si="121"/>
        <v>400</v>
      </c>
      <c r="G749" s="1"/>
      <c r="H749" s="77"/>
      <c r="I749" s="7"/>
    </row>
    <row r="750" spans="1:9" ht="16.2" x14ac:dyDescent="0.3">
      <c r="A750" s="63"/>
      <c r="B750" s="8" t="s">
        <v>1848</v>
      </c>
      <c r="C750" s="4"/>
      <c r="D750" s="4">
        <v>192</v>
      </c>
      <c r="E750" s="4">
        <f>SUM(E719:E749)</f>
        <v>48</v>
      </c>
      <c r="F750" s="1"/>
      <c r="G750" s="1"/>
      <c r="H750" s="43">
        <v>28800</v>
      </c>
      <c r="I750" s="4"/>
    </row>
    <row r="751" spans="1:9" ht="32.4" x14ac:dyDescent="0.3">
      <c r="A751" s="63"/>
      <c r="B751" s="90" t="s">
        <v>1849</v>
      </c>
      <c r="C751" s="4"/>
      <c r="D751" s="4"/>
      <c r="E751" s="4"/>
      <c r="F751" s="1"/>
      <c r="G751" s="1"/>
      <c r="H751" s="43">
        <v>9600</v>
      </c>
      <c r="I751" s="4"/>
    </row>
    <row r="752" spans="1:9" ht="16.2" x14ac:dyDescent="0.3">
      <c r="A752" s="63"/>
      <c r="B752" s="8" t="s">
        <v>1817</v>
      </c>
      <c r="C752" s="4"/>
      <c r="D752" s="4"/>
      <c r="E752" s="4"/>
      <c r="F752" s="1"/>
      <c r="G752" s="1"/>
      <c r="H752" s="43">
        <v>38400</v>
      </c>
      <c r="I752" s="4"/>
    </row>
    <row r="753" spans="1:13" ht="16.2" x14ac:dyDescent="0.3">
      <c r="A753" s="63"/>
      <c r="B753" s="8" t="s">
        <v>1818</v>
      </c>
      <c r="C753" s="4"/>
      <c r="D753" s="4"/>
      <c r="E753" s="4"/>
      <c r="F753" s="1"/>
      <c r="G753" s="1"/>
      <c r="H753" s="43">
        <v>43200</v>
      </c>
      <c r="I753" s="4"/>
    </row>
    <row r="754" spans="1:13" ht="16.2" x14ac:dyDescent="0.3">
      <c r="A754" s="63"/>
      <c r="B754" s="8" t="s">
        <v>1819</v>
      </c>
      <c r="C754" s="9"/>
      <c r="D754" s="9" t="str">
        <f t="shared" si="120"/>
        <v/>
      </c>
      <c r="E754" s="9"/>
      <c r="F754" s="10"/>
      <c r="G754" s="10"/>
      <c r="H754" s="44">
        <v>4800</v>
      </c>
      <c r="I754" s="9"/>
    </row>
    <row r="755" spans="1:13" x14ac:dyDescent="0.3">
      <c r="A755" s="63"/>
      <c r="I755" s="29"/>
    </row>
    <row r="756" spans="1:13" ht="16.2" x14ac:dyDescent="0.3">
      <c r="A756" s="63"/>
      <c r="B756" s="45" t="s">
        <v>119</v>
      </c>
      <c r="C756" s="4">
        <v>12</v>
      </c>
      <c r="D756" s="4">
        <f t="shared" ref="D756:D790" si="123">IF((OR(C756&gt;12,C756=12)),C756-2,IF(C756=8,C756-1,""))</f>
        <v>10</v>
      </c>
      <c r="E756" s="4">
        <f>D756-8</f>
        <v>2</v>
      </c>
      <c r="F756" s="1">
        <f t="shared" ref="F756" si="124">IF(2&lt;E756,2,E756)*150*4/3</f>
        <v>400</v>
      </c>
      <c r="G756" s="1"/>
      <c r="H756" s="77"/>
      <c r="I756" s="7"/>
    </row>
    <row r="757" spans="1:13" ht="16.2" x14ac:dyDescent="0.3">
      <c r="A757" s="63"/>
      <c r="B757" s="45" t="s">
        <v>120</v>
      </c>
      <c r="C757" s="4"/>
      <c r="D757" s="4" t="str">
        <f t="shared" si="123"/>
        <v/>
      </c>
      <c r="E757" s="4"/>
      <c r="F757" s="1"/>
      <c r="G757" s="1"/>
      <c r="H757" s="77"/>
      <c r="I757" s="7"/>
    </row>
    <row r="758" spans="1:13" ht="16.2" x14ac:dyDescent="0.3">
      <c r="A758" s="63"/>
      <c r="B758" s="45" t="s">
        <v>121</v>
      </c>
      <c r="C758" s="4"/>
      <c r="D758" s="4" t="str">
        <f t="shared" si="123"/>
        <v/>
      </c>
      <c r="E758" s="4"/>
      <c r="F758" s="1"/>
      <c r="G758" s="1"/>
      <c r="H758" s="77"/>
      <c r="I758" s="7"/>
    </row>
    <row r="759" spans="1:13" ht="16.2" x14ac:dyDescent="0.3">
      <c r="A759" s="63"/>
      <c r="B759" s="45" t="s">
        <v>122</v>
      </c>
      <c r="C759" s="4"/>
      <c r="D759" s="4" t="str">
        <f t="shared" si="123"/>
        <v/>
      </c>
      <c r="E759" s="4"/>
      <c r="F759" s="1"/>
      <c r="G759" s="1"/>
      <c r="H759" s="77"/>
      <c r="I759" s="7"/>
      <c r="M759" s="4"/>
    </row>
    <row r="760" spans="1:13" ht="16.2" x14ac:dyDescent="0.3">
      <c r="A760" s="63"/>
      <c r="B760" s="45" t="s">
        <v>123</v>
      </c>
      <c r="C760" s="4">
        <v>12</v>
      </c>
      <c r="D760" s="4">
        <f t="shared" si="123"/>
        <v>10</v>
      </c>
      <c r="E760" s="4">
        <f>D760-8</f>
        <v>2</v>
      </c>
      <c r="F760" s="1">
        <f t="shared" ref="F760:F786" si="125">IF(2&lt;E760,2,E760)*150*4/3</f>
        <v>400</v>
      </c>
      <c r="G760" s="1"/>
      <c r="H760" s="77"/>
      <c r="I760" s="7"/>
    </row>
    <row r="761" spans="1:13" ht="16.2" x14ac:dyDescent="0.3">
      <c r="A761" s="63"/>
      <c r="B761" s="45" t="s">
        <v>124</v>
      </c>
      <c r="C761" s="4">
        <v>12</v>
      </c>
      <c r="D761" s="4">
        <f t="shared" si="123"/>
        <v>10</v>
      </c>
      <c r="E761" s="4">
        <f>D761-8</f>
        <v>2</v>
      </c>
      <c r="F761" s="1">
        <f t="shared" si="125"/>
        <v>400</v>
      </c>
      <c r="G761" s="1"/>
      <c r="H761" s="77"/>
      <c r="I761" s="7"/>
    </row>
    <row r="762" spans="1:13" ht="16.2" x14ac:dyDescent="0.3">
      <c r="A762" s="63"/>
      <c r="B762" s="45" t="s">
        <v>125</v>
      </c>
      <c r="C762" s="4">
        <v>12</v>
      </c>
      <c r="D762" s="4">
        <f t="shared" si="123"/>
        <v>10</v>
      </c>
      <c r="E762" s="4">
        <f>D762-8</f>
        <v>2</v>
      </c>
      <c r="F762" s="1">
        <f t="shared" si="125"/>
        <v>400</v>
      </c>
      <c r="G762" s="1"/>
      <c r="H762" s="77"/>
      <c r="I762" s="7"/>
    </row>
    <row r="763" spans="1:13" ht="16.2" x14ac:dyDescent="0.3">
      <c r="A763" s="63"/>
      <c r="B763" s="45" t="s">
        <v>126</v>
      </c>
      <c r="C763" s="4">
        <v>12</v>
      </c>
      <c r="D763" s="4">
        <f t="shared" si="123"/>
        <v>10</v>
      </c>
      <c r="E763" s="4">
        <f>D763-8</f>
        <v>2</v>
      </c>
      <c r="F763" s="1">
        <f t="shared" si="125"/>
        <v>400</v>
      </c>
      <c r="G763" s="1"/>
      <c r="H763" s="77"/>
      <c r="I763" s="7"/>
    </row>
    <row r="764" spans="1:13" ht="16.2" x14ac:dyDescent="0.3">
      <c r="A764" s="63"/>
      <c r="B764" s="45" t="s">
        <v>127</v>
      </c>
      <c r="C764" s="4"/>
      <c r="D764" s="4" t="str">
        <f t="shared" si="123"/>
        <v/>
      </c>
      <c r="E764" s="4"/>
      <c r="F764" s="1"/>
      <c r="G764" s="1"/>
      <c r="H764" s="77"/>
      <c r="I764" s="7"/>
    </row>
    <row r="765" spans="1:13" ht="16.2" x14ac:dyDescent="0.3">
      <c r="A765" s="63"/>
      <c r="B765" s="45" t="s">
        <v>128</v>
      </c>
      <c r="C765" s="4"/>
      <c r="D765" s="4" t="str">
        <f t="shared" si="123"/>
        <v/>
      </c>
      <c r="E765" s="4"/>
      <c r="F765" s="1"/>
      <c r="G765" s="1"/>
      <c r="H765" s="77"/>
      <c r="I765" s="7"/>
    </row>
    <row r="766" spans="1:13" ht="16.2" x14ac:dyDescent="0.3">
      <c r="A766" s="63"/>
      <c r="B766" s="45" t="s">
        <v>129</v>
      </c>
      <c r="C766" s="4">
        <v>12</v>
      </c>
      <c r="D766" s="4">
        <f t="shared" si="123"/>
        <v>10</v>
      </c>
      <c r="E766" s="4">
        <f>D766-8</f>
        <v>2</v>
      </c>
      <c r="F766" s="1">
        <f t="shared" si="125"/>
        <v>400</v>
      </c>
      <c r="G766" s="1"/>
      <c r="H766" s="77"/>
      <c r="I766" s="7"/>
    </row>
    <row r="767" spans="1:13" ht="16.2" x14ac:dyDescent="0.3">
      <c r="A767" s="63"/>
      <c r="B767" s="45" t="s">
        <v>130</v>
      </c>
      <c r="C767" s="4">
        <v>12</v>
      </c>
      <c r="D767" s="4">
        <f t="shared" si="123"/>
        <v>10</v>
      </c>
      <c r="E767" s="4">
        <f>D767-8</f>
        <v>2</v>
      </c>
      <c r="F767" s="1">
        <f t="shared" si="125"/>
        <v>400</v>
      </c>
      <c r="G767" s="1"/>
      <c r="H767" s="77"/>
      <c r="I767" s="7"/>
    </row>
    <row r="768" spans="1:13" ht="16.2" x14ac:dyDescent="0.3">
      <c r="A768" s="63"/>
      <c r="B768" s="45" t="s">
        <v>131</v>
      </c>
      <c r="C768" s="4">
        <v>12</v>
      </c>
      <c r="D768" s="4">
        <f t="shared" si="123"/>
        <v>10</v>
      </c>
      <c r="E768" s="4">
        <f>D768-8</f>
        <v>2</v>
      </c>
      <c r="F768" s="1">
        <f t="shared" si="125"/>
        <v>400</v>
      </c>
      <c r="G768" s="1"/>
      <c r="H768" s="77"/>
      <c r="I768" s="7"/>
    </row>
    <row r="769" spans="1:9" ht="16.2" x14ac:dyDescent="0.3">
      <c r="A769" s="63"/>
      <c r="B769" s="45" t="s">
        <v>132</v>
      </c>
      <c r="C769" s="4"/>
      <c r="D769" s="4" t="str">
        <f t="shared" si="123"/>
        <v/>
      </c>
      <c r="E769" s="4"/>
      <c r="F769" s="1"/>
      <c r="G769" s="1"/>
      <c r="H769" s="77"/>
      <c r="I769" s="7"/>
    </row>
    <row r="770" spans="1:9" ht="16.2" x14ac:dyDescent="0.3">
      <c r="A770" s="63"/>
      <c r="B770" s="45" t="s">
        <v>133</v>
      </c>
      <c r="C770" s="4"/>
      <c r="D770" s="4" t="str">
        <f t="shared" si="123"/>
        <v/>
      </c>
      <c r="E770" s="4"/>
      <c r="F770" s="1"/>
      <c r="G770" s="1"/>
      <c r="H770" s="77"/>
      <c r="I770" s="7"/>
    </row>
    <row r="771" spans="1:9" ht="16.2" x14ac:dyDescent="0.3">
      <c r="A771" s="63"/>
      <c r="B771" s="45" t="s">
        <v>134</v>
      </c>
      <c r="C771" s="4"/>
      <c r="D771" s="4" t="str">
        <f t="shared" si="123"/>
        <v/>
      </c>
      <c r="E771" s="4"/>
      <c r="F771" s="1"/>
      <c r="G771" s="1"/>
      <c r="H771" s="77"/>
      <c r="I771" s="7"/>
    </row>
    <row r="772" spans="1:9" ht="16.2" x14ac:dyDescent="0.3">
      <c r="A772" s="63"/>
      <c r="B772" s="45" t="s">
        <v>135</v>
      </c>
      <c r="C772" s="4">
        <v>12</v>
      </c>
      <c r="D772" s="4">
        <f t="shared" si="123"/>
        <v>10</v>
      </c>
      <c r="E772" s="4">
        <f>D772-8</f>
        <v>2</v>
      </c>
      <c r="F772" s="1">
        <f t="shared" si="125"/>
        <v>400</v>
      </c>
      <c r="G772" s="1"/>
      <c r="H772" s="77"/>
      <c r="I772" s="7"/>
    </row>
    <row r="773" spans="1:9" ht="16.2" x14ac:dyDescent="0.3">
      <c r="A773" s="63"/>
      <c r="B773" s="45" t="s">
        <v>136</v>
      </c>
      <c r="C773" s="4">
        <v>12</v>
      </c>
      <c r="D773" s="4">
        <f t="shared" si="123"/>
        <v>10</v>
      </c>
      <c r="E773" s="4">
        <f>D773-8</f>
        <v>2</v>
      </c>
      <c r="F773" s="1">
        <f t="shared" si="125"/>
        <v>400</v>
      </c>
      <c r="G773" s="1"/>
      <c r="H773" s="77"/>
      <c r="I773" s="7"/>
    </row>
    <row r="774" spans="1:9" ht="16.2" x14ac:dyDescent="0.3">
      <c r="A774" s="63"/>
      <c r="B774" s="45" t="s">
        <v>137</v>
      </c>
      <c r="C774" s="4">
        <v>12</v>
      </c>
      <c r="D774" s="4">
        <f t="shared" si="123"/>
        <v>10</v>
      </c>
      <c r="E774" s="4">
        <f>D774-8</f>
        <v>2</v>
      </c>
      <c r="F774" s="1">
        <f t="shared" si="125"/>
        <v>400</v>
      </c>
      <c r="G774" s="1"/>
      <c r="H774" s="77"/>
      <c r="I774" s="7"/>
    </row>
    <row r="775" spans="1:9" ht="16.2" x14ac:dyDescent="0.3">
      <c r="A775" s="63"/>
      <c r="B775" s="45" t="s">
        <v>138</v>
      </c>
      <c r="C775" s="4">
        <v>12</v>
      </c>
      <c r="D775" s="4">
        <f t="shared" si="123"/>
        <v>10</v>
      </c>
      <c r="E775" s="4">
        <f>D775-8</f>
        <v>2</v>
      </c>
      <c r="F775" s="1">
        <f t="shared" si="125"/>
        <v>400</v>
      </c>
      <c r="G775" s="1"/>
      <c r="H775" s="77"/>
      <c r="I775" s="7"/>
    </row>
    <row r="776" spans="1:9" ht="16.2" x14ac:dyDescent="0.3">
      <c r="A776" s="63"/>
      <c r="B776" s="45" t="s">
        <v>139</v>
      </c>
      <c r="C776" s="4"/>
      <c r="D776" s="4" t="str">
        <f t="shared" si="123"/>
        <v/>
      </c>
      <c r="E776" s="4"/>
      <c r="F776" s="1"/>
      <c r="G776" s="1"/>
      <c r="H776" s="77"/>
      <c r="I776" s="7"/>
    </row>
    <row r="777" spans="1:9" ht="16.2" x14ac:dyDescent="0.3">
      <c r="A777" s="63"/>
      <c r="B777" s="45" t="s">
        <v>140</v>
      </c>
      <c r="C777" s="4"/>
      <c r="D777" s="4" t="str">
        <f t="shared" si="123"/>
        <v/>
      </c>
      <c r="E777" s="4"/>
      <c r="F777" s="1"/>
      <c r="G777" s="1"/>
      <c r="H777" s="77"/>
      <c r="I777" s="7"/>
    </row>
    <row r="778" spans="1:9" ht="16.2" x14ac:dyDescent="0.3">
      <c r="A778" s="63"/>
      <c r="B778" s="45" t="s">
        <v>141</v>
      </c>
      <c r="C778" s="4">
        <v>12.5</v>
      </c>
      <c r="D778" s="4">
        <f t="shared" si="123"/>
        <v>10.5</v>
      </c>
      <c r="E778" s="4">
        <v>2</v>
      </c>
      <c r="F778" s="1">
        <f t="shared" si="125"/>
        <v>400</v>
      </c>
      <c r="G778" s="1">
        <v>0.5</v>
      </c>
      <c r="H778" s="77"/>
      <c r="I778" s="7"/>
    </row>
    <row r="779" spans="1:9" ht="16.2" x14ac:dyDescent="0.3">
      <c r="A779" s="63"/>
      <c r="B779" s="45" t="s">
        <v>142</v>
      </c>
      <c r="C779" s="4">
        <v>11.5</v>
      </c>
      <c r="D779" s="4">
        <v>10.5</v>
      </c>
      <c r="E779" s="4">
        <v>2</v>
      </c>
      <c r="F779" s="1">
        <f t="shared" si="125"/>
        <v>400</v>
      </c>
      <c r="G779" s="1">
        <v>0.5</v>
      </c>
      <c r="H779" s="77"/>
      <c r="I779" s="7"/>
    </row>
    <row r="780" spans="1:9" ht="16.2" x14ac:dyDescent="0.3">
      <c r="A780" s="63"/>
      <c r="B780" s="45" t="s">
        <v>143</v>
      </c>
      <c r="C780" s="4">
        <v>12</v>
      </c>
      <c r="D780" s="4">
        <f t="shared" si="123"/>
        <v>10</v>
      </c>
      <c r="E780" s="4">
        <f t="shared" ref="E780:E785" si="126">D780-8</f>
        <v>2</v>
      </c>
      <c r="F780" s="1">
        <f t="shared" si="125"/>
        <v>400</v>
      </c>
      <c r="G780" s="1"/>
      <c r="H780" s="77"/>
      <c r="I780" s="7"/>
    </row>
    <row r="781" spans="1:9" ht="16.2" x14ac:dyDescent="0.3">
      <c r="A781" s="63"/>
      <c r="B781" s="45" t="s">
        <v>144</v>
      </c>
      <c r="C781" s="4">
        <v>12</v>
      </c>
      <c r="D781" s="4">
        <f t="shared" si="123"/>
        <v>10</v>
      </c>
      <c r="E781" s="4">
        <f t="shared" si="126"/>
        <v>2</v>
      </c>
      <c r="F781" s="1">
        <f t="shared" si="125"/>
        <v>400</v>
      </c>
      <c r="G781" s="1"/>
      <c r="H781" s="77"/>
      <c r="I781" s="7"/>
    </row>
    <row r="782" spans="1:9" ht="16.2" x14ac:dyDescent="0.3">
      <c r="A782" s="63"/>
      <c r="B782" s="45" t="s">
        <v>145</v>
      </c>
      <c r="C782" s="4">
        <v>12</v>
      </c>
      <c r="D782" s="4">
        <f t="shared" si="123"/>
        <v>10</v>
      </c>
      <c r="E782" s="4">
        <f t="shared" si="126"/>
        <v>2</v>
      </c>
      <c r="F782" s="1">
        <f t="shared" si="125"/>
        <v>400</v>
      </c>
      <c r="G782" s="1"/>
      <c r="H782" s="77"/>
      <c r="I782" s="7"/>
    </row>
    <row r="783" spans="1:9" ht="16.2" x14ac:dyDescent="0.3">
      <c r="A783" s="63"/>
      <c r="B783" s="45" t="s">
        <v>146</v>
      </c>
      <c r="C783" s="4">
        <v>12</v>
      </c>
      <c r="D783" s="4">
        <f t="shared" si="123"/>
        <v>10</v>
      </c>
      <c r="E783" s="4">
        <f t="shared" si="126"/>
        <v>2</v>
      </c>
      <c r="F783" s="1">
        <f t="shared" si="125"/>
        <v>400</v>
      </c>
      <c r="G783" s="1"/>
      <c r="H783" s="77"/>
      <c r="I783" s="7"/>
    </row>
    <row r="784" spans="1:9" ht="16.2" x14ac:dyDescent="0.3">
      <c r="A784" s="63"/>
      <c r="B784" s="45" t="s">
        <v>147</v>
      </c>
      <c r="C784" s="4">
        <v>12</v>
      </c>
      <c r="D784" s="4">
        <f t="shared" si="123"/>
        <v>10</v>
      </c>
      <c r="E784" s="4">
        <f t="shared" si="126"/>
        <v>2</v>
      </c>
      <c r="F784" s="1">
        <f t="shared" si="125"/>
        <v>400</v>
      </c>
      <c r="G784" s="1"/>
      <c r="H784" s="77"/>
      <c r="I784" s="7"/>
    </row>
    <row r="785" spans="1:9" ht="16.2" x14ac:dyDescent="0.3">
      <c r="A785" s="63"/>
      <c r="B785" s="45" t="s">
        <v>148</v>
      </c>
      <c r="C785" s="4">
        <v>12</v>
      </c>
      <c r="D785" s="4">
        <f t="shared" si="123"/>
        <v>10</v>
      </c>
      <c r="E785" s="4">
        <f t="shared" si="126"/>
        <v>2</v>
      </c>
      <c r="F785" s="1">
        <f t="shared" si="125"/>
        <v>400</v>
      </c>
      <c r="G785" s="1"/>
      <c r="H785" s="77"/>
      <c r="I785" s="7"/>
    </row>
    <row r="786" spans="1:9" ht="16.2" x14ac:dyDescent="0.3">
      <c r="A786" s="63"/>
      <c r="B786" s="8" t="s">
        <v>1848</v>
      </c>
      <c r="C786" s="4"/>
      <c r="D786" s="4">
        <v>160</v>
      </c>
      <c r="E786" s="4">
        <f>SUM(E756:E785)</f>
        <v>40</v>
      </c>
      <c r="F786" s="1">
        <f t="shared" si="125"/>
        <v>400</v>
      </c>
      <c r="G786" s="1">
        <v>1</v>
      </c>
      <c r="H786" s="43">
        <v>24000</v>
      </c>
      <c r="I786" s="4"/>
    </row>
    <row r="787" spans="1:9" ht="32.4" x14ac:dyDescent="0.3">
      <c r="A787" s="63"/>
      <c r="B787" s="90" t="s">
        <v>1849</v>
      </c>
      <c r="C787" s="4"/>
      <c r="D787" s="4"/>
      <c r="E787" s="4"/>
      <c r="F787" s="1"/>
      <c r="G787" s="1"/>
      <c r="H787" s="43">
        <v>8250</v>
      </c>
      <c r="I787" s="4"/>
    </row>
    <row r="788" spans="1:9" ht="16.2" x14ac:dyDescent="0.3">
      <c r="A788" s="63"/>
      <c r="B788" s="8" t="s">
        <v>1817</v>
      </c>
      <c r="C788" s="4"/>
      <c r="D788" s="4"/>
      <c r="E788" s="4"/>
      <c r="F788" s="1"/>
      <c r="G788" s="1"/>
      <c r="H788" s="43">
        <v>32250</v>
      </c>
      <c r="I788" s="4"/>
    </row>
    <row r="789" spans="1:9" ht="16.2" x14ac:dyDescent="0.3">
      <c r="A789" s="63"/>
      <c r="B789" s="8" t="s">
        <v>1818</v>
      </c>
      <c r="C789" s="4"/>
      <c r="D789" s="4"/>
      <c r="E789" s="4"/>
      <c r="F789" s="1"/>
      <c r="G789" s="1"/>
      <c r="H789" s="43">
        <v>36075</v>
      </c>
      <c r="I789" s="4"/>
    </row>
    <row r="790" spans="1:9" ht="16.2" x14ac:dyDescent="0.3">
      <c r="A790" s="63"/>
      <c r="B790" s="8" t="s">
        <v>1819</v>
      </c>
      <c r="C790" s="9"/>
      <c r="D790" s="9" t="str">
        <f t="shared" si="123"/>
        <v/>
      </c>
      <c r="E790" s="9"/>
      <c r="F790" s="10"/>
      <c r="G790" s="10"/>
      <c r="H790" s="44">
        <v>3825</v>
      </c>
      <c r="I790" s="9"/>
    </row>
    <row r="791" spans="1:9" x14ac:dyDescent="0.3">
      <c r="A791" s="63"/>
      <c r="I791" s="29"/>
    </row>
    <row r="792" spans="1:9" ht="16.2" x14ac:dyDescent="0.3">
      <c r="A792" s="63"/>
      <c r="B792" s="45" t="s">
        <v>151</v>
      </c>
      <c r="C792" s="4">
        <v>12</v>
      </c>
      <c r="D792" s="4">
        <f t="shared" ref="D792:D827" si="127">IF((OR(C792&gt;12,C792=12)),C792-2,IF(C792=8,C792-1,""))</f>
        <v>10</v>
      </c>
      <c r="E792" s="4">
        <f>D792-8</f>
        <v>2</v>
      </c>
      <c r="F792" s="1">
        <f t="shared" ref="F792:F822" si="128">IF(2&lt;E792,2,E792)*150*4/3</f>
        <v>400</v>
      </c>
      <c r="G792" s="1"/>
      <c r="H792" s="77"/>
      <c r="I792" s="7"/>
    </row>
    <row r="793" spans="1:9" ht="16.2" x14ac:dyDescent="0.3">
      <c r="A793" s="63"/>
      <c r="B793" s="45" t="s">
        <v>149</v>
      </c>
      <c r="C793" s="4">
        <v>12</v>
      </c>
      <c r="D793" s="4">
        <f t="shared" si="127"/>
        <v>10</v>
      </c>
      <c r="E793" s="4">
        <f>D793-8</f>
        <v>2</v>
      </c>
      <c r="F793" s="1">
        <f t="shared" si="128"/>
        <v>400</v>
      </c>
      <c r="G793" s="1"/>
      <c r="H793" s="77"/>
      <c r="I793" s="7"/>
    </row>
    <row r="794" spans="1:9" ht="16.2" x14ac:dyDescent="0.3">
      <c r="A794" s="63"/>
      <c r="B794" s="45" t="s">
        <v>150</v>
      </c>
      <c r="C794" s="4"/>
      <c r="D794" s="4" t="str">
        <f t="shared" si="127"/>
        <v/>
      </c>
      <c r="E794" s="4"/>
      <c r="F794" s="1"/>
      <c r="G794" s="1"/>
      <c r="H794" s="77"/>
      <c r="I794" s="7"/>
    </row>
    <row r="795" spans="1:9" ht="16.2" x14ac:dyDescent="0.3">
      <c r="A795" s="63"/>
      <c r="B795" s="45" t="s">
        <v>152</v>
      </c>
      <c r="C795" s="4"/>
      <c r="D795" s="4" t="str">
        <f t="shared" si="127"/>
        <v/>
      </c>
      <c r="E795" s="4"/>
      <c r="F795" s="1"/>
      <c r="G795" s="1"/>
      <c r="H795" s="77"/>
      <c r="I795" s="7"/>
    </row>
    <row r="796" spans="1:9" ht="16.2" x14ac:dyDescent="0.3">
      <c r="A796" s="63"/>
      <c r="B796" s="45" t="s">
        <v>153</v>
      </c>
      <c r="C796" s="4">
        <v>12</v>
      </c>
      <c r="D796" s="4">
        <f t="shared" si="127"/>
        <v>10</v>
      </c>
      <c r="E796" s="4">
        <f>D796-8</f>
        <v>2</v>
      </c>
      <c r="F796" s="1">
        <f t="shared" si="128"/>
        <v>400</v>
      </c>
      <c r="G796" s="1"/>
      <c r="H796" s="77"/>
      <c r="I796" s="7"/>
    </row>
    <row r="797" spans="1:9" ht="16.2" x14ac:dyDescent="0.3">
      <c r="A797" s="63"/>
      <c r="B797" s="45" t="s">
        <v>154</v>
      </c>
      <c r="C797" s="4"/>
      <c r="D797" s="4" t="str">
        <f t="shared" si="127"/>
        <v/>
      </c>
      <c r="E797" s="4"/>
      <c r="F797" s="1"/>
      <c r="G797" s="1"/>
      <c r="H797" s="77"/>
      <c r="I797" s="7"/>
    </row>
    <row r="798" spans="1:9" ht="16.2" x14ac:dyDescent="0.3">
      <c r="A798" s="63"/>
      <c r="B798" s="45" t="s">
        <v>155</v>
      </c>
      <c r="C798" s="4"/>
      <c r="D798" s="4" t="str">
        <f t="shared" si="127"/>
        <v/>
      </c>
      <c r="E798" s="4"/>
      <c r="F798" s="1"/>
      <c r="G798" s="1"/>
      <c r="H798" s="77"/>
      <c r="I798" s="7"/>
    </row>
    <row r="799" spans="1:9" ht="16.2" x14ac:dyDescent="0.3">
      <c r="A799" s="63"/>
      <c r="B799" s="45" t="s">
        <v>156</v>
      </c>
      <c r="C799" s="4">
        <v>12</v>
      </c>
      <c r="D799" s="4">
        <f t="shared" si="127"/>
        <v>10</v>
      </c>
      <c r="E799" s="4">
        <f>D799-8</f>
        <v>2</v>
      </c>
      <c r="F799" s="1">
        <f t="shared" si="128"/>
        <v>400</v>
      </c>
      <c r="G799" s="1"/>
      <c r="H799" s="77"/>
      <c r="I799" s="7"/>
    </row>
    <row r="800" spans="1:9" ht="16.2" x14ac:dyDescent="0.3">
      <c r="A800" s="63"/>
      <c r="B800" s="45" t="s">
        <v>157</v>
      </c>
      <c r="C800" s="4"/>
      <c r="D800" s="4" t="str">
        <f t="shared" si="127"/>
        <v/>
      </c>
      <c r="E800" s="4"/>
      <c r="F800" s="1"/>
      <c r="G800" s="1"/>
      <c r="H800" s="77"/>
      <c r="I800" s="7"/>
    </row>
    <row r="801" spans="1:9" ht="16.2" x14ac:dyDescent="0.3">
      <c r="A801" s="63"/>
      <c r="B801" s="45" t="s">
        <v>158</v>
      </c>
      <c r="C801" s="4"/>
      <c r="D801" s="4" t="str">
        <f t="shared" si="127"/>
        <v/>
      </c>
      <c r="E801" s="4"/>
      <c r="F801" s="1"/>
      <c r="G801" s="1"/>
      <c r="H801" s="77"/>
      <c r="I801" s="7"/>
    </row>
    <row r="802" spans="1:9" ht="16.2" x14ac:dyDescent="0.3">
      <c r="A802" s="63"/>
      <c r="B802" s="45" t="s">
        <v>159</v>
      </c>
      <c r="C802" s="4">
        <v>12</v>
      </c>
      <c r="D802" s="4">
        <f t="shared" si="127"/>
        <v>10</v>
      </c>
      <c r="E802" s="4">
        <f>D802-8</f>
        <v>2</v>
      </c>
      <c r="F802" s="1">
        <f t="shared" si="128"/>
        <v>400</v>
      </c>
      <c r="G802" s="1"/>
      <c r="H802" s="77"/>
      <c r="I802" s="7"/>
    </row>
    <row r="803" spans="1:9" ht="16.2" x14ac:dyDescent="0.3">
      <c r="A803" s="63"/>
      <c r="B803" s="45" t="s">
        <v>160</v>
      </c>
      <c r="C803" s="4">
        <v>12</v>
      </c>
      <c r="D803" s="4">
        <f t="shared" si="127"/>
        <v>10</v>
      </c>
      <c r="E803" s="4">
        <f>D803-8</f>
        <v>2</v>
      </c>
      <c r="F803" s="1">
        <f t="shared" si="128"/>
        <v>400</v>
      </c>
      <c r="G803" s="1"/>
      <c r="H803" s="77"/>
      <c r="I803" s="7"/>
    </row>
    <row r="804" spans="1:9" ht="16.2" x14ac:dyDescent="0.3">
      <c r="A804" s="63"/>
      <c r="B804" s="45" t="s">
        <v>161</v>
      </c>
      <c r="C804" s="4">
        <v>12</v>
      </c>
      <c r="D804" s="4">
        <f t="shared" si="127"/>
        <v>10</v>
      </c>
      <c r="E804" s="4">
        <f>D804-8</f>
        <v>2</v>
      </c>
      <c r="F804" s="1">
        <f t="shared" si="128"/>
        <v>400</v>
      </c>
      <c r="G804" s="1"/>
      <c r="H804" s="77"/>
      <c r="I804" s="7"/>
    </row>
    <row r="805" spans="1:9" ht="16.2" x14ac:dyDescent="0.3">
      <c r="A805" s="63"/>
      <c r="B805" s="45" t="s">
        <v>162</v>
      </c>
      <c r="C805" s="4">
        <v>12</v>
      </c>
      <c r="D805" s="4">
        <f t="shared" si="127"/>
        <v>10</v>
      </c>
      <c r="E805" s="4">
        <f>D805-8</f>
        <v>2</v>
      </c>
      <c r="F805" s="1">
        <f t="shared" si="128"/>
        <v>400</v>
      </c>
      <c r="G805" s="1"/>
      <c r="H805" s="77"/>
      <c r="I805" s="7"/>
    </row>
    <row r="806" spans="1:9" ht="16.2" x14ac:dyDescent="0.3">
      <c r="A806" s="63"/>
      <c r="B806" s="45" t="s">
        <v>163</v>
      </c>
      <c r="C806" s="4"/>
      <c r="D806" s="4" t="str">
        <f t="shared" si="127"/>
        <v/>
      </c>
      <c r="E806" s="4"/>
      <c r="F806" s="1"/>
      <c r="G806" s="1"/>
      <c r="H806" s="77"/>
      <c r="I806" s="7"/>
    </row>
    <row r="807" spans="1:9" ht="16.2" x14ac:dyDescent="0.3">
      <c r="A807" s="63"/>
      <c r="B807" s="45" t="s">
        <v>164</v>
      </c>
      <c r="C807" s="4"/>
      <c r="D807" s="4" t="str">
        <f t="shared" si="127"/>
        <v/>
      </c>
      <c r="E807" s="4"/>
      <c r="F807" s="1"/>
      <c r="G807" s="1"/>
      <c r="H807" s="77"/>
      <c r="I807" s="7"/>
    </row>
    <row r="808" spans="1:9" ht="16.2" x14ac:dyDescent="0.3">
      <c r="A808" s="63"/>
      <c r="B808" s="45" t="s">
        <v>165</v>
      </c>
      <c r="C808" s="4">
        <v>12</v>
      </c>
      <c r="D808" s="4">
        <f t="shared" si="127"/>
        <v>10</v>
      </c>
      <c r="E808" s="4">
        <f>D808-8</f>
        <v>2</v>
      </c>
      <c r="F808" s="1">
        <f t="shared" si="128"/>
        <v>400</v>
      </c>
      <c r="G808" s="1"/>
      <c r="H808" s="77"/>
      <c r="I808" s="7"/>
    </row>
    <row r="809" spans="1:9" ht="16.2" x14ac:dyDescent="0.3">
      <c r="A809" s="63"/>
      <c r="B809" s="45" t="s">
        <v>166</v>
      </c>
      <c r="C809" s="4">
        <v>12</v>
      </c>
      <c r="D809" s="4">
        <f t="shared" si="127"/>
        <v>10</v>
      </c>
      <c r="E809" s="4">
        <f>D809-8</f>
        <v>2</v>
      </c>
      <c r="F809" s="1">
        <f t="shared" si="128"/>
        <v>400</v>
      </c>
      <c r="G809" s="1"/>
      <c r="H809" s="77"/>
      <c r="I809" s="7"/>
    </row>
    <row r="810" spans="1:9" ht="16.2" x14ac:dyDescent="0.3">
      <c r="A810" s="63"/>
      <c r="B810" s="45" t="s">
        <v>167</v>
      </c>
      <c r="C810" s="4">
        <v>12</v>
      </c>
      <c r="D810" s="4">
        <f t="shared" si="127"/>
        <v>10</v>
      </c>
      <c r="E810" s="4">
        <f>D810-8</f>
        <v>2</v>
      </c>
      <c r="F810" s="1">
        <f t="shared" si="128"/>
        <v>400</v>
      </c>
      <c r="G810" s="1"/>
      <c r="H810" s="77"/>
      <c r="I810" s="7"/>
    </row>
    <row r="811" spans="1:9" ht="16.2" x14ac:dyDescent="0.3">
      <c r="A811" s="63"/>
      <c r="B811" s="45" t="s">
        <v>168</v>
      </c>
      <c r="C811" s="4">
        <v>12</v>
      </c>
      <c r="D811" s="4">
        <f t="shared" si="127"/>
        <v>10</v>
      </c>
      <c r="E811" s="4">
        <f>D811-8</f>
        <v>2</v>
      </c>
      <c r="F811" s="1">
        <f t="shared" si="128"/>
        <v>400</v>
      </c>
      <c r="G811" s="1"/>
      <c r="H811" s="77"/>
      <c r="I811" s="7"/>
    </row>
    <row r="812" spans="1:9" ht="16.2" x14ac:dyDescent="0.3">
      <c r="A812" s="63"/>
      <c r="B812" s="45" t="s">
        <v>169</v>
      </c>
      <c r="C812" s="4"/>
      <c r="D812" s="4" t="str">
        <f t="shared" si="127"/>
        <v/>
      </c>
      <c r="E812" s="4"/>
      <c r="F812" s="1"/>
      <c r="G812" s="1"/>
      <c r="H812" s="77"/>
      <c r="I812" s="7"/>
    </row>
    <row r="813" spans="1:9" ht="16.2" x14ac:dyDescent="0.3">
      <c r="A813" s="63"/>
      <c r="B813" s="45" t="s">
        <v>170</v>
      </c>
      <c r="C813" s="4"/>
      <c r="D813" s="4" t="str">
        <f t="shared" si="127"/>
        <v/>
      </c>
      <c r="E813" s="4"/>
      <c r="F813" s="1"/>
      <c r="G813" s="1"/>
      <c r="H813" s="77"/>
      <c r="I813" s="7"/>
    </row>
    <row r="814" spans="1:9" ht="16.2" x14ac:dyDescent="0.3">
      <c r="A814" s="63"/>
      <c r="B814" s="45" t="s">
        <v>171</v>
      </c>
      <c r="C814" s="4">
        <v>12</v>
      </c>
      <c r="D814" s="4">
        <f t="shared" si="127"/>
        <v>10</v>
      </c>
      <c r="E814" s="4">
        <f>D814-8</f>
        <v>2</v>
      </c>
      <c r="F814" s="1">
        <f t="shared" si="128"/>
        <v>400</v>
      </c>
      <c r="G814" s="1"/>
      <c r="H814" s="77"/>
      <c r="I814" s="7"/>
    </row>
    <row r="815" spans="1:9" ht="16.2" x14ac:dyDescent="0.3">
      <c r="A815" s="63"/>
      <c r="B815" s="45" t="s">
        <v>172</v>
      </c>
      <c r="C815" s="4">
        <v>12</v>
      </c>
      <c r="D815" s="4">
        <f t="shared" si="127"/>
        <v>10</v>
      </c>
      <c r="E815" s="4">
        <f>D815-8</f>
        <v>2</v>
      </c>
      <c r="F815" s="1">
        <f t="shared" si="128"/>
        <v>400</v>
      </c>
      <c r="G815" s="1"/>
      <c r="H815" s="77"/>
      <c r="I815" s="7"/>
    </row>
    <row r="816" spans="1:9" ht="16.2" x14ac:dyDescent="0.3">
      <c r="A816" s="63"/>
      <c r="B816" s="45" t="s">
        <v>173</v>
      </c>
      <c r="C816" s="4">
        <v>12</v>
      </c>
      <c r="D816" s="4">
        <f t="shared" si="127"/>
        <v>10</v>
      </c>
      <c r="E816" s="4">
        <f>D816-8</f>
        <v>2</v>
      </c>
      <c r="F816" s="1">
        <f t="shared" si="128"/>
        <v>400</v>
      </c>
      <c r="G816" s="1"/>
      <c r="H816" s="77"/>
      <c r="I816" s="7"/>
    </row>
    <row r="817" spans="1:9" ht="16.2" x14ac:dyDescent="0.3">
      <c r="A817" s="63"/>
      <c r="B817" s="45" t="s">
        <v>174</v>
      </c>
      <c r="C817" s="4">
        <v>12</v>
      </c>
      <c r="D817" s="4">
        <f t="shared" si="127"/>
        <v>10</v>
      </c>
      <c r="E817" s="4">
        <f>D817-8</f>
        <v>2</v>
      </c>
      <c r="F817" s="1">
        <f t="shared" si="128"/>
        <v>400</v>
      </c>
      <c r="G817" s="1"/>
      <c r="H817" s="77"/>
      <c r="I817" s="7"/>
    </row>
    <row r="818" spans="1:9" ht="16.2" x14ac:dyDescent="0.3">
      <c r="A818" s="63"/>
      <c r="B818" s="45" t="s">
        <v>175</v>
      </c>
      <c r="C818" s="4"/>
      <c r="D818" s="4" t="str">
        <f t="shared" si="127"/>
        <v/>
      </c>
      <c r="E818" s="4"/>
      <c r="F818" s="1"/>
      <c r="G818" s="1"/>
      <c r="H818" s="77"/>
      <c r="I818" s="7"/>
    </row>
    <row r="819" spans="1:9" ht="16.2" x14ac:dyDescent="0.3">
      <c r="A819" s="63"/>
      <c r="B819" s="45" t="s">
        <v>176</v>
      </c>
      <c r="C819" s="4"/>
      <c r="D819" s="4" t="str">
        <f t="shared" si="127"/>
        <v/>
      </c>
      <c r="E819" s="4"/>
      <c r="F819" s="1"/>
      <c r="G819" s="1"/>
      <c r="H819" s="77"/>
      <c r="I819" s="7"/>
    </row>
    <row r="820" spans="1:9" ht="16.2" x14ac:dyDescent="0.3">
      <c r="A820" s="63"/>
      <c r="B820" s="45" t="s">
        <v>177</v>
      </c>
      <c r="C820" s="4">
        <v>12</v>
      </c>
      <c r="D820" s="4">
        <f t="shared" si="127"/>
        <v>10</v>
      </c>
      <c r="E820" s="4">
        <f>D820-8</f>
        <v>2</v>
      </c>
      <c r="F820" s="1">
        <f t="shared" si="128"/>
        <v>400</v>
      </c>
      <c r="G820" s="1"/>
      <c r="H820" s="77"/>
      <c r="I820" s="7"/>
    </row>
    <row r="821" spans="1:9" ht="16.2" x14ac:dyDescent="0.3">
      <c r="A821" s="63"/>
      <c r="B821" s="45" t="s">
        <v>178</v>
      </c>
      <c r="C821" s="4">
        <v>12</v>
      </c>
      <c r="D821" s="4">
        <f t="shared" si="127"/>
        <v>10</v>
      </c>
      <c r="E821" s="4">
        <f>D821-8</f>
        <v>2</v>
      </c>
      <c r="F821" s="1">
        <f t="shared" si="128"/>
        <v>400</v>
      </c>
      <c r="G821" s="1"/>
      <c r="H821" s="77"/>
      <c r="I821" s="7"/>
    </row>
    <row r="822" spans="1:9" ht="16.2" x14ac:dyDescent="0.3">
      <c r="A822" s="63"/>
      <c r="B822" s="45" t="s">
        <v>179</v>
      </c>
      <c r="C822" s="4">
        <v>12</v>
      </c>
      <c r="D822" s="4">
        <f t="shared" si="127"/>
        <v>10</v>
      </c>
      <c r="E822" s="4">
        <f>D822-8</f>
        <v>2</v>
      </c>
      <c r="F822" s="1">
        <f t="shared" si="128"/>
        <v>400</v>
      </c>
      <c r="G822" s="1"/>
      <c r="H822" s="77"/>
      <c r="I822" s="7"/>
    </row>
    <row r="823" spans="1:9" ht="16.2" x14ac:dyDescent="0.3">
      <c r="A823" s="63"/>
      <c r="B823" s="8" t="s">
        <v>1848</v>
      </c>
      <c r="C823" s="4"/>
      <c r="D823" s="4">
        <v>152</v>
      </c>
      <c r="E823" s="4">
        <f>SUM(E792:E822)</f>
        <v>38</v>
      </c>
      <c r="F823" s="1"/>
      <c r="G823" s="1"/>
      <c r="H823" s="77">
        <v>22800</v>
      </c>
      <c r="I823" s="7"/>
    </row>
    <row r="824" spans="1:9" ht="32.4" x14ac:dyDescent="0.3">
      <c r="A824" s="63"/>
      <c r="B824" s="90" t="s">
        <v>1849</v>
      </c>
      <c r="C824" s="4"/>
      <c r="D824" s="4"/>
      <c r="E824" s="4"/>
      <c r="F824" s="1"/>
      <c r="G824" s="1"/>
      <c r="H824" s="43">
        <v>7600</v>
      </c>
      <c r="I824" s="4"/>
    </row>
    <row r="825" spans="1:9" ht="16.2" x14ac:dyDescent="0.3">
      <c r="A825" s="63"/>
      <c r="B825" s="8" t="s">
        <v>1817</v>
      </c>
      <c r="C825" s="4"/>
      <c r="D825" s="4"/>
      <c r="E825" s="4"/>
      <c r="F825" s="1"/>
      <c r="G825" s="1"/>
      <c r="H825" s="43">
        <v>30400</v>
      </c>
      <c r="I825" s="4"/>
    </row>
    <row r="826" spans="1:9" ht="16.2" x14ac:dyDescent="0.3">
      <c r="A826" s="63"/>
      <c r="B826" s="8" t="s">
        <v>1818</v>
      </c>
      <c r="C826" s="4"/>
      <c r="D826" s="4"/>
      <c r="E826" s="4"/>
      <c r="F826" s="1"/>
      <c r="G826" s="1"/>
      <c r="H826" s="43">
        <v>34200</v>
      </c>
      <c r="I826" s="4"/>
    </row>
    <row r="827" spans="1:9" ht="16.2" x14ac:dyDescent="0.3">
      <c r="A827" s="63"/>
      <c r="B827" s="8" t="s">
        <v>1819</v>
      </c>
      <c r="C827" s="9"/>
      <c r="D827" s="9" t="str">
        <f t="shared" si="127"/>
        <v/>
      </c>
      <c r="E827" s="9"/>
      <c r="F827" s="10"/>
      <c r="G827" s="10"/>
      <c r="H827" s="44">
        <v>3800</v>
      </c>
      <c r="I827" s="9"/>
    </row>
    <row r="828" spans="1:9" x14ac:dyDescent="0.3">
      <c r="A828" s="63"/>
      <c r="I828" s="29"/>
    </row>
    <row r="829" spans="1:9" ht="16.2" x14ac:dyDescent="0.3">
      <c r="A829" s="63"/>
      <c r="B829" s="45" t="s">
        <v>180</v>
      </c>
      <c r="C829" s="4"/>
      <c r="D829" s="4" t="str">
        <f t="shared" ref="D829:D864" si="129">IF((OR(C829&gt;12,C829=12)),C829-2,IF(C829=8,C829-1,""))</f>
        <v/>
      </c>
      <c r="E829" s="4"/>
      <c r="F829" s="1"/>
      <c r="G829" s="1"/>
      <c r="H829" s="77"/>
      <c r="I829" s="7"/>
    </row>
    <row r="830" spans="1:9" ht="16.2" x14ac:dyDescent="0.3">
      <c r="A830" s="63"/>
      <c r="B830" s="45" t="s">
        <v>181</v>
      </c>
      <c r="C830" s="4"/>
      <c r="D830" s="4" t="str">
        <f t="shared" si="129"/>
        <v/>
      </c>
      <c r="E830" s="4"/>
      <c r="F830" s="1"/>
      <c r="G830" s="1"/>
      <c r="H830" s="77"/>
      <c r="I830" s="7"/>
    </row>
    <row r="831" spans="1:9" ht="16.2" x14ac:dyDescent="0.3">
      <c r="A831" s="63"/>
      <c r="B831" s="45" t="s">
        <v>182</v>
      </c>
      <c r="C831" s="4"/>
      <c r="D831" s="4" t="str">
        <f t="shared" si="129"/>
        <v/>
      </c>
      <c r="E831" s="4"/>
      <c r="F831" s="1"/>
      <c r="G831" s="1"/>
      <c r="H831" s="77"/>
      <c r="I831" s="7"/>
    </row>
    <row r="832" spans="1:9" ht="16.2" x14ac:dyDescent="0.3">
      <c r="A832" s="63"/>
      <c r="B832" s="45" t="s">
        <v>183</v>
      </c>
      <c r="C832" s="4">
        <v>12</v>
      </c>
      <c r="D832" s="4">
        <f t="shared" si="129"/>
        <v>10</v>
      </c>
      <c r="E832" s="4">
        <f>D832-8</f>
        <v>2</v>
      </c>
      <c r="F832" s="1">
        <f t="shared" ref="F832:F857" si="130">IF(2&lt;E832,2,E832)*150*4/3</f>
        <v>400</v>
      </c>
      <c r="G832" s="1"/>
      <c r="H832" s="77"/>
      <c r="I832" s="7"/>
    </row>
    <row r="833" spans="1:9" ht="16.2" x14ac:dyDescent="0.3">
      <c r="A833" s="63"/>
      <c r="B833" s="45" t="s">
        <v>184</v>
      </c>
      <c r="C833" s="4">
        <v>12</v>
      </c>
      <c r="D833" s="4">
        <f t="shared" si="129"/>
        <v>10</v>
      </c>
      <c r="E833" s="4">
        <f>D833-8</f>
        <v>2</v>
      </c>
      <c r="F833" s="1">
        <f t="shared" si="130"/>
        <v>400</v>
      </c>
      <c r="G833" s="1"/>
      <c r="H833" s="77"/>
      <c r="I833" s="7"/>
    </row>
    <row r="834" spans="1:9" ht="16.2" x14ac:dyDescent="0.3">
      <c r="A834" s="63"/>
      <c r="B834" s="45" t="s">
        <v>185</v>
      </c>
      <c r="C834" s="4">
        <v>12</v>
      </c>
      <c r="D834" s="4">
        <f t="shared" si="129"/>
        <v>10</v>
      </c>
      <c r="E834" s="4">
        <f>D834-8</f>
        <v>2</v>
      </c>
      <c r="F834" s="1">
        <f t="shared" si="130"/>
        <v>400</v>
      </c>
      <c r="G834" s="1"/>
      <c r="H834" s="77"/>
      <c r="I834" s="7"/>
    </row>
    <row r="835" spans="1:9" ht="16.2" x14ac:dyDescent="0.3">
      <c r="A835" s="63"/>
      <c r="B835" s="45" t="s">
        <v>186</v>
      </c>
      <c r="C835" s="4">
        <v>12</v>
      </c>
      <c r="D835" s="4">
        <f t="shared" si="129"/>
        <v>10</v>
      </c>
      <c r="E835" s="4">
        <f>D835-8</f>
        <v>2</v>
      </c>
      <c r="F835" s="1">
        <f t="shared" si="130"/>
        <v>400</v>
      </c>
      <c r="G835" s="1"/>
      <c r="H835" s="77"/>
      <c r="I835" s="7"/>
    </row>
    <row r="836" spans="1:9" ht="16.2" x14ac:dyDescent="0.3">
      <c r="A836" s="63"/>
      <c r="B836" s="45" t="s">
        <v>187</v>
      </c>
      <c r="C836" s="4"/>
      <c r="D836" s="4" t="str">
        <f t="shared" si="129"/>
        <v/>
      </c>
      <c r="E836" s="4"/>
      <c r="F836" s="1"/>
      <c r="G836" s="1"/>
      <c r="H836" s="77"/>
      <c r="I836" s="7"/>
    </row>
    <row r="837" spans="1:9" ht="16.2" x14ac:dyDescent="0.3">
      <c r="A837" s="63"/>
      <c r="B837" s="45" t="s">
        <v>188</v>
      </c>
      <c r="C837" s="4"/>
      <c r="D837" s="4" t="str">
        <f t="shared" si="129"/>
        <v/>
      </c>
      <c r="E837" s="4"/>
      <c r="F837" s="1"/>
      <c r="G837" s="1"/>
      <c r="H837" s="77"/>
      <c r="I837" s="7"/>
    </row>
    <row r="838" spans="1:9" ht="16.2" x14ac:dyDescent="0.3">
      <c r="A838" s="63"/>
      <c r="B838" s="45" t="s">
        <v>189</v>
      </c>
      <c r="C838" s="4">
        <v>12</v>
      </c>
      <c r="D838" s="4">
        <f t="shared" si="129"/>
        <v>10</v>
      </c>
      <c r="E838" s="4">
        <f t="shared" ref="E838:E847" si="131">D838-8</f>
        <v>2</v>
      </c>
      <c r="F838" s="1">
        <f t="shared" si="130"/>
        <v>400</v>
      </c>
      <c r="G838" s="1"/>
      <c r="H838" s="77"/>
      <c r="I838" s="7"/>
    </row>
    <row r="839" spans="1:9" ht="16.2" x14ac:dyDescent="0.3">
      <c r="A839" s="63"/>
      <c r="B839" s="45" t="s">
        <v>190</v>
      </c>
      <c r="C839" s="4">
        <v>11</v>
      </c>
      <c r="D839" s="4">
        <v>10</v>
      </c>
      <c r="E839" s="4">
        <f t="shared" si="131"/>
        <v>2</v>
      </c>
      <c r="F839" s="1">
        <f t="shared" si="130"/>
        <v>400</v>
      </c>
      <c r="G839" s="1"/>
      <c r="H839" s="77"/>
      <c r="I839" s="7"/>
    </row>
    <row r="840" spans="1:9" ht="16.2" x14ac:dyDescent="0.3">
      <c r="A840" s="63"/>
      <c r="B840" s="45" t="s">
        <v>191</v>
      </c>
      <c r="C840" s="4">
        <v>11</v>
      </c>
      <c r="D840" s="4">
        <v>10</v>
      </c>
      <c r="E840" s="4">
        <f t="shared" si="131"/>
        <v>2</v>
      </c>
      <c r="F840" s="1">
        <f t="shared" si="130"/>
        <v>400</v>
      </c>
      <c r="G840" s="1"/>
      <c r="H840" s="77"/>
      <c r="I840" s="7"/>
    </row>
    <row r="841" spans="1:9" ht="16.2" x14ac:dyDescent="0.3">
      <c r="A841" s="63"/>
      <c r="B841" s="45" t="s">
        <v>192</v>
      </c>
      <c r="C841" s="4">
        <v>12</v>
      </c>
      <c r="D841" s="4">
        <f t="shared" si="129"/>
        <v>10</v>
      </c>
      <c r="E841" s="4">
        <f t="shared" si="131"/>
        <v>2</v>
      </c>
      <c r="F841" s="1">
        <f t="shared" si="130"/>
        <v>400</v>
      </c>
      <c r="G841" s="1"/>
      <c r="H841" s="77"/>
      <c r="I841" s="7"/>
    </row>
    <row r="842" spans="1:9" ht="16.2" x14ac:dyDescent="0.3">
      <c r="A842" s="63"/>
      <c r="B842" s="45" t="s">
        <v>193</v>
      </c>
      <c r="C842" s="4">
        <v>12</v>
      </c>
      <c r="D842" s="4">
        <f t="shared" si="129"/>
        <v>10</v>
      </c>
      <c r="E842" s="4">
        <f t="shared" si="131"/>
        <v>2</v>
      </c>
      <c r="F842" s="1">
        <f t="shared" si="130"/>
        <v>400</v>
      </c>
      <c r="G842" s="1"/>
      <c r="H842" s="77"/>
      <c r="I842" s="7"/>
    </row>
    <row r="843" spans="1:9" ht="16.2" x14ac:dyDescent="0.3">
      <c r="A843" s="63"/>
      <c r="B843" s="45" t="s">
        <v>194</v>
      </c>
      <c r="C843" s="4">
        <v>12</v>
      </c>
      <c r="D843" s="4">
        <f t="shared" si="129"/>
        <v>10</v>
      </c>
      <c r="E843" s="4">
        <f t="shared" si="131"/>
        <v>2</v>
      </c>
      <c r="F843" s="1">
        <f t="shared" si="130"/>
        <v>400</v>
      </c>
      <c r="G843" s="1"/>
      <c r="H843" s="77"/>
      <c r="I843" s="7"/>
    </row>
    <row r="844" spans="1:9" ht="16.2" x14ac:dyDescent="0.3">
      <c r="A844" s="63"/>
      <c r="B844" s="45" t="s">
        <v>195</v>
      </c>
      <c r="C844" s="4">
        <v>12</v>
      </c>
      <c r="D844" s="4">
        <f t="shared" si="129"/>
        <v>10</v>
      </c>
      <c r="E844" s="4">
        <f t="shared" si="131"/>
        <v>2</v>
      </c>
      <c r="F844" s="1">
        <f t="shared" si="130"/>
        <v>400</v>
      </c>
      <c r="G844" s="1"/>
      <c r="H844" s="77"/>
      <c r="I844" s="7"/>
    </row>
    <row r="845" spans="1:9" ht="16.2" x14ac:dyDescent="0.3">
      <c r="A845" s="63"/>
      <c r="B845" s="45" t="s">
        <v>196</v>
      </c>
      <c r="C845" s="4">
        <v>12</v>
      </c>
      <c r="D845" s="4">
        <f t="shared" si="129"/>
        <v>10</v>
      </c>
      <c r="E845" s="4">
        <f t="shared" si="131"/>
        <v>2</v>
      </c>
      <c r="F845" s="1">
        <f t="shared" si="130"/>
        <v>400</v>
      </c>
      <c r="G845" s="1"/>
      <c r="H845" s="77"/>
      <c r="I845" s="7"/>
    </row>
    <row r="846" spans="1:9" ht="16.2" x14ac:dyDescent="0.3">
      <c r="A846" s="63"/>
      <c r="B846" s="45" t="s">
        <v>197</v>
      </c>
      <c r="C846" s="4">
        <v>12</v>
      </c>
      <c r="D846" s="4">
        <v>10</v>
      </c>
      <c r="E846" s="4">
        <f t="shared" si="131"/>
        <v>2</v>
      </c>
      <c r="F846" s="1">
        <f t="shared" si="130"/>
        <v>400</v>
      </c>
      <c r="G846" s="1"/>
      <c r="H846" s="77"/>
      <c r="I846" s="7"/>
    </row>
    <row r="847" spans="1:9" ht="16.2" x14ac:dyDescent="0.3">
      <c r="A847" s="63"/>
      <c r="B847" s="45" t="s">
        <v>198</v>
      </c>
      <c r="C847" s="4">
        <v>12</v>
      </c>
      <c r="D847" s="4">
        <f t="shared" si="129"/>
        <v>10</v>
      </c>
      <c r="E847" s="4">
        <f t="shared" si="131"/>
        <v>2</v>
      </c>
      <c r="F847" s="1">
        <f t="shared" si="130"/>
        <v>400</v>
      </c>
      <c r="G847" s="1"/>
      <c r="H847" s="77"/>
      <c r="I847" s="7"/>
    </row>
    <row r="848" spans="1:9" ht="16.2" x14ac:dyDescent="0.3">
      <c r="A848" s="63"/>
      <c r="B848" s="45" t="s">
        <v>199</v>
      </c>
      <c r="C848" s="4"/>
      <c r="D848" s="4" t="str">
        <f t="shared" si="129"/>
        <v/>
      </c>
      <c r="E848" s="4"/>
      <c r="F848" s="1"/>
      <c r="G848" s="1"/>
      <c r="H848" s="77"/>
      <c r="I848" s="7"/>
    </row>
    <row r="849" spans="1:10" ht="16.2" x14ac:dyDescent="0.3">
      <c r="A849" s="63"/>
      <c r="B849" s="45" t="s">
        <v>200</v>
      </c>
      <c r="C849" s="4"/>
      <c r="D849" s="4" t="str">
        <f t="shared" si="129"/>
        <v/>
      </c>
      <c r="E849" s="4"/>
      <c r="F849" s="1"/>
      <c r="G849" s="1"/>
      <c r="H849" s="77"/>
      <c r="I849" s="7"/>
    </row>
    <row r="850" spans="1:10" ht="16.2" x14ac:dyDescent="0.3">
      <c r="A850" s="63"/>
      <c r="B850" s="45" t="s">
        <v>201</v>
      </c>
      <c r="C850" s="4">
        <v>12</v>
      </c>
      <c r="D850" s="4">
        <f t="shared" si="129"/>
        <v>10</v>
      </c>
      <c r="E850" s="4">
        <f>D850-8</f>
        <v>2</v>
      </c>
      <c r="F850" s="1">
        <f t="shared" si="130"/>
        <v>400</v>
      </c>
      <c r="G850" s="1"/>
      <c r="H850" s="77"/>
      <c r="I850" s="7"/>
    </row>
    <row r="851" spans="1:10" ht="16.2" x14ac:dyDescent="0.3">
      <c r="A851" s="63"/>
      <c r="B851" s="45" t="s">
        <v>202</v>
      </c>
      <c r="C851" s="4">
        <v>12</v>
      </c>
      <c r="D851" s="4">
        <f t="shared" si="129"/>
        <v>10</v>
      </c>
      <c r="E851" s="4">
        <f>D851-8</f>
        <v>2</v>
      </c>
      <c r="F851" s="1">
        <f t="shared" si="130"/>
        <v>400</v>
      </c>
      <c r="G851" s="1"/>
      <c r="H851" s="77"/>
      <c r="I851" s="7"/>
    </row>
    <row r="852" spans="1:10" s="140" customFormat="1" ht="32.4" x14ac:dyDescent="0.3">
      <c r="A852" s="153"/>
      <c r="B852" s="81" t="s">
        <v>1843</v>
      </c>
      <c r="C852" s="10">
        <v>13</v>
      </c>
      <c r="D852" s="10">
        <f t="shared" si="129"/>
        <v>11</v>
      </c>
      <c r="E852" s="10">
        <v>2</v>
      </c>
      <c r="F852" s="10">
        <f t="shared" si="130"/>
        <v>400</v>
      </c>
      <c r="G852" s="10">
        <v>1</v>
      </c>
      <c r="H852" s="82"/>
      <c r="I852" s="38">
        <f>150*8*2+150*2*4/3+150*5/3</f>
        <v>3050</v>
      </c>
      <c r="J852" s="32"/>
    </row>
    <row r="853" spans="1:10" ht="16.2" x14ac:dyDescent="0.3">
      <c r="A853" s="63"/>
      <c r="B853" s="45" t="s">
        <v>203</v>
      </c>
      <c r="C853" s="4">
        <v>12</v>
      </c>
      <c r="D853" s="4">
        <f t="shared" si="129"/>
        <v>10</v>
      </c>
      <c r="E853" s="4">
        <f>D853-8</f>
        <v>2</v>
      </c>
      <c r="F853" s="1">
        <f t="shared" si="130"/>
        <v>400</v>
      </c>
      <c r="G853" s="1"/>
      <c r="H853" s="77"/>
      <c r="I853" s="7"/>
    </row>
    <row r="854" spans="1:10" ht="16.2" x14ac:dyDescent="0.3">
      <c r="A854" s="63"/>
      <c r="B854" s="45" t="s">
        <v>204</v>
      </c>
      <c r="C854" s="4">
        <v>12</v>
      </c>
      <c r="D854" s="4">
        <f t="shared" si="129"/>
        <v>10</v>
      </c>
      <c r="E854" s="4">
        <f>D854-8</f>
        <v>2</v>
      </c>
      <c r="F854" s="1">
        <f t="shared" si="130"/>
        <v>400</v>
      </c>
      <c r="G854" s="1"/>
      <c r="H854" s="77"/>
      <c r="I854" s="7"/>
    </row>
    <row r="855" spans="1:10" ht="16.2" x14ac:dyDescent="0.3">
      <c r="A855" s="63"/>
      <c r="B855" s="45" t="s">
        <v>205</v>
      </c>
      <c r="C855" s="4">
        <v>12</v>
      </c>
      <c r="D855" s="4">
        <f t="shared" si="129"/>
        <v>10</v>
      </c>
      <c r="E855" s="4">
        <f>D855-8</f>
        <v>2</v>
      </c>
      <c r="F855" s="1">
        <f t="shared" si="130"/>
        <v>400</v>
      </c>
      <c r="G855" s="1"/>
      <c r="H855" s="77"/>
      <c r="I855" s="7"/>
    </row>
    <row r="856" spans="1:10" ht="16.2" x14ac:dyDescent="0.3">
      <c r="A856" s="63"/>
      <c r="B856" s="45" t="s">
        <v>206</v>
      </c>
      <c r="C856" s="4">
        <v>12</v>
      </c>
      <c r="D856" s="4">
        <f t="shared" si="129"/>
        <v>10</v>
      </c>
      <c r="E856" s="4">
        <f>D856-8</f>
        <v>2</v>
      </c>
      <c r="F856" s="1">
        <f t="shared" si="130"/>
        <v>400</v>
      </c>
      <c r="G856" s="1"/>
      <c r="H856" s="77"/>
      <c r="I856" s="7"/>
    </row>
    <row r="857" spans="1:10" ht="16.2" x14ac:dyDescent="0.3">
      <c r="A857" s="63"/>
      <c r="B857" s="45" t="s">
        <v>207</v>
      </c>
      <c r="C857" s="4">
        <v>12</v>
      </c>
      <c r="D857" s="4">
        <f t="shared" si="129"/>
        <v>10</v>
      </c>
      <c r="E857" s="4">
        <f>D857-8</f>
        <v>2</v>
      </c>
      <c r="F857" s="1">
        <f t="shared" si="130"/>
        <v>400</v>
      </c>
      <c r="G857" s="1"/>
      <c r="H857" s="77"/>
      <c r="I857" s="7"/>
    </row>
    <row r="858" spans="1:10" ht="16.2" x14ac:dyDescent="0.3">
      <c r="A858" s="63"/>
      <c r="B858" s="45" t="s">
        <v>208</v>
      </c>
      <c r="C858" s="4"/>
      <c r="D858" s="4" t="str">
        <f t="shared" si="129"/>
        <v/>
      </c>
      <c r="E858" s="4"/>
      <c r="F858" s="1"/>
      <c r="G858" s="1"/>
      <c r="H858" s="77"/>
      <c r="I858" s="7"/>
    </row>
    <row r="859" spans="1:10" ht="16.2" x14ac:dyDescent="0.3">
      <c r="A859" s="63"/>
      <c r="B859" s="45" t="s">
        <v>209</v>
      </c>
      <c r="C859" s="4"/>
      <c r="D859" s="4" t="str">
        <f t="shared" si="129"/>
        <v/>
      </c>
      <c r="E859" s="4"/>
      <c r="F859" s="1"/>
      <c r="G859" s="1"/>
      <c r="H859" s="77"/>
      <c r="I859" s="7"/>
    </row>
    <row r="860" spans="1:10" ht="16.2" x14ac:dyDescent="0.3">
      <c r="A860" s="63"/>
      <c r="B860" s="8" t="s">
        <v>1848</v>
      </c>
      <c r="C860" s="4"/>
      <c r="D860" s="4">
        <v>168</v>
      </c>
      <c r="E860" s="4">
        <v>42</v>
      </c>
      <c r="F860" s="1"/>
      <c r="G860" s="1"/>
      <c r="H860" s="43">
        <v>8400</v>
      </c>
      <c r="I860" s="4"/>
    </row>
    <row r="861" spans="1:10" ht="32.4" x14ac:dyDescent="0.3">
      <c r="A861" s="63"/>
      <c r="B861" s="90" t="s">
        <v>1849</v>
      </c>
      <c r="C861" s="4"/>
      <c r="D861" s="4"/>
      <c r="E861" s="4"/>
      <c r="F861" s="1"/>
      <c r="G861" s="1"/>
      <c r="H861" s="43">
        <v>25200</v>
      </c>
      <c r="I861" s="4">
        <v>3050</v>
      </c>
    </row>
    <row r="862" spans="1:10" ht="16.2" x14ac:dyDescent="0.3">
      <c r="A862" s="63"/>
      <c r="B862" s="8" t="s">
        <v>1817</v>
      </c>
      <c r="C862" s="4"/>
      <c r="D862" s="4"/>
      <c r="E862" s="4"/>
      <c r="F862" s="1"/>
      <c r="G862" s="1"/>
      <c r="H862" s="43">
        <v>36650</v>
      </c>
      <c r="I862" s="4"/>
    </row>
    <row r="863" spans="1:10" ht="32.4" x14ac:dyDescent="0.3">
      <c r="A863" s="63"/>
      <c r="B863" s="90" t="s">
        <v>1858</v>
      </c>
      <c r="C863" s="4"/>
      <c r="D863" s="4"/>
      <c r="E863" s="4"/>
      <c r="F863" s="1"/>
      <c r="G863" s="1"/>
      <c r="H863" s="43">
        <v>39750</v>
      </c>
      <c r="I863" s="4"/>
    </row>
    <row r="864" spans="1:10" ht="16.2" x14ac:dyDescent="0.3">
      <c r="A864" s="63"/>
      <c r="B864" s="8" t="s">
        <v>1819</v>
      </c>
      <c r="C864" s="9"/>
      <c r="D864" s="9" t="str">
        <f t="shared" si="129"/>
        <v/>
      </c>
      <c r="E864" s="9"/>
      <c r="F864" s="10"/>
      <c r="G864" s="10"/>
      <c r="H864" s="44">
        <v>3100</v>
      </c>
      <c r="I864" s="9"/>
      <c r="J864" s="39"/>
    </row>
    <row r="865" spans="1:9" x14ac:dyDescent="0.3">
      <c r="A865" s="63"/>
      <c r="I865" s="29"/>
    </row>
    <row r="866" spans="1:9" ht="16.2" x14ac:dyDescent="0.3">
      <c r="A866" s="63"/>
      <c r="B866" s="45" t="s">
        <v>210</v>
      </c>
      <c r="C866" s="4"/>
      <c r="D866" s="4" t="str">
        <f t="shared" ref="D866:D900" si="132">IF((OR(C866&gt;12,C866=12)),C866-2,IF(C866=8,C866-1,""))</f>
        <v/>
      </c>
      <c r="E866" s="4"/>
      <c r="F866" s="1"/>
      <c r="G866" s="1"/>
      <c r="H866" s="43"/>
      <c r="I866" s="4"/>
    </row>
    <row r="867" spans="1:9" ht="16.2" x14ac:dyDescent="0.3">
      <c r="A867" s="63"/>
      <c r="B867" s="45" t="s">
        <v>211</v>
      </c>
      <c r="C867" s="4"/>
      <c r="D867" s="4" t="str">
        <f t="shared" si="132"/>
        <v/>
      </c>
      <c r="E867" s="4"/>
      <c r="F867" s="1"/>
      <c r="G867" s="1"/>
      <c r="H867" s="43"/>
      <c r="I867" s="4"/>
    </row>
    <row r="868" spans="1:9" ht="16.2" x14ac:dyDescent="0.3">
      <c r="A868" s="63"/>
      <c r="B868" s="45" t="s">
        <v>212</v>
      </c>
      <c r="C868" s="4">
        <v>12</v>
      </c>
      <c r="D868" s="4">
        <f t="shared" si="132"/>
        <v>10</v>
      </c>
      <c r="E868" s="4">
        <f>D868-8</f>
        <v>2</v>
      </c>
      <c r="F868" s="1">
        <f t="shared" ref="F868:F894" si="133">IF(2&lt;E868,2,E868)*150*4/3</f>
        <v>400</v>
      </c>
      <c r="G868" s="1"/>
      <c r="H868" s="77"/>
      <c r="I868" s="7"/>
    </row>
    <row r="869" spans="1:9" ht="16.2" x14ac:dyDescent="0.3">
      <c r="A869" s="63"/>
      <c r="B869" s="45" t="s">
        <v>213</v>
      </c>
      <c r="C869" s="4"/>
      <c r="D869" s="4" t="str">
        <f t="shared" si="132"/>
        <v/>
      </c>
      <c r="E869" s="4"/>
      <c r="F869" s="1"/>
      <c r="G869" s="1"/>
      <c r="H869" s="77"/>
      <c r="I869" s="7"/>
    </row>
    <row r="870" spans="1:9" ht="16.2" x14ac:dyDescent="0.3">
      <c r="A870" s="63"/>
      <c r="B870" s="45" t="s">
        <v>214</v>
      </c>
      <c r="C870" s="4">
        <v>12</v>
      </c>
      <c r="D870" s="4">
        <f t="shared" si="132"/>
        <v>10</v>
      </c>
      <c r="E870" s="4">
        <f>D870-8</f>
        <v>2</v>
      </c>
      <c r="F870" s="1">
        <f t="shared" si="133"/>
        <v>400</v>
      </c>
      <c r="G870" s="1"/>
      <c r="H870" s="77"/>
      <c r="I870" s="7"/>
    </row>
    <row r="871" spans="1:9" ht="16.2" x14ac:dyDescent="0.3">
      <c r="A871" s="63"/>
      <c r="B871" s="45" t="s">
        <v>215</v>
      </c>
      <c r="C871" s="4">
        <v>12</v>
      </c>
      <c r="D871" s="4">
        <f t="shared" si="132"/>
        <v>10</v>
      </c>
      <c r="E871" s="4">
        <f>D871-8</f>
        <v>2</v>
      </c>
      <c r="F871" s="1">
        <f t="shared" si="133"/>
        <v>400</v>
      </c>
      <c r="G871" s="1"/>
      <c r="H871" s="77"/>
      <c r="I871" s="7"/>
    </row>
    <row r="872" spans="1:9" ht="16.2" x14ac:dyDescent="0.3">
      <c r="A872" s="63"/>
      <c r="B872" s="45" t="s">
        <v>216</v>
      </c>
      <c r="C872" s="4"/>
      <c r="D872" s="4" t="str">
        <f t="shared" si="132"/>
        <v/>
      </c>
      <c r="E872" s="4"/>
      <c r="F872" s="1"/>
      <c r="G872" s="1"/>
      <c r="H872" s="77"/>
      <c r="I872" s="7"/>
    </row>
    <row r="873" spans="1:9" ht="16.2" x14ac:dyDescent="0.3">
      <c r="A873" s="63"/>
      <c r="B873" s="45" t="s">
        <v>217</v>
      </c>
      <c r="C873" s="4">
        <v>12</v>
      </c>
      <c r="D873" s="4">
        <f t="shared" si="132"/>
        <v>10</v>
      </c>
      <c r="E873" s="4">
        <f>D873-8</f>
        <v>2</v>
      </c>
      <c r="F873" s="1">
        <f t="shared" si="133"/>
        <v>400</v>
      </c>
      <c r="G873" s="1"/>
      <c r="H873" s="77"/>
      <c r="I873" s="7"/>
    </row>
    <row r="874" spans="1:9" ht="16.2" x14ac:dyDescent="0.3">
      <c r="A874" s="63"/>
      <c r="B874" s="45" t="s">
        <v>218</v>
      </c>
      <c r="C874" s="4">
        <v>12</v>
      </c>
      <c r="D874" s="4">
        <f t="shared" si="132"/>
        <v>10</v>
      </c>
      <c r="E874" s="4">
        <f>D874-8</f>
        <v>2</v>
      </c>
      <c r="F874" s="1">
        <f t="shared" si="133"/>
        <v>400</v>
      </c>
      <c r="G874" s="1"/>
      <c r="H874" s="77"/>
      <c r="I874" s="7"/>
    </row>
    <row r="875" spans="1:9" ht="16.2" x14ac:dyDescent="0.3">
      <c r="A875" s="63"/>
      <c r="B875" s="45" t="s">
        <v>219</v>
      </c>
      <c r="C875" s="4">
        <v>12</v>
      </c>
      <c r="D875" s="4">
        <f t="shared" si="132"/>
        <v>10</v>
      </c>
      <c r="E875" s="4">
        <f>D875-8</f>
        <v>2</v>
      </c>
      <c r="F875" s="1">
        <f t="shared" si="133"/>
        <v>400</v>
      </c>
      <c r="G875" s="1"/>
      <c r="H875" s="77"/>
      <c r="I875" s="7"/>
    </row>
    <row r="876" spans="1:9" ht="16.2" x14ac:dyDescent="0.3">
      <c r="A876" s="63"/>
      <c r="B876" s="45" t="s">
        <v>220</v>
      </c>
      <c r="C876" s="4">
        <v>12</v>
      </c>
      <c r="D876" s="4">
        <f t="shared" si="132"/>
        <v>10</v>
      </c>
      <c r="E876" s="4">
        <f>D876-8</f>
        <v>2</v>
      </c>
      <c r="F876" s="1">
        <f t="shared" si="133"/>
        <v>400</v>
      </c>
      <c r="G876" s="1"/>
      <c r="H876" s="77"/>
      <c r="I876" s="7"/>
    </row>
    <row r="877" spans="1:9" ht="16.2" x14ac:dyDescent="0.3">
      <c r="A877" s="63"/>
      <c r="B877" s="45" t="s">
        <v>221</v>
      </c>
      <c r="C877" s="4">
        <v>12</v>
      </c>
      <c r="D877" s="4">
        <f t="shared" si="132"/>
        <v>10</v>
      </c>
      <c r="E877" s="4">
        <f>D877-8</f>
        <v>2</v>
      </c>
      <c r="F877" s="1">
        <f t="shared" si="133"/>
        <v>400</v>
      </c>
      <c r="G877" s="1"/>
      <c r="H877" s="77"/>
      <c r="I877" s="7"/>
    </row>
    <row r="878" spans="1:9" ht="16.2" x14ac:dyDescent="0.3">
      <c r="A878" s="63"/>
      <c r="B878" s="45" t="s">
        <v>222</v>
      </c>
      <c r="C878" s="4"/>
      <c r="D878" s="4" t="str">
        <f t="shared" si="132"/>
        <v/>
      </c>
      <c r="E878" s="4"/>
      <c r="F878" s="1"/>
      <c r="G878" s="1"/>
      <c r="H878" s="77"/>
      <c r="I878" s="7"/>
    </row>
    <row r="879" spans="1:9" ht="16.2" x14ac:dyDescent="0.3">
      <c r="A879" s="63"/>
      <c r="B879" s="45" t="s">
        <v>223</v>
      </c>
      <c r="C879" s="4"/>
      <c r="D879" s="4" t="str">
        <f t="shared" si="132"/>
        <v/>
      </c>
      <c r="E879" s="4"/>
      <c r="F879" s="1"/>
      <c r="G879" s="1"/>
      <c r="H879" s="77"/>
      <c r="I879" s="7"/>
    </row>
    <row r="880" spans="1:9" ht="16.2" x14ac:dyDescent="0.3">
      <c r="A880" s="63"/>
      <c r="B880" s="45" t="s">
        <v>224</v>
      </c>
      <c r="C880" s="4">
        <v>12</v>
      </c>
      <c r="D880" s="4">
        <f t="shared" si="132"/>
        <v>10</v>
      </c>
      <c r="E880" s="4">
        <f>D880-8</f>
        <v>2</v>
      </c>
      <c r="F880" s="1">
        <f t="shared" si="133"/>
        <v>400</v>
      </c>
      <c r="G880" s="1"/>
      <c r="H880" s="77"/>
      <c r="I880" s="7"/>
    </row>
    <row r="881" spans="1:10" ht="16.2" x14ac:dyDescent="0.3">
      <c r="A881" s="63"/>
      <c r="B881" s="45" t="s">
        <v>225</v>
      </c>
      <c r="C881" s="4">
        <v>12</v>
      </c>
      <c r="D881" s="4">
        <f t="shared" si="132"/>
        <v>10</v>
      </c>
      <c r="E881" s="4">
        <f>D881-8</f>
        <v>2</v>
      </c>
      <c r="F881" s="1">
        <f t="shared" si="133"/>
        <v>400</v>
      </c>
      <c r="G881" s="1"/>
      <c r="H881" s="77"/>
      <c r="I881" s="7"/>
    </row>
    <row r="882" spans="1:10" ht="16.2" x14ac:dyDescent="0.3">
      <c r="A882" s="63"/>
      <c r="B882" s="45" t="s">
        <v>226</v>
      </c>
      <c r="C882" s="4">
        <v>12</v>
      </c>
      <c r="D882" s="4">
        <f t="shared" si="132"/>
        <v>10</v>
      </c>
      <c r="E882" s="4">
        <f>D882-8</f>
        <v>2</v>
      </c>
      <c r="F882" s="1">
        <f t="shared" si="133"/>
        <v>400</v>
      </c>
      <c r="G882" s="1"/>
      <c r="H882" s="77"/>
      <c r="I882" s="7"/>
    </row>
    <row r="883" spans="1:10" ht="16.2" x14ac:dyDescent="0.3">
      <c r="A883" s="63"/>
      <c r="B883" s="45" t="s">
        <v>227</v>
      </c>
      <c r="C883" s="4">
        <v>12</v>
      </c>
      <c r="D883" s="4">
        <f t="shared" si="132"/>
        <v>10</v>
      </c>
      <c r="E883" s="4">
        <f>D883-8</f>
        <v>2</v>
      </c>
      <c r="F883" s="1">
        <f t="shared" si="133"/>
        <v>400</v>
      </c>
      <c r="G883" s="1"/>
      <c r="H883" s="77"/>
      <c r="I883" s="7"/>
    </row>
    <row r="884" spans="1:10" ht="16.2" x14ac:dyDescent="0.3">
      <c r="A884" s="63"/>
      <c r="B884" s="45" t="s">
        <v>228</v>
      </c>
      <c r="C884" s="4"/>
      <c r="D884" s="4" t="str">
        <f t="shared" si="132"/>
        <v/>
      </c>
      <c r="E884" s="4"/>
      <c r="F884" s="1"/>
      <c r="G884" s="1"/>
      <c r="H884" s="77"/>
      <c r="I884" s="7"/>
    </row>
    <row r="885" spans="1:10" s="140" customFormat="1" ht="32.4" x14ac:dyDescent="0.3">
      <c r="A885" s="153"/>
      <c r="B885" s="81" t="s">
        <v>1844</v>
      </c>
      <c r="C885" s="10">
        <v>8</v>
      </c>
      <c r="D885" s="10">
        <f t="shared" si="132"/>
        <v>7</v>
      </c>
      <c r="E885" s="10"/>
      <c r="F885" s="10"/>
      <c r="G885" s="10"/>
      <c r="H885" s="82"/>
      <c r="I885" s="38">
        <f>150*8*2</f>
        <v>2400</v>
      </c>
      <c r="J885" s="32"/>
    </row>
    <row r="886" spans="1:10" ht="16.2" x14ac:dyDescent="0.3">
      <c r="A886" s="63"/>
      <c r="B886" s="45" t="s">
        <v>229</v>
      </c>
      <c r="C886" s="4">
        <v>12</v>
      </c>
      <c r="D886" s="4">
        <f t="shared" si="132"/>
        <v>10</v>
      </c>
      <c r="E886" s="4">
        <f>D886-8</f>
        <v>2</v>
      </c>
      <c r="F886" s="1">
        <f t="shared" si="133"/>
        <v>400</v>
      </c>
      <c r="G886" s="1"/>
      <c r="H886" s="77"/>
      <c r="I886" s="7"/>
    </row>
    <row r="887" spans="1:10" ht="16.2" x14ac:dyDescent="0.3">
      <c r="A887" s="63"/>
      <c r="B887" s="45" t="s">
        <v>230</v>
      </c>
      <c r="C887" s="4">
        <v>12</v>
      </c>
      <c r="D887" s="4">
        <f t="shared" si="132"/>
        <v>10</v>
      </c>
      <c r="E887" s="4">
        <f>D887-8</f>
        <v>2</v>
      </c>
      <c r="F887" s="1">
        <f t="shared" si="133"/>
        <v>400</v>
      </c>
      <c r="G887" s="1"/>
      <c r="H887" s="77"/>
      <c r="I887" s="7"/>
    </row>
    <row r="888" spans="1:10" ht="16.2" x14ac:dyDescent="0.3">
      <c r="A888" s="63"/>
      <c r="B888" s="45" t="s">
        <v>231</v>
      </c>
      <c r="C888" s="4">
        <v>12</v>
      </c>
      <c r="D888" s="4">
        <f t="shared" si="132"/>
        <v>10</v>
      </c>
      <c r="E888" s="4">
        <f>D888-8</f>
        <v>2</v>
      </c>
      <c r="F888" s="1">
        <f t="shared" si="133"/>
        <v>400</v>
      </c>
      <c r="G888" s="1"/>
      <c r="H888" s="77"/>
      <c r="I888" s="7"/>
    </row>
    <row r="889" spans="1:10" ht="16.2" x14ac:dyDescent="0.3">
      <c r="A889" s="63"/>
      <c r="B889" s="45" t="s">
        <v>232</v>
      </c>
      <c r="C889" s="4">
        <v>12</v>
      </c>
      <c r="D889" s="4">
        <f t="shared" si="132"/>
        <v>10</v>
      </c>
      <c r="E889" s="4">
        <f>D889-8</f>
        <v>2</v>
      </c>
      <c r="F889" s="1">
        <f t="shared" si="133"/>
        <v>400</v>
      </c>
      <c r="G889" s="1"/>
      <c r="H889" s="77"/>
      <c r="I889" s="7"/>
    </row>
    <row r="890" spans="1:10" ht="16.2" x14ac:dyDescent="0.3">
      <c r="A890" s="63"/>
      <c r="B890" s="45" t="s">
        <v>233</v>
      </c>
      <c r="C890" s="4"/>
      <c r="D890" s="4" t="str">
        <f t="shared" si="132"/>
        <v/>
      </c>
      <c r="E890" s="4"/>
      <c r="F890" s="1"/>
      <c r="G890" s="1"/>
      <c r="H890" s="77"/>
      <c r="I890" s="7"/>
    </row>
    <row r="891" spans="1:10" ht="16.2" x14ac:dyDescent="0.3">
      <c r="A891" s="63"/>
      <c r="B891" s="45" t="s">
        <v>234</v>
      </c>
      <c r="C891" s="4"/>
      <c r="D891" s="4" t="str">
        <f t="shared" si="132"/>
        <v/>
      </c>
      <c r="E891" s="4"/>
      <c r="F891" s="1"/>
      <c r="G891" s="1"/>
      <c r="H891" s="77"/>
      <c r="I891" s="7"/>
    </row>
    <row r="892" spans="1:10" ht="16.2" x14ac:dyDescent="0.3">
      <c r="A892" s="63"/>
      <c r="B892" s="45" t="s">
        <v>235</v>
      </c>
      <c r="C892" s="4">
        <v>12</v>
      </c>
      <c r="D892" s="4">
        <f t="shared" si="132"/>
        <v>10</v>
      </c>
      <c r="E892" s="4">
        <f>D892-8</f>
        <v>2</v>
      </c>
      <c r="F892" s="1">
        <f t="shared" si="133"/>
        <v>400</v>
      </c>
      <c r="G892" s="1"/>
      <c r="H892" s="77"/>
      <c r="I892" s="7"/>
    </row>
    <row r="893" spans="1:10" ht="16.2" x14ac:dyDescent="0.3">
      <c r="A893" s="63"/>
      <c r="B893" s="45" t="s">
        <v>236</v>
      </c>
      <c r="C893" s="4">
        <v>12</v>
      </c>
      <c r="D893" s="4">
        <f t="shared" si="132"/>
        <v>10</v>
      </c>
      <c r="E893" s="4">
        <f>D893-8</f>
        <v>2</v>
      </c>
      <c r="F893" s="1">
        <f t="shared" si="133"/>
        <v>400</v>
      </c>
      <c r="G893" s="1"/>
      <c r="H893" s="77"/>
      <c r="I893" s="7"/>
    </row>
    <row r="894" spans="1:10" ht="16.2" x14ac:dyDescent="0.3">
      <c r="A894" s="63"/>
      <c r="B894" s="45" t="s">
        <v>237</v>
      </c>
      <c r="C894" s="4">
        <v>12</v>
      </c>
      <c r="D894" s="4">
        <f t="shared" si="132"/>
        <v>10</v>
      </c>
      <c r="E894" s="4">
        <f>D894-8</f>
        <v>2</v>
      </c>
      <c r="F894" s="1">
        <f t="shared" si="133"/>
        <v>400</v>
      </c>
      <c r="G894" s="1"/>
      <c r="H894" s="77"/>
      <c r="I894" s="7"/>
    </row>
    <row r="895" spans="1:10" ht="16.2" x14ac:dyDescent="0.3">
      <c r="A895" s="63"/>
      <c r="B895" s="45" t="s">
        <v>238</v>
      </c>
      <c r="C895" s="4"/>
      <c r="D895" s="4" t="str">
        <f t="shared" si="132"/>
        <v/>
      </c>
      <c r="E895" s="4"/>
      <c r="F895" s="1"/>
      <c r="G895" s="1"/>
      <c r="H895" s="43"/>
      <c r="I895" s="4"/>
    </row>
    <row r="896" spans="1:10" ht="16.2" x14ac:dyDescent="0.3">
      <c r="A896" s="63"/>
      <c r="B896" s="8" t="s">
        <v>1848</v>
      </c>
      <c r="C896" s="4"/>
      <c r="D896" s="4">
        <v>152</v>
      </c>
      <c r="E896" s="4">
        <f>SUM(E868:E895)</f>
        <v>38</v>
      </c>
      <c r="F896" s="1"/>
      <c r="G896" s="1"/>
      <c r="H896" s="43">
        <v>22800</v>
      </c>
      <c r="I896" s="4"/>
    </row>
    <row r="897" spans="1:9" ht="32.4" x14ac:dyDescent="0.3">
      <c r="A897" s="63"/>
      <c r="B897" s="90" t="s">
        <v>1849</v>
      </c>
      <c r="C897" s="4"/>
      <c r="D897" s="4"/>
      <c r="E897" s="4"/>
      <c r="F897" s="1"/>
      <c r="G897" s="1"/>
      <c r="H897" s="43">
        <v>7600</v>
      </c>
      <c r="I897" s="4">
        <v>2400</v>
      </c>
    </row>
    <row r="898" spans="1:9" ht="16.2" x14ac:dyDescent="0.3">
      <c r="A898" s="63"/>
      <c r="B898" s="8" t="s">
        <v>1817</v>
      </c>
      <c r="C898" s="4"/>
      <c r="D898" s="4"/>
      <c r="E898" s="4"/>
      <c r="F898" s="1"/>
      <c r="G898" s="1"/>
      <c r="H898" s="43">
        <v>32800</v>
      </c>
      <c r="I898" s="4"/>
    </row>
    <row r="899" spans="1:9" ht="16.2" x14ac:dyDescent="0.3">
      <c r="A899" s="63"/>
      <c r="B899" s="8" t="s">
        <v>1818</v>
      </c>
      <c r="C899" s="4"/>
      <c r="D899" s="4"/>
      <c r="E899" s="4"/>
      <c r="F899" s="1"/>
      <c r="G899" s="1"/>
      <c r="H899" s="43">
        <v>35400</v>
      </c>
      <c r="I899" s="4"/>
    </row>
    <row r="900" spans="1:9" ht="16.2" x14ac:dyDescent="0.3">
      <c r="A900" s="63"/>
      <c r="B900" s="8" t="s">
        <v>1819</v>
      </c>
      <c r="C900" s="9"/>
      <c r="D900" s="9" t="str">
        <f t="shared" si="132"/>
        <v/>
      </c>
      <c r="E900" s="9"/>
      <c r="F900" s="10"/>
      <c r="G900" s="10"/>
      <c r="H900" s="44">
        <v>2600</v>
      </c>
      <c r="I900" s="9"/>
    </row>
    <row r="901" spans="1:9" x14ac:dyDescent="0.3">
      <c r="A901" s="63"/>
      <c r="I901" s="29"/>
    </row>
    <row r="902" spans="1:9" ht="16.2" x14ac:dyDescent="0.3">
      <c r="A902" s="63"/>
      <c r="B902" s="45" t="s">
        <v>241</v>
      </c>
      <c r="C902" s="4"/>
      <c r="D902" s="4" t="str">
        <f t="shared" ref="D902:D937" si="134">IF((OR(C902&gt;12,C902=12)),C902-2,IF(C902=8,C902-1,""))</f>
        <v/>
      </c>
      <c r="E902" s="4"/>
      <c r="F902" s="1"/>
      <c r="G902" s="1"/>
      <c r="H902" s="77"/>
      <c r="I902" s="7"/>
    </row>
    <row r="903" spans="1:9" ht="16.2" x14ac:dyDescent="0.3">
      <c r="A903" s="63"/>
      <c r="B903" s="45" t="s">
        <v>239</v>
      </c>
      <c r="C903" s="4"/>
      <c r="D903" s="4" t="str">
        <f t="shared" si="134"/>
        <v/>
      </c>
      <c r="E903" s="4"/>
      <c r="F903" s="1"/>
      <c r="G903" s="1"/>
      <c r="H903" s="77"/>
      <c r="I903" s="7"/>
    </row>
    <row r="904" spans="1:9" ht="16.2" x14ac:dyDescent="0.3">
      <c r="A904" s="63"/>
      <c r="B904" s="45" t="s">
        <v>240</v>
      </c>
      <c r="C904" s="4">
        <v>10.5</v>
      </c>
      <c r="D904" s="4">
        <v>9.5</v>
      </c>
      <c r="E904" s="4">
        <f t="shared" ref="E904:E909" si="135">D904-8</f>
        <v>1.5</v>
      </c>
      <c r="F904" s="1">
        <f t="shared" ref="F904:F933" si="136">IF(2&lt;E904,2,E904)*150*4/3</f>
        <v>300</v>
      </c>
      <c r="G904" s="1"/>
      <c r="H904" s="77"/>
      <c r="I904" s="7"/>
    </row>
    <row r="905" spans="1:9" ht="16.2" x14ac:dyDescent="0.3">
      <c r="A905" s="63"/>
      <c r="B905" s="45" t="s">
        <v>242</v>
      </c>
      <c r="C905" s="4">
        <v>12</v>
      </c>
      <c r="D905" s="4">
        <f t="shared" si="134"/>
        <v>10</v>
      </c>
      <c r="E905" s="4">
        <f t="shared" si="135"/>
        <v>2</v>
      </c>
      <c r="F905" s="1">
        <f t="shared" si="136"/>
        <v>400</v>
      </c>
      <c r="G905" s="1"/>
      <c r="H905" s="77"/>
      <c r="I905" s="7"/>
    </row>
    <row r="906" spans="1:9" ht="16.2" x14ac:dyDescent="0.3">
      <c r="A906" s="63"/>
      <c r="B906" s="45" t="s">
        <v>243</v>
      </c>
      <c r="C906" s="4">
        <v>12</v>
      </c>
      <c r="D906" s="4">
        <f t="shared" si="134"/>
        <v>10</v>
      </c>
      <c r="E906" s="4">
        <f t="shared" si="135"/>
        <v>2</v>
      </c>
      <c r="F906" s="1">
        <f t="shared" si="136"/>
        <v>400</v>
      </c>
      <c r="G906" s="1"/>
      <c r="H906" s="77"/>
      <c r="I906" s="7"/>
    </row>
    <row r="907" spans="1:9" ht="16.2" x14ac:dyDescent="0.3">
      <c r="A907" s="63"/>
      <c r="B907" s="45" t="s">
        <v>244</v>
      </c>
      <c r="C907" s="4">
        <v>12</v>
      </c>
      <c r="D907" s="4">
        <f t="shared" si="134"/>
        <v>10</v>
      </c>
      <c r="E907" s="4">
        <f t="shared" si="135"/>
        <v>2</v>
      </c>
      <c r="F907" s="1">
        <f t="shared" si="136"/>
        <v>400</v>
      </c>
      <c r="G907" s="1"/>
      <c r="H907" s="77"/>
      <c r="I907" s="7"/>
    </row>
    <row r="908" spans="1:9" ht="16.2" x14ac:dyDescent="0.3">
      <c r="A908" s="63"/>
      <c r="B908" s="45" t="s">
        <v>245</v>
      </c>
      <c r="C908" s="4">
        <v>12</v>
      </c>
      <c r="D908" s="4">
        <f t="shared" si="134"/>
        <v>10</v>
      </c>
      <c r="E908" s="4">
        <f t="shared" si="135"/>
        <v>2</v>
      </c>
      <c r="F908" s="1">
        <f t="shared" si="136"/>
        <v>400</v>
      </c>
      <c r="G908" s="1"/>
      <c r="H908" s="77"/>
      <c r="I908" s="7"/>
    </row>
    <row r="909" spans="1:9" ht="16.2" x14ac:dyDescent="0.3">
      <c r="A909" s="63"/>
      <c r="B909" s="45" t="s">
        <v>246</v>
      </c>
      <c r="C909" s="4">
        <v>12</v>
      </c>
      <c r="D909" s="4">
        <f t="shared" si="134"/>
        <v>10</v>
      </c>
      <c r="E909" s="4">
        <f t="shared" si="135"/>
        <v>2</v>
      </c>
      <c r="F909" s="1">
        <f t="shared" si="136"/>
        <v>400</v>
      </c>
      <c r="G909" s="1"/>
      <c r="H909" s="77"/>
      <c r="I909" s="7"/>
    </row>
    <row r="910" spans="1:9" ht="16.2" x14ac:dyDescent="0.3">
      <c r="A910" s="63"/>
      <c r="B910" s="45" t="s">
        <v>247</v>
      </c>
      <c r="C910" s="4"/>
      <c r="D910" s="4" t="str">
        <f t="shared" si="134"/>
        <v/>
      </c>
      <c r="E910" s="4"/>
      <c r="F910" s="1"/>
      <c r="G910" s="1"/>
      <c r="H910" s="77"/>
      <c r="I910" s="7"/>
    </row>
    <row r="911" spans="1:9" ht="16.2" x14ac:dyDescent="0.3">
      <c r="A911" s="63"/>
      <c r="B911" s="45" t="s">
        <v>248</v>
      </c>
      <c r="C911" s="4">
        <v>12</v>
      </c>
      <c r="D911" s="4">
        <f t="shared" si="134"/>
        <v>10</v>
      </c>
      <c r="E911" s="4">
        <f>D911-8</f>
        <v>2</v>
      </c>
      <c r="F911" s="1">
        <f t="shared" si="136"/>
        <v>400</v>
      </c>
      <c r="G911" s="1"/>
      <c r="H911" s="77"/>
      <c r="I911" s="7"/>
    </row>
    <row r="912" spans="1:9" ht="16.2" x14ac:dyDescent="0.3">
      <c r="A912" s="63"/>
      <c r="B912" s="45" t="s">
        <v>249</v>
      </c>
      <c r="C912" s="4">
        <v>12</v>
      </c>
      <c r="D912" s="4">
        <f t="shared" si="134"/>
        <v>10</v>
      </c>
      <c r="E912" s="4">
        <f>D912-8</f>
        <v>2</v>
      </c>
      <c r="F912" s="1">
        <f t="shared" si="136"/>
        <v>400</v>
      </c>
      <c r="G912" s="1"/>
      <c r="H912" s="77"/>
      <c r="I912" s="7"/>
    </row>
    <row r="913" spans="1:9" ht="16.2" x14ac:dyDescent="0.3">
      <c r="A913" s="63"/>
      <c r="B913" s="45" t="s">
        <v>250</v>
      </c>
      <c r="C913" s="4">
        <v>12</v>
      </c>
      <c r="D913" s="4">
        <f t="shared" si="134"/>
        <v>10</v>
      </c>
      <c r="E913" s="4">
        <f>D913-8</f>
        <v>2</v>
      </c>
      <c r="F913" s="1">
        <f t="shared" si="136"/>
        <v>400</v>
      </c>
      <c r="G913" s="1"/>
      <c r="H913" s="77"/>
      <c r="I913" s="7"/>
    </row>
    <row r="914" spans="1:9" ht="16.2" x14ac:dyDescent="0.3">
      <c r="A914" s="63"/>
      <c r="B914" s="45" t="s">
        <v>251</v>
      </c>
      <c r="C914" s="4"/>
      <c r="D914" s="4" t="str">
        <f t="shared" si="134"/>
        <v/>
      </c>
      <c r="E914" s="4"/>
      <c r="F914" s="1"/>
      <c r="G914" s="1"/>
      <c r="H914" s="77"/>
      <c r="I914" s="7"/>
    </row>
    <row r="915" spans="1:9" ht="16.2" x14ac:dyDescent="0.3">
      <c r="A915" s="63"/>
      <c r="B915" s="45" t="s">
        <v>252</v>
      </c>
      <c r="C915" s="4"/>
      <c r="D915" s="4" t="str">
        <f t="shared" si="134"/>
        <v/>
      </c>
      <c r="E915" s="4"/>
      <c r="F915" s="1"/>
      <c r="G915" s="1"/>
      <c r="H915" s="77"/>
      <c r="I915" s="7"/>
    </row>
    <row r="916" spans="1:9" ht="16.2" x14ac:dyDescent="0.3">
      <c r="A916" s="63"/>
      <c r="B916" s="45" t="s">
        <v>253</v>
      </c>
      <c r="C916" s="4">
        <v>12</v>
      </c>
      <c r="D916" s="4">
        <f t="shared" si="134"/>
        <v>10</v>
      </c>
      <c r="E916" s="4">
        <f>D916-8</f>
        <v>2</v>
      </c>
      <c r="F916" s="1">
        <f t="shared" si="136"/>
        <v>400</v>
      </c>
      <c r="G916" s="1"/>
      <c r="H916" s="77"/>
      <c r="I916" s="7"/>
    </row>
    <row r="917" spans="1:9" ht="16.2" x14ac:dyDescent="0.3">
      <c r="A917" s="63"/>
      <c r="B917" s="45" t="s">
        <v>254</v>
      </c>
      <c r="C917" s="4">
        <v>12</v>
      </c>
      <c r="D917" s="4">
        <f t="shared" si="134"/>
        <v>10</v>
      </c>
      <c r="E917" s="4">
        <f>D917-8</f>
        <v>2</v>
      </c>
      <c r="F917" s="1">
        <f t="shared" si="136"/>
        <v>400</v>
      </c>
      <c r="G917" s="1"/>
      <c r="H917" s="77"/>
      <c r="I917" s="7"/>
    </row>
    <row r="918" spans="1:9" ht="16.2" x14ac:dyDescent="0.3">
      <c r="A918" s="63"/>
      <c r="B918" s="45" t="s">
        <v>255</v>
      </c>
      <c r="C918" s="4">
        <v>12</v>
      </c>
      <c r="D918" s="4">
        <f t="shared" si="134"/>
        <v>10</v>
      </c>
      <c r="E918" s="4">
        <f>D918-8</f>
        <v>2</v>
      </c>
      <c r="F918" s="1">
        <f t="shared" si="136"/>
        <v>400</v>
      </c>
      <c r="G918" s="1"/>
      <c r="H918" s="77"/>
      <c r="I918" s="7"/>
    </row>
    <row r="919" spans="1:9" ht="16.2" x14ac:dyDescent="0.3">
      <c r="A919" s="63"/>
      <c r="B919" s="45" t="s">
        <v>256</v>
      </c>
      <c r="C919" s="4">
        <v>12</v>
      </c>
      <c r="D919" s="4">
        <f t="shared" si="134"/>
        <v>10</v>
      </c>
      <c r="E919" s="4">
        <f>D919-8</f>
        <v>2</v>
      </c>
      <c r="F919" s="1">
        <f t="shared" si="136"/>
        <v>400</v>
      </c>
      <c r="G919" s="1"/>
      <c r="H919" s="77"/>
      <c r="I919" s="7"/>
    </row>
    <row r="920" spans="1:9" ht="16.2" x14ac:dyDescent="0.3">
      <c r="A920" s="63"/>
      <c r="B920" s="45" t="s">
        <v>257</v>
      </c>
      <c r="C920" s="4"/>
      <c r="D920" s="4" t="str">
        <f t="shared" si="134"/>
        <v/>
      </c>
      <c r="E920" s="4"/>
      <c r="F920" s="1"/>
      <c r="G920" s="1"/>
      <c r="H920" s="77"/>
      <c r="I920" s="7"/>
    </row>
    <row r="921" spans="1:9" ht="16.2" x14ac:dyDescent="0.3">
      <c r="A921" s="63"/>
      <c r="B921" s="45" t="s">
        <v>258</v>
      </c>
      <c r="C921" s="4"/>
      <c r="D921" s="4" t="str">
        <f t="shared" si="134"/>
        <v/>
      </c>
      <c r="E921" s="4"/>
      <c r="F921" s="1"/>
      <c r="G921" s="1"/>
      <c r="H921" s="77"/>
      <c r="I921" s="7"/>
    </row>
    <row r="922" spans="1:9" ht="16.2" x14ac:dyDescent="0.3">
      <c r="A922" s="63"/>
      <c r="B922" s="45" t="s">
        <v>259</v>
      </c>
      <c r="C922" s="4">
        <v>12</v>
      </c>
      <c r="D922" s="4">
        <f t="shared" si="134"/>
        <v>10</v>
      </c>
      <c r="E922" s="4">
        <f>D922-8</f>
        <v>2</v>
      </c>
      <c r="F922" s="1">
        <f t="shared" si="136"/>
        <v>400</v>
      </c>
      <c r="G922" s="1"/>
      <c r="H922" s="77"/>
      <c r="I922" s="7"/>
    </row>
    <row r="923" spans="1:9" ht="16.2" x14ac:dyDescent="0.3">
      <c r="A923" s="63"/>
      <c r="B923" s="45" t="s">
        <v>260</v>
      </c>
      <c r="C923" s="4">
        <v>12</v>
      </c>
      <c r="D923" s="4">
        <f t="shared" si="134"/>
        <v>10</v>
      </c>
      <c r="E923" s="4">
        <f>D923-8</f>
        <v>2</v>
      </c>
      <c r="F923" s="1">
        <f t="shared" si="136"/>
        <v>400</v>
      </c>
      <c r="G923" s="1"/>
      <c r="H923" s="77"/>
      <c r="I923" s="7"/>
    </row>
    <row r="924" spans="1:9" ht="16.2" x14ac:dyDescent="0.3">
      <c r="A924" s="63"/>
      <c r="B924" s="45" t="s">
        <v>261</v>
      </c>
      <c r="C924" s="4">
        <v>12</v>
      </c>
      <c r="D924" s="4">
        <f t="shared" si="134"/>
        <v>10</v>
      </c>
      <c r="E924" s="4">
        <f>D924-8</f>
        <v>2</v>
      </c>
      <c r="F924" s="1">
        <f t="shared" si="136"/>
        <v>400</v>
      </c>
      <c r="G924" s="1"/>
      <c r="H924" s="77"/>
      <c r="I924" s="7"/>
    </row>
    <row r="925" spans="1:9" ht="16.2" x14ac:dyDescent="0.3">
      <c r="A925" s="63"/>
      <c r="B925" s="45" t="s">
        <v>262</v>
      </c>
      <c r="C925" s="4"/>
      <c r="D925" s="4" t="str">
        <f t="shared" si="134"/>
        <v/>
      </c>
      <c r="E925" s="4"/>
      <c r="F925" s="1"/>
      <c r="G925" s="1"/>
      <c r="H925" s="77"/>
      <c r="I925" s="7"/>
    </row>
    <row r="926" spans="1:9" ht="16.2" x14ac:dyDescent="0.3">
      <c r="A926" s="63"/>
      <c r="B926" s="45" t="s">
        <v>263</v>
      </c>
      <c r="C926" s="4"/>
      <c r="D926" s="4" t="str">
        <f t="shared" si="134"/>
        <v/>
      </c>
      <c r="E926" s="4"/>
      <c r="F926" s="1"/>
      <c r="G926" s="1"/>
      <c r="H926" s="77"/>
      <c r="I926" s="7"/>
    </row>
    <row r="927" spans="1:9" ht="16.2" x14ac:dyDescent="0.3">
      <c r="A927" s="63"/>
      <c r="B927" s="45" t="s">
        <v>264</v>
      </c>
      <c r="C927" s="4"/>
      <c r="D927" s="4" t="str">
        <f t="shared" si="134"/>
        <v/>
      </c>
      <c r="E927" s="4"/>
      <c r="F927" s="1"/>
      <c r="G927" s="1"/>
      <c r="H927" s="77"/>
      <c r="I927" s="7"/>
    </row>
    <row r="928" spans="1:9" ht="16.2" x14ac:dyDescent="0.3">
      <c r="A928" s="63"/>
      <c r="B928" s="45" t="s">
        <v>265</v>
      </c>
      <c r="C928" s="4">
        <v>12</v>
      </c>
      <c r="D928" s="4">
        <f t="shared" si="134"/>
        <v>10</v>
      </c>
      <c r="E928" s="4">
        <f>D928-8</f>
        <v>2</v>
      </c>
      <c r="F928" s="1">
        <f t="shared" si="136"/>
        <v>400</v>
      </c>
      <c r="G928" s="1"/>
      <c r="H928" s="77"/>
      <c r="I928" s="7"/>
    </row>
    <row r="929" spans="1:9" ht="16.2" x14ac:dyDescent="0.3">
      <c r="A929" s="63"/>
      <c r="B929" s="45" t="s">
        <v>266</v>
      </c>
      <c r="C929" s="4"/>
      <c r="D929" s="4" t="str">
        <f t="shared" si="134"/>
        <v/>
      </c>
      <c r="E929" s="4"/>
      <c r="F929" s="1"/>
      <c r="G929" s="1"/>
      <c r="H929" s="77"/>
      <c r="I929" s="7"/>
    </row>
    <row r="930" spans="1:9" ht="16.2" x14ac:dyDescent="0.3">
      <c r="A930" s="63"/>
      <c r="B930" s="45" t="s">
        <v>267</v>
      </c>
      <c r="C930" s="4">
        <v>12</v>
      </c>
      <c r="D930" s="4">
        <f t="shared" si="134"/>
        <v>10</v>
      </c>
      <c r="E930" s="4">
        <f>D930-8</f>
        <v>2</v>
      </c>
      <c r="F930" s="1">
        <f t="shared" si="136"/>
        <v>400</v>
      </c>
      <c r="G930" s="1"/>
      <c r="H930" s="77"/>
      <c r="I930" s="7"/>
    </row>
    <row r="931" spans="1:9" ht="16.2" x14ac:dyDescent="0.3">
      <c r="A931" s="63"/>
      <c r="B931" s="45" t="s">
        <v>268</v>
      </c>
      <c r="C931" s="4">
        <v>12</v>
      </c>
      <c r="D931" s="4">
        <f t="shared" si="134"/>
        <v>10</v>
      </c>
      <c r="E931" s="4">
        <f>D931-8</f>
        <v>2</v>
      </c>
      <c r="F931" s="1">
        <f t="shared" si="136"/>
        <v>400</v>
      </c>
      <c r="G931" s="1"/>
      <c r="H931" s="77"/>
      <c r="I931" s="7"/>
    </row>
    <row r="932" spans="1:9" ht="16.2" x14ac:dyDescent="0.3">
      <c r="A932" s="63"/>
      <c r="B932" s="45" t="s">
        <v>269</v>
      </c>
      <c r="C932" s="4">
        <v>12</v>
      </c>
      <c r="D932" s="4">
        <f t="shared" si="134"/>
        <v>10</v>
      </c>
      <c r="E932" s="4">
        <f>D932-8</f>
        <v>2</v>
      </c>
      <c r="F932" s="1">
        <f t="shared" si="136"/>
        <v>400</v>
      </c>
      <c r="G932" s="1"/>
      <c r="H932" s="77"/>
      <c r="I932" s="7"/>
    </row>
    <row r="933" spans="1:9" ht="16.2" x14ac:dyDescent="0.3">
      <c r="A933" s="63"/>
      <c r="B933" s="8" t="s">
        <v>1848</v>
      </c>
      <c r="C933" s="4"/>
      <c r="D933" s="4">
        <v>160</v>
      </c>
      <c r="E933" s="4">
        <f>SUM(E904:E932)</f>
        <v>39.5</v>
      </c>
      <c r="F933" s="1">
        <f t="shared" si="136"/>
        <v>400</v>
      </c>
      <c r="G933" s="1"/>
      <c r="H933" s="43">
        <v>24000</v>
      </c>
      <c r="I933" s="4"/>
    </row>
    <row r="934" spans="1:9" ht="32.4" x14ac:dyDescent="0.3">
      <c r="A934" s="63"/>
      <c r="B934" s="90" t="s">
        <v>1849</v>
      </c>
      <c r="C934" s="4"/>
      <c r="D934" s="4"/>
      <c r="E934" s="4"/>
      <c r="F934" s="1"/>
      <c r="G934" s="1"/>
      <c r="H934" s="43">
        <v>7900</v>
      </c>
      <c r="I934" s="4"/>
    </row>
    <row r="935" spans="1:9" ht="16.2" x14ac:dyDescent="0.3">
      <c r="A935" s="63"/>
      <c r="B935" s="8" t="s">
        <v>1817</v>
      </c>
      <c r="C935" s="4"/>
      <c r="D935" s="4"/>
      <c r="E935" s="4"/>
      <c r="F935" s="1"/>
      <c r="G935" s="1"/>
      <c r="H935" s="43">
        <v>31900</v>
      </c>
      <c r="I935" s="4"/>
    </row>
    <row r="936" spans="1:9" ht="16.2" x14ac:dyDescent="0.3">
      <c r="A936" s="63"/>
      <c r="B936" s="8" t="s">
        <v>1818</v>
      </c>
      <c r="C936" s="4"/>
      <c r="D936" s="4"/>
      <c r="E936" s="4"/>
      <c r="F936" s="1"/>
      <c r="G936" s="1"/>
      <c r="H936" s="43">
        <v>37800</v>
      </c>
      <c r="I936" s="4"/>
    </row>
    <row r="937" spans="1:9" ht="16.2" x14ac:dyDescent="0.3">
      <c r="A937" s="63"/>
      <c r="B937" s="8" t="s">
        <v>1819</v>
      </c>
      <c r="C937" s="9"/>
      <c r="D937" s="9" t="str">
        <f t="shared" si="134"/>
        <v/>
      </c>
      <c r="E937" s="9"/>
      <c r="F937" s="10"/>
      <c r="G937" s="10"/>
      <c r="H937" s="44">
        <v>5900</v>
      </c>
      <c r="I937" s="9"/>
    </row>
    <row r="938" spans="1:9" x14ac:dyDescent="0.3">
      <c r="A938" s="63"/>
      <c r="I938" s="29"/>
    </row>
    <row r="939" spans="1:9" ht="16.2" x14ac:dyDescent="0.3">
      <c r="A939" s="63"/>
      <c r="B939" s="45" t="s">
        <v>270</v>
      </c>
      <c r="C939" s="4">
        <v>12</v>
      </c>
      <c r="D939" s="4">
        <f t="shared" ref="D939:D973" si="137">IF((OR(C939&gt;12,C939=12)),C939-2,IF(C939=8,C939-1,""))</f>
        <v>10</v>
      </c>
      <c r="E939" s="4">
        <f>D939-8</f>
        <v>2</v>
      </c>
      <c r="F939" s="1">
        <f t="shared" ref="F939:F966" si="138">IF(2&lt;E939,2,E939)*150*4/3</f>
        <v>400</v>
      </c>
      <c r="G939" s="1"/>
      <c r="H939" s="77"/>
      <c r="I939" s="7"/>
    </row>
    <row r="940" spans="1:9" ht="16.2" x14ac:dyDescent="0.3">
      <c r="A940" s="63"/>
      <c r="B940" s="45" t="s">
        <v>271</v>
      </c>
      <c r="C940" s="4"/>
      <c r="D940" s="4" t="str">
        <f t="shared" si="137"/>
        <v/>
      </c>
      <c r="E940" s="4"/>
      <c r="F940" s="1"/>
      <c r="G940" s="1"/>
      <c r="H940" s="77"/>
      <c r="I940" s="7"/>
    </row>
    <row r="941" spans="1:9" ht="16.2" x14ac:dyDescent="0.3">
      <c r="A941" s="63"/>
      <c r="B941" s="45" t="s">
        <v>272</v>
      </c>
      <c r="C941" s="4">
        <v>12</v>
      </c>
      <c r="D941" s="4">
        <f t="shared" si="137"/>
        <v>10</v>
      </c>
      <c r="E941" s="4">
        <f>D941-8</f>
        <v>2</v>
      </c>
      <c r="F941" s="1">
        <f t="shared" si="138"/>
        <v>400</v>
      </c>
      <c r="G941" s="1"/>
      <c r="H941" s="77"/>
      <c r="I941" s="7"/>
    </row>
    <row r="942" spans="1:9" ht="16.2" x14ac:dyDescent="0.3">
      <c r="A942" s="63"/>
      <c r="B942" s="45" t="s">
        <v>273</v>
      </c>
      <c r="C942" s="4">
        <v>12</v>
      </c>
      <c r="D942" s="4">
        <f t="shared" si="137"/>
        <v>10</v>
      </c>
      <c r="E942" s="4">
        <f>D942-8</f>
        <v>2</v>
      </c>
      <c r="F942" s="1">
        <f t="shared" si="138"/>
        <v>400</v>
      </c>
      <c r="G942" s="1"/>
      <c r="H942" s="77"/>
      <c r="I942" s="7"/>
    </row>
    <row r="943" spans="1:9" ht="16.2" x14ac:dyDescent="0.3">
      <c r="A943" s="63"/>
      <c r="B943" s="45" t="s">
        <v>274</v>
      </c>
      <c r="C943" s="4">
        <v>12</v>
      </c>
      <c r="D943" s="4">
        <f t="shared" si="137"/>
        <v>10</v>
      </c>
      <c r="E943" s="4">
        <f>D943-8</f>
        <v>2</v>
      </c>
      <c r="F943" s="1">
        <f t="shared" si="138"/>
        <v>400</v>
      </c>
      <c r="G943" s="1"/>
      <c r="H943" s="77"/>
      <c r="I943" s="7"/>
    </row>
    <row r="944" spans="1:9" ht="16.2" x14ac:dyDescent="0.3">
      <c r="A944" s="63"/>
      <c r="B944" s="45" t="s">
        <v>275</v>
      </c>
      <c r="C944" s="4"/>
      <c r="D944" s="4" t="str">
        <f t="shared" si="137"/>
        <v/>
      </c>
      <c r="E944" s="4"/>
      <c r="F944" s="1"/>
      <c r="G944" s="1"/>
      <c r="H944" s="77"/>
      <c r="I944" s="7"/>
    </row>
    <row r="945" spans="1:9" ht="16.2" x14ac:dyDescent="0.3">
      <c r="A945" s="63"/>
      <c r="B945" s="45" t="s">
        <v>276</v>
      </c>
      <c r="C945" s="4"/>
      <c r="D945" s="4" t="str">
        <f t="shared" si="137"/>
        <v/>
      </c>
      <c r="E945" s="4"/>
      <c r="F945" s="1"/>
      <c r="G945" s="1"/>
      <c r="H945" s="77"/>
      <c r="I945" s="7"/>
    </row>
    <row r="946" spans="1:9" ht="16.2" x14ac:dyDescent="0.3">
      <c r="A946" s="63"/>
      <c r="B946" s="45" t="s">
        <v>277</v>
      </c>
      <c r="C946" s="4">
        <v>12</v>
      </c>
      <c r="D946" s="4">
        <f t="shared" si="137"/>
        <v>10</v>
      </c>
      <c r="E946" s="4">
        <f>D946-8</f>
        <v>2</v>
      </c>
      <c r="F946" s="1">
        <f t="shared" si="138"/>
        <v>400</v>
      </c>
      <c r="G946" s="1"/>
      <c r="H946" s="77"/>
      <c r="I946" s="7"/>
    </row>
    <row r="947" spans="1:9" ht="16.2" x14ac:dyDescent="0.3">
      <c r="A947" s="63"/>
      <c r="B947" s="45" t="s">
        <v>278</v>
      </c>
      <c r="C947" s="4">
        <v>12</v>
      </c>
      <c r="D947" s="4">
        <f t="shared" si="137"/>
        <v>10</v>
      </c>
      <c r="E947" s="4">
        <f>D947-8</f>
        <v>2</v>
      </c>
      <c r="F947" s="1">
        <f t="shared" si="138"/>
        <v>400</v>
      </c>
      <c r="G947" s="1"/>
      <c r="H947" s="77"/>
      <c r="I947" s="7"/>
    </row>
    <row r="948" spans="1:9" ht="16.2" x14ac:dyDescent="0.3">
      <c r="A948" s="63"/>
      <c r="B948" s="45" t="s">
        <v>279</v>
      </c>
      <c r="C948" s="4">
        <v>12</v>
      </c>
      <c r="D948" s="4">
        <f t="shared" si="137"/>
        <v>10</v>
      </c>
      <c r="E948" s="4">
        <f>D948-8</f>
        <v>2</v>
      </c>
      <c r="F948" s="1">
        <f t="shared" si="138"/>
        <v>400</v>
      </c>
      <c r="G948" s="1"/>
      <c r="H948" s="77"/>
      <c r="I948" s="7"/>
    </row>
    <row r="949" spans="1:9" ht="16.2" x14ac:dyDescent="0.3">
      <c r="A949" s="63"/>
      <c r="B949" s="45" t="s">
        <v>280</v>
      </c>
      <c r="C949" s="4">
        <v>12</v>
      </c>
      <c r="D949" s="4">
        <f t="shared" si="137"/>
        <v>10</v>
      </c>
      <c r="E949" s="4">
        <f>D949-8</f>
        <v>2</v>
      </c>
      <c r="F949" s="1">
        <f t="shared" si="138"/>
        <v>400</v>
      </c>
      <c r="G949" s="1"/>
      <c r="H949" s="77"/>
      <c r="I949" s="7"/>
    </row>
    <row r="950" spans="1:9" ht="16.2" x14ac:dyDescent="0.3">
      <c r="A950" s="63"/>
      <c r="B950" s="45" t="s">
        <v>281</v>
      </c>
      <c r="C950" s="4"/>
      <c r="D950" s="4" t="str">
        <f t="shared" si="137"/>
        <v/>
      </c>
      <c r="E950" s="4"/>
      <c r="F950" s="1"/>
      <c r="G950" s="1"/>
      <c r="H950" s="77"/>
      <c r="I950" s="7"/>
    </row>
    <row r="951" spans="1:9" ht="16.2" x14ac:dyDescent="0.3">
      <c r="A951" s="63"/>
      <c r="B951" s="45" t="s">
        <v>282</v>
      </c>
      <c r="C951" s="4"/>
      <c r="D951" s="4" t="str">
        <f t="shared" si="137"/>
        <v/>
      </c>
      <c r="E951" s="4"/>
      <c r="F951" s="1"/>
      <c r="G951" s="1"/>
      <c r="H951" s="77"/>
      <c r="I951" s="7"/>
    </row>
    <row r="952" spans="1:9" ht="16.2" x14ac:dyDescent="0.3">
      <c r="A952" s="63"/>
      <c r="B952" s="45" t="s">
        <v>283</v>
      </c>
      <c r="C952" s="4">
        <v>12</v>
      </c>
      <c r="D952" s="4">
        <f t="shared" si="137"/>
        <v>10</v>
      </c>
      <c r="E952" s="4">
        <f>D952-8</f>
        <v>2</v>
      </c>
      <c r="F952" s="1">
        <f t="shared" si="138"/>
        <v>400</v>
      </c>
      <c r="G952" s="1"/>
      <c r="H952" s="77"/>
      <c r="I952" s="7"/>
    </row>
    <row r="953" spans="1:9" ht="16.2" x14ac:dyDescent="0.3">
      <c r="A953" s="63"/>
      <c r="B953" s="45" t="s">
        <v>284</v>
      </c>
      <c r="C953" s="4">
        <v>12</v>
      </c>
      <c r="D953" s="4">
        <f t="shared" si="137"/>
        <v>10</v>
      </c>
      <c r="E953" s="4">
        <f>D953-8</f>
        <v>2</v>
      </c>
      <c r="F953" s="1">
        <f t="shared" si="138"/>
        <v>400</v>
      </c>
      <c r="G953" s="1"/>
      <c r="H953" s="77"/>
      <c r="I953" s="7"/>
    </row>
    <row r="954" spans="1:9" ht="16.2" x14ac:dyDescent="0.3">
      <c r="A954" s="63"/>
      <c r="B954" s="45" t="s">
        <v>285</v>
      </c>
      <c r="C954" s="4">
        <v>12</v>
      </c>
      <c r="D954" s="4">
        <f t="shared" si="137"/>
        <v>10</v>
      </c>
      <c r="E954" s="4">
        <f>D954-8</f>
        <v>2</v>
      </c>
      <c r="F954" s="1">
        <f t="shared" si="138"/>
        <v>400</v>
      </c>
      <c r="G954" s="1"/>
      <c r="H954" s="77"/>
      <c r="I954" s="7"/>
    </row>
    <row r="955" spans="1:9" ht="16.2" x14ac:dyDescent="0.3">
      <c r="A955" s="63"/>
      <c r="B955" s="45" t="s">
        <v>286</v>
      </c>
      <c r="C955" s="4">
        <v>12</v>
      </c>
      <c r="D955" s="4">
        <f t="shared" si="137"/>
        <v>10</v>
      </c>
      <c r="E955" s="4">
        <f>D955-8</f>
        <v>2</v>
      </c>
      <c r="F955" s="1">
        <f t="shared" si="138"/>
        <v>400</v>
      </c>
      <c r="G955" s="1"/>
      <c r="H955" s="77"/>
      <c r="I955" s="7"/>
    </row>
    <row r="956" spans="1:9" ht="16.2" x14ac:dyDescent="0.3">
      <c r="A956" s="63"/>
      <c r="B956" s="45" t="s">
        <v>287</v>
      </c>
      <c r="C956" s="4"/>
      <c r="D956" s="4" t="str">
        <f t="shared" si="137"/>
        <v/>
      </c>
      <c r="E956" s="4"/>
      <c r="F956" s="1"/>
      <c r="G956" s="1"/>
      <c r="H956" s="77"/>
      <c r="I956" s="7"/>
    </row>
    <row r="957" spans="1:9" ht="16.2" x14ac:dyDescent="0.3">
      <c r="A957" s="63"/>
      <c r="B957" s="45" t="s">
        <v>288</v>
      </c>
      <c r="C957" s="4"/>
      <c r="D957" s="4" t="str">
        <f t="shared" si="137"/>
        <v/>
      </c>
      <c r="E957" s="4"/>
      <c r="F957" s="1"/>
      <c r="G957" s="1"/>
      <c r="H957" s="77"/>
      <c r="I957" s="7"/>
    </row>
    <row r="958" spans="1:9" ht="16.2" x14ac:dyDescent="0.3">
      <c r="A958" s="63"/>
      <c r="B958" s="45" t="s">
        <v>289</v>
      </c>
      <c r="C958" s="4">
        <v>12</v>
      </c>
      <c r="D958" s="4">
        <f t="shared" si="137"/>
        <v>10</v>
      </c>
      <c r="E958" s="4">
        <f>D958-8</f>
        <v>2</v>
      </c>
      <c r="F958" s="1">
        <f t="shared" si="138"/>
        <v>400</v>
      </c>
      <c r="G958" s="1"/>
      <c r="H958" s="77"/>
      <c r="I958" s="7"/>
    </row>
    <row r="959" spans="1:9" ht="16.2" x14ac:dyDescent="0.3">
      <c r="A959" s="63"/>
      <c r="B959" s="45" t="s">
        <v>290</v>
      </c>
      <c r="C959" s="4">
        <v>12</v>
      </c>
      <c r="D959" s="4">
        <f t="shared" si="137"/>
        <v>10</v>
      </c>
      <c r="E959" s="4">
        <f>D959-8</f>
        <v>2</v>
      </c>
      <c r="F959" s="1">
        <f t="shared" si="138"/>
        <v>400</v>
      </c>
      <c r="G959" s="1"/>
      <c r="H959" s="77"/>
      <c r="I959" s="7"/>
    </row>
    <row r="960" spans="1:9" ht="16.2" x14ac:dyDescent="0.3">
      <c r="A960" s="63"/>
      <c r="B960" s="45" t="s">
        <v>291</v>
      </c>
      <c r="C960" s="4">
        <v>12</v>
      </c>
      <c r="D960" s="4">
        <f t="shared" si="137"/>
        <v>10</v>
      </c>
      <c r="E960" s="4">
        <f>D960-8</f>
        <v>2</v>
      </c>
      <c r="F960" s="1">
        <f t="shared" si="138"/>
        <v>400</v>
      </c>
      <c r="G960" s="1"/>
      <c r="H960" s="77"/>
      <c r="I960" s="7"/>
    </row>
    <row r="961" spans="1:10" ht="16.2" x14ac:dyDescent="0.3">
      <c r="A961" s="63"/>
      <c r="B961" s="45" t="s">
        <v>292</v>
      </c>
      <c r="C961" s="4">
        <v>12</v>
      </c>
      <c r="D961" s="4">
        <f t="shared" si="137"/>
        <v>10</v>
      </c>
      <c r="E961" s="4">
        <f>D961-8</f>
        <v>2</v>
      </c>
      <c r="F961" s="1">
        <f t="shared" si="138"/>
        <v>400</v>
      </c>
      <c r="G961" s="1"/>
      <c r="H961" s="77"/>
      <c r="I961" s="7"/>
    </row>
    <row r="962" spans="1:10" ht="16.2" x14ac:dyDescent="0.3">
      <c r="A962" s="63"/>
      <c r="B962" s="45" t="s">
        <v>293</v>
      </c>
      <c r="C962" s="4"/>
      <c r="D962" s="4" t="str">
        <f t="shared" si="137"/>
        <v/>
      </c>
      <c r="E962" s="4"/>
      <c r="F962" s="1"/>
      <c r="G962" s="1"/>
      <c r="H962" s="77"/>
      <c r="I962" s="7"/>
    </row>
    <row r="963" spans="1:10" ht="16.2" x14ac:dyDescent="0.3">
      <c r="A963" s="63"/>
      <c r="B963" s="45" t="s">
        <v>294</v>
      </c>
      <c r="C963" s="4"/>
      <c r="D963" s="4" t="str">
        <f t="shared" si="137"/>
        <v/>
      </c>
      <c r="E963" s="4"/>
      <c r="F963" s="1"/>
      <c r="G963" s="1"/>
      <c r="H963" s="77"/>
      <c r="I963" s="7"/>
    </row>
    <row r="964" spans="1:10" ht="16.2" x14ac:dyDescent="0.3">
      <c r="A964" s="63"/>
      <c r="B964" s="45" t="s">
        <v>295</v>
      </c>
      <c r="C964" s="4"/>
      <c r="D964" s="4" t="str">
        <f t="shared" si="137"/>
        <v/>
      </c>
      <c r="E964" s="4"/>
      <c r="F964" s="1"/>
      <c r="G964" s="1"/>
      <c r="H964" s="77"/>
      <c r="I964" s="7"/>
    </row>
    <row r="965" spans="1:10" ht="16.2" x14ac:dyDescent="0.3">
      <c r="A965" s="63"/>
      <c r="B965" s="45" t="s">
        <v>296</v>
      </c>
      <c r="C965" s="4">
        <v>12</v>
      </c>
      <c r="D965" s="4">
        <f t="shared" si="137"/>
        <v>10</v>
      </c>
      <c r="E965" s="4">
        <f>D965-8</f>
        <v>2</v>
      </c>
      <c r="F965" s="1">
        <f t="shared" si="138"/>
        <v>400</v>
      </c>
      <c r="G965" s="1"/>
      <c r="H965" s="77"/>
      <c r="I965" s="7"/>
    </row>
    <row r="966" spans="1:10" ht="16.2" x14ac:dyDescent="0.3">
      <c r="A966" s="63"/>
      <c r="B966" s="45" t="s">
        <v>297</v>
      </c>
      <c r="C966" s="4">
        <v>12</v>
      </c>
      <c r="D966" s="4">
        <f t="shared" si="137"/>
        <v>10</v>
      </c>
      <c r="E966" s="4">
        <f>D966-8</f>
        <v>2</v>
      </c>
      <c r="F966" s="1">
        <f t="shared" si="138"/>
        <v>400</v>
      </c>
      <c r="G966" s="1"/>
      <c r="H966" s="77"/>
      <c r="I966" s="7"/>
    </row>
    <row r="967" spans="1:10" ht="16.2" x14ac:dyDescent="0.3">
      <c r="A967" s="63"/>
      <c r="B967" s="45" t="s">
        <v>298</v>
      </c>
      <c r="C967" s="4"/>
      <c r="D967" s="4" t="str">
        <f t="shared" si="137"/>
        <v/>
      </c>
      <c r="E967" s="4"/>
      <c r="F967" s="1"/>
      <c r="G967" s="1"/>
      <c r="H967" s="77"/>
      <c r="I967" s="7"/>
    </row>
    <row r="968" spans="1:10" ht="16.2" x14ac:dyDescent="0.3">
      <c r="A968" s="63"/>
      <c r="B968" s="45" t="s">
        <v>299</v>
      </c>
      <c r="C968" s="4"/>
      <c r="D968" s="4" t="str">
        <f t="shared" si="137"/>
        <v/>
      </c>
      <c r="E968" s="4"/>
      <c r="F968" s="1"/>
      <c r="G968" s="1"/>
      <c r="H968" s="77"/>
      <c r="I968" s="7"/>
    </row>
    <row r="969" spans="1:10" ht="16.2" x14ac:dyDescent="0.3">
      <c r="A969" s="63"/>
      <c r="B969" s="8" t="s">
        <v>1848</v>
      </c>
      <c r="C969" s="4"/>
      <c r="D969" s="4">
        <v>144</v>
      </c>
      <c r="E969" s="4">
        <f>SUM(E939:E966)</f>
        <v>36</v>
      </c>
      <c r="F969" s="1"/>
      <c r="G969" s="1"/>
      <c r="H969" s="43">
        <v>21600</v>
      </c>
      <c r="I969" s="4"/>
    </row>
    <row r="970" spans="1:10" ht="32.4" x14ac:dyDescent="0.3">
      <c r="A970" s="63"/>
      <c r="B970" s="90" t="s">
        <v>1849</v>
      </c>
      <c r="C970" s="4"/>
      <c r="D970" s="4"/>
      <c r="E970" s="4"/>
      <c r="F970" s="1"/>
      <c r="G970" s="1"/>
      <c r="H970" s="43">
        <v>7200</v>
      </c>
      <c r="I970" s="4"/>
    </row>
    <row r="971" spans="1:10" ht="16.2" x14ac:dyDescent="0.3">
      <c r="A971" s="63"/>
      <c r="B971" s="8" t="s">
        <v>1817</v>
      </c>
      <c r="C971" s="4"/>
      <c r="D971" s="4"/>
      <c r="E971" s="4"/>
      <c r="F971" s="1"/>
      <c r="G971" s="1"/>
      <c r="H971" s="43">
        <v>28800</v>
      </c>
      <c r="I971" s="4"/>
    </row>
    <row r="972" spans="1:10" ht="16.2" x14ac:dyDescent="0.3">
      <c r="A972" s="63"/>
      <c r="B972" s="8" t="s">
        <v>1818</v>
      </c>
      <c r="C972" s="4"/>
      <c r="D972" s="4"/>
      <c r="E972" s="4"/>
      <c r="F972" s="1"/>
      <c r="G972" s="1"/>
      <c r="H972" s="43">
        <v>32400</v>
      </c>
      <c r="I972" s="4"/>
    </row>
    <row r="973" spans="1:10" ht="16.2" x14ac:dyDescent="0.3">
      <c r="A973" s="63"/>
      <c r="B973" s="8" t="s">
        <v>1819</v>
      </c>
      <c r="C973" s="9"/>
      <c r="D973" s="9" t="str">
        <f t="shared" si="137"/>
        <v/>
      </c>
      <c r="E973" s="9"/>
      <c r="F973" s="10"/>
      <c r="G973" s="10"/>
      <c r="H973" s="44">
        <v>3600</v>
      </c>
      <c r="I973" s="9"/>
    </row>
    <row r="974" spans="1:10" x14ac:dyDescent="0.3">
      <c r="A974" s="63"/>
      <c r="I974" s="29"/>
    </row>
    <row r="975" spans="1:10" x14ac:dyDescent="0.3">
      <c r="A975" s="63"/>
      <c r="I975" s="29"/>
    </row>
    <row r="976" spans="1:10" ht="16.2" x14ac:dyDescent="0.3">
      <c r="A976" s="63"/>
      <c r="B976" s="45" t="s">
        <v>300</v>
      </c>
      <c r="C976" s="4"/>
      <c r="D976" s="4" t="str">
        <f t="shared" ref="D976:D1011" si="139">IF((OR(C976&gt;12,C976=12)),C976-2,IF(C976=8,C976-1,""))</f>
        <v/>
      </c>
      <c r="E976" s="4"/>
      <c r="F976" s="1"/>
      <c r="G976" s="1"/>
      <c r="H976" s="77"/>
      <c r="I976" s="7"/>
      <c r="J976" s="6"/>
    </row>
    <row r="977" spans="1:10" ht="16.2" x14ac:dyDescent="0.3">
      <c r="A977" s="63"/>
      <c r="B977" s="45" t="s">
        <v>301</v>
      </c>
      <c r="C977" s="4">
        <v>12</v>
      </c>
      <c r="D977" s="4">
        <f t="shared" si="139"/>
        <v>10</v>
      </c>
      <c r="E977" s="4">
        <f>D977-8</f>
        <v>2</v>
      </c>
      <c r="F977" s="1">
        <f t="shared" ref="F977:F985" si="140">IF(2&lt;E977,2,E977)*150*4/3</f>
        <v>400</v>
      </c>
      <c r="G977" s="1"/>
      <c r="H977" s="77"/>
      <c r="I977" s="7"/>
      <c r="J977" s="6"/>
    </row>
    <row r="978" spans="1:10" ht="16.2" x14ac:dyDescent="0.3">
      <c r="A978" s="63"/>
      <c r="B978" s="45" t="s">
        <v>302</v>
      </c>
      <c r="C978" s="4">
        <v>12</v>
      </c>
      <c r="D978" s="4">
        <f t="shared" si="139"/>
        <v>10</v>
      </c>
      <c r="E978" s="4">
        <f>D978-8</f>
        <v>2</v>
      </c>
      <c r="F978" s="1">
        <f t="shared" si="140"/>
        <v>400</v>
      </c>
      <c r="G978" s="1"/>
      <c r="H978" s="77"/>
      <c r="I978" s="7"/>
      <c r="J978" s="6"/>
    </row>
    <row r="979" spans="1:10" ht="16.2" x14ac:dyDescent="0.3">
      <c r="A979" s="63"/>
      <c r="B979" s="45" t="s">
        <v>303</v>
      </c>
      <c r="C979" s="4">
        <v>12</v>
      </c>
      <c r="D979" s="4">
        <f t="shared" si="139"/>
        <v>10</v>
      </c>
      <c r="E979" s="4">
        <f>D979-8</f>
        <v>2</v>
      </c>
      <c r="F979" s="1">
        <f t="shared" si="140"/>
        <v>400</v>
      </c>
      <c r="G979" s="1"/>
      <c r="H979" s="77"/>
      <c r="I979" s="7"/>
      <c r="J979" s="6"/>
    </row>
    <row r="980" spans="1:10" ht="16.2" x14ac:dyDescent="0.3">
      <c r="A980" s="63"/>
      <c r="B980" s="45" t="s">
        <v>304</v>
      </c>
      <c r="C980" s="4">
        <v>12</v>
      </c>
      <c r="D980" s="4">
        <f t="shared" si="139"/>
        <v>10</v>
      </c>
      <c r="E980" s="4">
        <f>D980-8</f>
        <v>2</v>
      </c>
      <c r="F980" s="1">
        <f t="shared" si="140"/>
        <v>400</v>
      </c>
      <c r="G980" s="1"/>
      <c r="H980" s="77"/>
      <c r="I980" s="7"/>
      <c r="J980" s="6"/>
    </row>
    <row r="981" spans="1:10" ht="16.2" x14ac:dyDescent="0.3">
      <c r="A981" s="63"/>
      <c r="B981" s="45" t="s">
        <v>305</v>
      </c>
      <c r="C981" s="4">
        <v>12</v>
      </c>
      <c r="D981" s="4">
        <f t="shared" si="139"/>
        <v>10</v>
      </c>
      <c r="E981" s="4">
        <f>D981-8</f>
        <v>2</v>
      </c>
      <c r="F981" s="1">
        <f t="shared" si="140"/>
        <v>400</v>
      </c>
      <c r="G981" s="1"/>
      <c r="H981" s="77"/>
      <c r="I981" s="7"/>
      <c r="J981" s="6"/>
    </row>
    <row r="982" spans="1:10" ht="16.2" x14ac:dyDescent="0.3">
      <c r="A982" s="63"/>
      <c r="B982" s="45" t="s">
        <v>306</v>
      </c>
      <c r="C982" s="4"/>
      <c r="D982" s="4" t="str">
        <f t="shared" si="139"/>
        <v/>
      </c>
      <c r="E982" s="4"/>
      <c r="F982" s="1"/>
      <c r="G982" s="1"/>
      <c r="H982" s="77"/>
      <c r="I982" s="7"/>
      <c r="J982" s="6"/>
    </row>
    <row r="983" spans="1:10" ht="16.2" x14ac:dyDescent="0.3">
      <c r="A983" s="63"/>
      <c r="B983" s="45" t="s">
        <v>307</v>
      </c>
      <c r="C983" s="4">
        <v>12</v>
      </c>
      <c r="D983" s="4">
        <f t="shared" si="139"/>
        <v>10</v>
      </c>
      <c r="E983" s="4">
        <f>D983-8</f>
        <v>2</v>
      </c>
      <c r="F983" s="1">
        <f t="shared" si="140"/>
        <v>400</v>
      </c>
      <c r="G983" s="1"/>
      <c r="H983" s="77"/>
      <c r="I983" s="7"/>
      <c r="J983" s="6"/>
    </row>
    <row r="984" spans="1:10" ht="16.2" x14ac:dyDescent="0.3">
      <c r="A984" s="63"/>
      <c r="B984" s="45" t="s">
        <v>308</v>
      </c>
      <c r="C984" s="4">
        <v>12</v>
      </c>
      <c r="D984" s="4">
        <f t="shared" si="139"/>
        <v>10</v>
      </c>
      <c r="E984" s="4">
        <f>D984-8</f>
        <v>2</v>
      </c>
      <c r="F984" s="1">
        <f t="shared" si="140"/>
        <v>400</v>
      </c>
      <c r="G984" s="1"/>
      <c r="H984" s="77"/>
      <c r="I984" s="7"/>
      <c r="J984" s="6"/>
    </row>
    <row r="985" spans="1:10" ht="16.2" x14ac:dyDescent="0.3">
      <c r="A985" s="63"/>
      <c r="B985" s="45" t="s">
        <v>309</v>
      </c>
      <c r="C985" s="4">
        <v>12</v>
      </c>
      <c r="D985" s="4">
        <f t="shared" si="139"/>
        <v>10</v>
      </c>
      <c r="E985" s="4">
        <f>D985-8</f>
        <v>2</v>
      </c>
      <c r="F985" s="1">
        <f t="shared" si="140"/>
        <v>400</v>
      </c>
      <c r="G985" s="1"/>
      <c r="H985" s="77"/>
      <c r="I985" s="7"/>
      <c r="J985" s="6"/>
    </row>
    <row r="986" spans="1:10" ht="16.2" x14ac:dyDescent="0.3">
      <c r="A986" s="63"/>
      <c r="B986" s="45" t="s">
        <v>310</v>
      </c>
      <c r="C986" s="4"/>
      <c r="D986" s="4" t="str">
        <f t="shared" si="139"/>
        <v/>
      </c>
      <c r="E986" s="4"/>
      <c r="F986" s="1"/>
      <c r="G986" s="1"/>
      <c r="H986" s="77"/>
      <c r="I986" s="7"/>
      <c r="J986" s="6"/>
    </row>
    <row r="987" spans="1:10" s="140" customFormat="1" ht="48.6" x14ac:dyDescent="0.3">
      <c r="A987" s="153"/>
      <c r="B987" s="167" t="s">
        <v>1845</v>
      </c>
      <c r="C987" s="30">
        <v>8</v>
      </c>
      <c r="D987" s="30">
        <f t="shared" si="139"/>
        <v>7</v>
      </c>
      <c r="E987" s="30"/>
      <c r="F987" s="30"/>
      <c r="G987" s="30"/>
      <c r="H987" s="115"/>
      <c r="I987" s="23">
        <f>158*8*2</f>
        <v>2528</v>
      </c>
      <c r="J987" s="117"/>
    </row>
    <row r="988" spans="1:10" ht="16.2" x14ac:dyDescent="0.3">
      <c r="A988" s="63"/>
      <c r="B988" s="45" t="s">
        <v>311</v>
      </c>
      <c r="C988" s="4">
        <v>8</v>
      </c>
      <c r="D988" s="4">
        <f t="shared" si="139"/>
        <v>7</v>
      </c>
      <c r="E988" s="4"/>
      <c r="F988" s="1"/>
      <c r="G988" s="1"/>
      <c r="H988" s="77"/>
      <c r="I988" s="7"/>
      <c r="J988" s="6"/>
    </row>
    <row r="989" spans="1:10" ht="16.2" x14ac:dyDescent="0.3">
      <c r="A989" s="63"/>
      <c r="B989" s="45" t="s">
        <v>312</v>
      </c>
      <c r="C989" s="4">
        <v>8</v>
      </c>
      <c r="D989" s="4">
        <f t="shared" si="139"/>
        <v>7</v>
      </c>
      <c r="E989" s="4"/>
      <c r="F989" s="1"/>
      <c r="G989" s="1"/>
      <c r="H989" s="77"/>
      <c r="I989" s="7"/>
      <c r="J989" s="6"/>
    </row>
    <row r="990" spans="1:10" ht="16.2" x14ac:dyDescent="0.3">
      <c r="A990" s="63"/>
      <c r="B990" s="45" t="s">
        <v>313</v>
      </c>
      <c r="C990" s="4"/>
      <c r="D990" s="4" t="str">
        <f t="shared" si="139"/>
        <v/>
      </c>
      <c r="E990" s="4"/>
      <c r="F990" s="1"/>
      <c r="G990" s="1"/>
      <c r="H990" s="77"/>
      <c r="I990" s="7"/>
      <c r="J990" s="6"/>
    </row>
    <row r="991" spans="1:10" ht="16.2" x14ac:dyDescent="0.3">
      <c r="A991" s="63"/>
      <c r="B991" s="45" t="s">
        <v>314</v>
      </c>
      <c r="C991" s="4"/>
      <c r="D991" s="4" t="str">
        <f t="shared" si="139"/>
        <v/>
      </c>
      <c r="E991" s="4"/>
      <c r="F991" s="17"/>
      <c r="G991" s="1"/>
      <c r="H991" s="77"/>
      <c r="I991" s="7"/>
      <c r="J991" s="6"/>
    </row>
    <row r="992" spans="1:10" ht="16.2" x14ac:dyDescent="0.3">
      <c r="A992" s="63"/>
      <c r="B992" s="45" t="s">
        <v>315</v>
      </c>
      <c r="C992" s="4">
        <v>8</v>
      </c>
      <c r="D992" s="4">
        <f t="shared" si="139"/>
        <v>7</v>
      </c>
      <c r="E992" s="4"/>
      <c r="F992" s="17"/>
      <c r="G992" s="1"/>
      <c r="H992" s="77"/>
      <c r="I992" s="7"/>
      <c r="J992" s="6"/>
    </row>
    <row r="993" spans="1:10" ht="16.2" x14ac:dyDescent="0.3">
      <c r="A993" s="63"/>
      <c r="B993" s="45" t="s">
        <v>316</v>
      </c>
      <c r="C993" s="4">
        <v>8</v>
      </c>
      <c r="D993" s="4">
        <f t="shared" si="139"/>
        <v>7</v>
      </c>
      <c r="E993" s="4"/>
      <c r="F993" s="17"/>
      <c r="G993" s="1"/>
      <c r="H993" s="77"/>
      <c r="I993" s="7"/>
      <c r="J993" s="6"/>
    </row>
    <row r="994" spans="1:10" ht="16.2" x14ac:dyDescent="0.3">
      <c r="A994" s="63"/>
      <c r="B994" s="45" t="s">
        <v>317</v>
      </c>
      <c r="C994" s="4">
        <v>8</v>
      </c>
      <c r="D994" s="4">
        <f t="shared" si="139"/>
        <v>7</v>
      </c>
      <c r="E994" s="4"/>
      <c r="F994" s="17"/>
      <c r="G994" s="1"/>
      <c r="H994" s="77"/>
      <c r="I994" s="7"/>
      <c r="J994" s="6"/>
    </row>
    <row r="995" spans="1:10" ht="16.2" x14ac:dyDescent="0.3">
      <c r="A995" s="63"/>
      <c r="B995" s="45" t="s">
        <v>318</v>
      </c>
      <c r="C995" s="4">
        <v>8</v>
      </c>
      <c r="D995" s="4">
        <f t="shared" si="139"/>
        <v>7</v>
      </c>
      <c r="E995" s="4"/>
      <c r="F995" s="17"/>
      <c r="G995" s="1"/>
      <c r="H995" s="77"/>
      <c r="I995" s="7"/>
      <c r="J995" s="6"/>
    </row>
    <row r="996" spans="1:10" ht="16.2" x14ac:dyDescent="0.3">
      <c r="A996" s="63"/>
      <c r="B996" s="45" t="s">
        <v>319</v>
      </c>
      <c r="C996" s="4">
        <v>8</v>
      </c>
      <c r="D996" s="4">
        <f t="shared" si="139"/>
        <v>7</v>
      </c>
      <c r="E996" s="4"/>
      <c r="F996" s="17"/>
      <c r="G996" s="1"/>
      <c r="H996" s="77"/>
      <c r="I996" s="7"/>
      <c r="J996" s="6"/>
    </row>
    <row r="997" spans="1:10" ht="16.2" x14ac:dyDescent="0.3">
      <c r="A997" s="63"/>
      <c r="B997" s="45" t="s">
        <v>320</v>
      </c>
      <c r="C997" s="4"/>
      <c r="D997" s="4" t="str">
        <f t="shared" si="139"/>
        <v/>
      </c>
      <c r="E997" s="4"/>
      <c r="F997" s="17"/>
      <c r="G997" s="1"/>
      <c r="H997" s="77"/>
      <c r="I997" s="7"/>
      <c r="J997" s="6"/>
    </row>
    <row r="998" spans="1:10" ht="16.2" x14ac:dyDescent="0.3">
      <c r="A998" s="63"/>
      <c r="B998" s="45" t="s">
        <v>321</v>
      </c>
      <c r="C998" s="4"/>
      <c r="D998" s="4" t="str">
        <f t="shared" si="139"/>
        <v/>
      </c>
      <c r="E998" s="4"/>
      <c r="F998" s="17"/>
      <c r="G998" s="1"/>
      <c r="H998" s="77"/>
      <c r="I998" s="7"/>
      <c r="J998" s="6"/>
    </row>
    <row r="999" spans="1:10" ht="16.2" x14ac:dyDescent="0.3">
      <c r="A999" s="63"/>
      <c r="B999" s="45" t="s">
        <v>322</v>
      </c>
      <c r="C999" s="4">
        <v>8</v>
      </c>
      <c r="D999" s="4">
        <f t="shared" si="139"/>
        <v>7</v>
      </c>
      <c r="E999" s="4"/>
      <c r="F999" s="17"/>
      <c r="G999" s="1"/>
      <c r="H999" s="77"/>
      <c r="I999" s="7"/>
      <c r="J999" s="6"/>
    </row>
    <row r="1000" spans="1:10" ht="16.2" x14ac:dyDescent="0.3">
      <c r="A1000" s="63"/>
      <c r="B1000" s="45" t="s">
        <v>323</v>
      </c>
      <c r="C1000" s="4">
        <v>8</v>
      </c>
      <c r="D1000" s="4">
        <f t="shared" si="139"/>
        <v>7</v>
      </c>
      <c r="E1000" s="4"/>
      <c r="F1000" s="17"/>
      <c r="G1000" s="1"/>
      <c r="H1000" s="77"/>
      <c r="I1000" s="7"/>
      <c r="J1000" s="6"/>
    </row>
    <row r="1001" spans="1:10" ht="16.2" x14ac:dyDescent="0.3">
      <c r="A1001" s="63"/>
      <c r="B1001" s="45" t="s">
        <v>324</v>
      </c>
      <c r="C1001" s="4">
        <v>8</v>
      </c>
      <c r="D1001" s="4">
        <f t="shared" si="139"/>
        <v>7</v>
      </c>
      <c r="E1001" s="4"/>
      <c r="F1001" s="17"/>
      <c r="G1001" s="1"/>
      <c r="H1001" s="77"/>
      <c r="I1001" s="7"/>
      <c r="J1001" s="6"/>
    </row>
    <row r="1002" spans="1:10" ht="16.2" x14ac:dyDescent="0.3">
      <c r="A1002" s="63"/>
      <c r="B1002" s="45" t="s">
        <v>325</v>
      </c>
      <c r="C1002" s="4">
        <v>8</v>
      </c>
      <c r="D1002" s="4">
        <f t="shared" si="139"/>
        <v>7</v>
      </c>
      <c r="E1002" s="4"/>
      <c r="F1002" s="17"/>
      <c r="G1002" s="1"/>
      <c r="H1002" s="77"/>
      <c r="I1002" s="7"/>
      <c r="J1002" s="6"/>
    </row>
    <row r="1003" spans="1:10" ht="16.2" x14ac:dyDescent="0.3">
      <c r="A1003" s="63"/>
      <c r="B1003" s="45" t="s">
        <v>326</v>
      </c>
      <c r="C1003" s="4">
        <v>8</v>
      </c>
      <c r="D1003" s="4">
        <f t="shared" si="139"/>
        <v>7</v>
      </c>
      <c r="E1003" s="4"/>
      <c r="F1003" s="17"/>
      <c r="G1003" s="1"/>
      <c r="H1003" s="77"/>
      <c r="I1003" s="7"/>
      <c r="J1003" s="6"/>
    </row>
    <row r="1004" spans="1:10" ht="16.2" x14ac:dyDescent="0.3">
      <c r="A1004" s="63"/>
      <c r="B1004" s="45" t="s">
        <v>327</v>
      </c>
      <c r="C1004" s="4"/>
      <c r="D1004" s="4" t="str">
        <f t="shared" si="139"/>
        <v/>
      </c>
      <c r="E1004" s="4"/>
      <c r="F1004" s="17"/>
      <c r="G1004" s="1"/>
      <c r="H1004" s="77"/>
      <c r="I1004" s="7"/>
      <c r="J1004" s="6"/>
    </row>
    <row r="1005" spans="1:10" ht="16.2" x14ac:dyDescent="0.3">
      <c r="A1005" s="63"/>
      <c r="B1005" s="45" t="s">
        <v>328</v>
      </c>
      <c r="C1005" s="4"/>
      <c r="D1005" s="4" t="str">
        <f t="shared" si="139"/>
        <v/>
      </c>
      <c r="E1005" s="4"/>
      <c r="F1005" s="17"/>
      <c r="G1005" s="1"/>
      <c r="H1005" s="77"/>
      <c r="I1005" s="7"/>
      <c r="J1005" s="6"/>
    </row>
    <row r="1006" spans="1:10" ht="16.2" x14ac:dyDescent="0.3">
      <c r="A1006" s="63"/>
      <c r="B1006" s="45" t="s">
        <v>329</v>
      </c>
      <c r="C1006" s="4">
        <v>8</v>
      </c>
      <c r="D1006" s="4">
        <f t="shared" si="139"/>
        <v>7</v>
      </c>
      <c r="E1006" s="4"/>
      <c r="F1006" s="17"/>
      <c r="G1006" s="1"/>
      <c r="H1006" s="77"/>
      <c r="I1006" s="7"/>
      <c r="J1006" s="6"/>
    </row>
    <row r="1007" spans="1:10" ht="16.2" x14ac:dyDescent="0.3">
      <c r="A1007" s="63"/>
      <c r="B1007" s="8" t="s">
        <v>1848</v>
      </c>
      <c r="C1007" s="4"/>
      <c r="D1007" s="4" t="s">
        <v>1862</v>
      </c>
      <c r="E1007" s="4">
        <v>16</v>
      </c>
      <c r="F1007" s="1"/>
      <c r="G1007" s="1"/>
      <c r="H1007" s="77">
        <v>23978</v>
      </c>
      <c r="I1007" s="7"/>
      <c r="J1007" s="6"/>
    </row>
    <row r="1008" spans="1:10" ht="32.4" x14ac:dyDescent="0.3">
      <c r="A1008" s="63"/>
      <c r="B1008" s="90" t="s">
        <v>1849</v>
      </c>
      <c r="C1008" s="4"/>
      <c r="D1008" s="4"/>
      <c r="E1008" s="4"/>
      <c r="F1008" s="1"/>
      <c r="G1008" s="1"/>
      <c r="H1008" s="77">
        <v>3200</v>
      </c>
      <c r="I1008" s="7">
        <v>2528</v>
      </c>
      <c r="J1008" s="6"/>
    </row>
    <row r="1009" spans="1:10" ht="16.2" x14ac:dyDescent="0.3">
      <c r="A1009" s="63"/>
      <c r="B1009" s="8" t="s">
        <v>1817</v>
      </c>
      <c r="C1009" s="4"/>
      <c r="D1009" s="4"/>
      <c r="E1009" s="4"/>
      <c r="F1009" s="1"/>
      <c r="G1009" s="1"/>
      <c r="H1009" s="77">
        <v>29706</v>
      </c>
      <c r="I1009" s="7"/>
      <c r="J1009" s="6"/>
    </row>
    <row r="1010" spans="1:10" ht="16.2" x14ac:dyDescent="0.3">
      <c r="A1010" s="63"/>
      <c r="B1010" s="8" t="s">
        <v>1818</v>
      </c>
      <c r="C1010" s="4"/>
      <c r="D1010" s="4"/>
      <c r="E1010" s="4"/>
      <c r="F1010" s="1"/>
      <c r="G1010" s="1"/>
      <c r="H1010" s="77">
        <v>31200</v>
      </c>
      <c r="I1010" s="7"/>
      <c r="J1010" s="6"/>
    </row>
    <row r="1011" spans="1:10" ht="16.2" x14ac:dyDescent="0.3">
      <c r="A1011" s="63"/>
      <c r="B1011" s="8" t="s">
        <v>1819</v>
      </c>
      <c r="C1011" s="9"/>
      <c r="D1011" s="9" t="str">
        <f t="shared" si="139"/>
        <v/>
      </c>
      <c r="E1011" s="9"/>
      <c r="F1011" s="10"/>
      <c r="G1011" s="10"/>
      <c r="H1011" s="78">
        <v>1494</v>
      </c>
      <c r="I1011" s="15"/>
      <c r="J1011" s="6"/>
    </row>
    <row r="1012" spans="1:10" x14ac:dyDescent="0.3">
      <c r="A1012" s="63"/>
      <c r="I1012" s="29"/>
    </row>
    <row r="1013" spans="1:10" ht="16.2" x14ac:dyDescent="0.3">
      <c r="A1013" s="63"/>
      <c r="B1013" s="45" t="s">
        <v>330</v>
      </c>
      <c r="C1013" s="4">
        <v>8</v>
      </c>
      <c r="D1013" s="4">
        <f t="shared" ref="D1013:D1048" si="141">IF((OR(C1013&gt;12,C1013=12)),C1013-2,IF(C1013=8,C1013-1,""))</f>
        <v>7</v>
      </c>
      <c r="E1013" s="4"/>
      <c r="F1013" s="17"/>
      <c r="G1013" s="1"/>
      <c r="H1013" s="77"/>
      <c r="I1013" s="7"/>
    </row>
    <row r="1014" spans="1:10" ht="16.2" x14ac:dyDescent="0.3">
      <c r="A1014" s="63"/>
      <c r="B1014" s="45" t="s">
        <v>331</v>
      </c>
      <c r="C1014" s="4">
        <v>8</v>
      </c>
      <c r="D1014" s="4">
        <f t="shared" si="141"/>
        <v>7</v>
      </c>
      <c r="E1014" s="4"/>
      <c r="F1014" s="17"/>
      <c r="G1014" s="1"/>
      <c r="H1014" s="77"/>
      <c r="I1014" s="7"/>
    </row>
    <row r="1015" spans="1:10" ht="16.2" x14ac:dyDescent="0.3">
      <c r="A1015" s="63"/>
      <c r="B1015" s="45" t="s">
        <v>332</v>
      </c>
      <c r="C1015" s="4"/>
      <c r="D1015" s="4" t="str">
        <f t="shared" si="141"/>
        <v/>
      </c>
      <c r="E1015" s="4"/>
      <c r="F1015" s="17"/>
      <c r="G1015" s="1"/>
      <c r="H1015" s="77"/>
      <c r="I1015" s="7"/>
    </row>
    <row r="1016" spans="1:10" ht="16.2" x14ac:dyDescent="0.3">
      <c r="A1016" s="63"/>
      <c r="B1016" s="166" t="s">
        <v>2069</v>
      </c>
      <c r="C1016" s="168"/>
      <c r="D1016" s="168" t="str">
        <f t="shared" si="141"/>
        <v/>
      </c>
      <c r="E1016" s="168"/>
      <c r="F1016" s="169"/>
      <c r="G1016" s="157"/>
      <c r="H1016" s="170"/>
      <c r="I1016" s="171"/>
    </row>
    <row r="1017" spans="1:10" ht="16.2" x14ac:dyDescent="0.3">
      <c r="A1017" s="63"/>
      <c r="B1017" s="166" t="s">
        <v>2070</v>
      </c>
      <c r="C1017" s="19"/>
      <c r="D1017" s="19" t="str">
        <f t="shared" si="141"/>
        <v/>
      </c>
      <c r="E1017" s="19"/>
      <c r="F1017" s="20"/>
      <c r="G1017" s="28"/>
      <c r="H1017" s="91"/>
      <c r="I1017" s="21"/>
    </row>
    <row r="1018" spans="1:10" ht="16.2" x14ac:dyDescent="0.3">
      <c r="A1018" s="63"/>
      <c r="B1018" s="166" t="s">
        <v>2071</v>
      </c>
      <c r="C1018" s="19"/>
      <c r="D1018" s="19" t="str">
        <f t="shared" si="141"/>
        <v/>
      </c>
      <c r="E1018" s="19"/>
      <c r="F1018" s="20"/>
      <c r="G1018" s="28"/>
      <c r="H1018" s="91"/>
      <c r="I1018" s="21"/>
    </row>
    <row r="1019" spans="1:10" ht="16.2" x14ac:dyDescent="0.3">
      <c r="A1019" s="63"/>
      <c r="B1019" s="166" t="s">
        <v>2072</v>
      </c>
      <c r="C1019" s="19"/>
      <c r="D1019" s="19" t="str">
        <f t="shared" si="141"/>
        <v/>
      </c>
      <c r="E1019" s="19"/>
      <c r="F1019" s="20"/>
      <c r="G1019" s="28"/>
      <c r="H1019" s="91"/>
      <c r="I1019" s="21"/>
    </row>
    <row r="1020" spans="1:10" ht="16.2" x14ac:dyDescent="0.3">
      <c r="A1020" s="63"/>
      <c r="B1020" s="45" t="s">
        <v>333</v>
      </c>
      <c r="C1020" s="4"/>
      <c r="D1020" s="4" t="str">
        <f t="shared" si="141"/>
        <v/>
      </c>
      <c r="E1020" s="4"/>
      <c r="F1020" s="17"/>
      <c r="G1020" s="1"/>
      <c r="H1020" s="77"/>
      <c r="I1020" s="7"/>
    </row>
    <row r="1021" spans="1:10" ht="16.2" x14ac:dyDescent="0.3">
      <c r="A1021" s="63"/>
      <c r="B1021" s="45" t="s">
        <v>334</v>
      </c>
      <c r="C1021" s="4"/>
      <c r="D1021" s="4" t="str">
        <f t="shared" si="141"/>
        <v/>
      </c>
      <c r="E1021" s="4"/>
      <c r="F1021" s="17"/>
      <c r="G1021" s="1"/>
      <c r="H1021" s="77"/>
      <c r="I1021" s="7"/>
    </row>
    <row r="1022" spans="1:10" ht="16.2" x14ac:dyDescent="0.3">
      <c r="A1022" s="63"/>
      <c r="B1022" s="45" t="s">
        <v>335</v>
      </c>
      <c r="C1022" s="4">
        <v>8</v>
      </c>
      <c r="D1022" s="4">
        <f t="shared" si="141"/>
        <v>7</v>
      </c>
      <c r="E1022" s="4"/>
      <c r="F1022" s="17"/>
      <c r="G1022" s="1"/>
      <c r="H1022" s="77"/>
      <c r="I1022" s="7"/>
    </row>
    <row r="1023" spans="1:10" ht="16.2" x14ac:dyDescent="0.3">
      <c r="A1023" s="63"/>
      <c r="B1023" s="45" t="s">
        <v>336</v>
      </c>
      <c r="C1023" s="4">
        <v>8</v>
      </c>
      <c r="D1023" s="4">
        <f t="shared" si="141"/>
        <v>7</v>
      </c>
      <c r="E1023" s="4"/>
      <c r="F1023" s="17"/>
      <c r="G1023" s="1"/>
      <c r="H1023" s="77"/>
      <c r="I1023" s="7"/>
    </row>
    <row r="1024" spans="1:10" ht="16.2" x14ac:dyDescent="0.3">
      <c r="A1024" s="63"/>
      <c r="B1024" s="45" t="s">
        <v>337</v>
      </c>
      <c r="C1024" s="4"/>
      <c r="D1024" s="4" t="str">
        <f t="shared" si="141"/>
        <v/>
      </c>
      <c r="E1024" s="4"/>
      <c r="F1024" s="17"/>
      <c r="G1024" s="1"/>
      <c r="H1024" s="77"/>
      <c r="I1024" s="7"/>
    </row>
    <row r="1025" spans="1:9" ht="16.2" x14ac:dyDescent="0.3">
      <c r="A1025" s="63"/>
      <c r="B1025" s="45" t="s">
        <v>338</v>
      </c>
      <c r="C1025" s="4"/>
      <c r="D1025" s="4" t="str">
        <f t="shared" si="141"/>
        <v/>
      </c>
      <c r="E1025" s="4"/>
      <c r="F1025" s="17"/>
      <c r="G1025" s="1"/>
      <c r="H1025" s="77"/>
      <c r="I1025" s="7"/>
    </row>
    <row r="1026" spans="1:9" ht="16.2" x14ac:dyDescent="0.3">
      <c r="A1026" s="63"/>
      <c r="B1026" s="45" t="s">
        <v>339</v>
      </c>
      <c r="C1026" s="4">
        <v>8</v>
      </c>
      <c r="D1026" s="4">
        <f t="shared" si="141"/>
        <v>7</v>
      </c>
      <c r="E1026" s="4"/>
      <c r="F1026" s="17"/>
      <c r="G1026" s="1"/>
      <c r="H1026" s="77"/>
      <c r="I1026" s="7"/>
    </row>
    <row r="1027" spans="1:9" ht="16.2" x14ac:dyDescent="0.3">
      <c r="A1027" s="63"/>
      <c r="B1027" s="45" t="s">
        <v>340</v>
      </c>
      <c r="C1027" s="4">
        <v>8</v>
      </c>
      <c r="D1027" s="4">
        <f t="shared" si="141"/>
        <v>7</v>
      </c>
      <c r="E1027" s="4"/>
      <c r="F1027" s="17"/>
      <c r="G1027" s="1"/>
      <c r="H1027" s="77"/>
      <c r="I1027" s="7"/>
    </row>
    <row r="1028" spans="1:9" ht="16.2" x14ac:dyDescent="0.3">
      <c r="A1028" s="63"/>
      <c r="B1028" s="45" t="s">
        <v>341</v>
      </c>
      <c r="C1028" s="4">
        <v>8</v>
      </c>
      <c r="D1028" s="4">
        <f t="shared" si="141"/>
        <v>7</v>
      </c>
      <c r="E1028" s="4"/>
      <c r="F1028" s="17"/>
      <c r="G1028" s="1"/>
      <c r="H1028" s="77"/>
      <c r="I1028" s="7"/>
    </row>
    <row r="1029" spans="1:9" ht="16.2" x14ac:dyDescent="0.3">
      <c r="A1029" s="63"/>
      <c r="B1029" s="45" t="s">
        <v>342</v>
      </c>
      <c r="C1029" s="4">
        <v>8</v>
      </c>
      <c r="D1029" s="4">
        <f t="shared" si="141"/>
        <v>7</v>
      </c>
      <c r="E1029" s="4"/>
      <c r="F1029" s="17"/>
      <c r="G1029" s="1"/>
      <c r="H1029" s="77"/>
      <c r="I1029" s="7"/>
    </row>
    <row r="1030" spans="1:9" ht="16.2" x14ac:dyDescent="0.3">
      <c r="A1030" s="63"/>
      <c r="B1030" s="45" t="s">
        <v>343</v>
      </c>
      <c r="C1030" s="4">
        <v>8</v>
      </c>
      <c r="D1030" s="4">
        <f t="shared" si="141"/>
        <v>7</v>
      </c>
      <c r="E1030" s="4"/>
      <c r="F1030" s="17"/>
      <c r="G1030" s="1"/>
      <c r="H1030" s="77"/>
      <c r="I1030" s="7"/>
    </row>
    <row r="1031" spans="1:9" ht="16.2" x14ac:dyDescent="0.3">
      <c r="A1031" s="63"/>
      <c r="B1031" s="45" t="s">
        <v>344</v>
      </c>
      <c r="C1031" s="4"/>
      <c r="D1031" s="4" t="str">
        <f t="shared" si="141"/>
        <v/>
      </c>
      <c r="E1031" s="4"/>
      <c r="F1031" s="17"/>
      <c r="G1031" s="1"/>
      <c r="H1031" s="77"/>
      <c r="I1031" s="7"/>
    </row>
    <row r="1032" spans="1:9" ht="16.2" x14ac:dyDescent="0.3">
      <c r="A1032" s="63"/>
      <c r="B1032" s="45" t="s">
        <v>345</v>
      </c>
      <c r="C1032" s="4"/>
      <c r="D1032" s="4" t="str">
        <f t="shared" si="141"/>
        <v/>
      </c>
      <c r="E1032" s="4"/>
      <c r="F1032" s="17"/>
      <c r="G1032" s="1"/>
      <c r="H1032" s="77"/>
      <c r="I1032" s="7"/>
    </row>
    <row r="1033" spans="1:9" ht="16.2" x14ac:dyDescent="0.3">
      <c r="A1033" s="63"/>
      <c r="B1033" s="45" t="s">
        <v>346</v>
      </c>
      <c r="C1033" s="4">
        <v>8</v>
      </c>
      <c r="D1033" s="4">
        <f t="shared" si="141"/>
        <v>7</v>
      </c>
      <c r="E1033" s="4"/>
      <c r="F1033" s="17"/>
      <c r="G1033" s="1"/>
      <c r="H1033" s="77"/>
      <c r="I1033" s="7"/>
    </row>
    <row r="1034" spans="1:9" ht="16.2" x14ac:dyDescent="0.3">
      <c r="A1034" s="63"/>
      <c r="B1034" s="45" t="s">
        <v>347</v>
      </c>
      <c r="C1034" s="4">
        <v>8</v>
      </c>
      <c r="D1034" s="4">
        <f t="shared" si="141"/>
        <v>7</v>
      </c>
      <c r="E1034" s="4"/>
      <c r="F1034" s="17"/>
      <c r="G1034" s="1"/>
      <c r="H1034" s="77"/>
      <c r="I1034" s="7"/>
    </row>
    <row r="1035" spans="1:9" ht="16.2" x14ac:dyDescent="0.3">
      <c r="A1035" s="63"/>
      <c r="B1035" s="45" t="s">
        <v>348</v>
      </c>
      <c r="C1035" s="4">
        <v>8</v>
      </c>
      <c r="D1035" s="4">
        <f t="shared" si="141"/>
        <v>7</v>
      </c>
      <c r="E1035" s="4"/>
      <c r="F1035" s="17"/>
      <c r="G1035" s="1"/>
      <c r="H1035" s="77"/>
      <c r="I1035" s="7"/>
    </row>
    <row r="1036" spans="1:9" ht="16.2" x14ac:dyDescent="0.3">
      <c r="A1036" s="63"/>
      <c r="B1036" s="45" t="s">
        <v>349</v>
      </c>
      <c r="C1036" s="4">
        <v>8</v>
      </c>
      <c r="D1036" s="4">
        <f t="shared" si="141"/>
        <v>7</v>
      </c>
      <c r="E1036" s="4"/>
      <c r="F1036" s="17"/>
      <c r="G1036" s="1"/>
      <c r="H1036" s="77"/>
      <c r="I1036" s="7"/>
    </row>
    <row r="1037" spans="1:9" ht="16.2" x14ac:dyDescent="0.3">
      <c r="A1037" s="63"/>
      <c r="B1037" s="45" t="s">
        <v>350</v>
      </c>
      <c r="C1037" s="4">
        <v>8</v>
      </c>
      <c r="D1037" s="4">
        <f t="shared" si="141"/>
        <v>7</v>
      </c>
      <c r="E1037" s="4"/>
      <c r="F1037" s="17"/>
      <c r="G1037" s="1"/>
      <c r="H1037" s="77"/>
      <c r="I1037" s="7"/>
    </row>
    <row r="1038" spans="1:9" ht="16.2" x14ac:dyDescent="0.3">
      <c r="A1038" s="63"/>
      <c r="B1038" s="45" t="s">
        <v>351</v>
      </c>
      <c r="C1038" s="4"/>
      <c r="D1038" s="4" t="str">
        <f t="shared" si="141"/>
        <v/>
      </c>
      <c r="E1038" s="4"/>
      <c r="F1038" s="17"/>
      <c r="G1038" s="1"/>
      <c r="H1038" s="77"/>
      <c r="I1038" s="7"/>
    </row>
    <row r="1039" spans="1:9" ht="16.2" x14ac:dyDescent="0.3">
      <c r="A1039" s="63"/>
      <c r="B1039" s="45" t="s">
        <v>352</v>
      </c>
      <c r="C1039" s="4"/>
      <c r="D1039" s="4" t="str">
        <f t="shared" si="141"/>
        <v/>
      </c>
      <c r="E1039" s="4"/>
      <c r="F1039" s="17"/>
      <c r="G1039" s="1"/>
      <c r="H1039" s="77"/>
      <c r="I1039" s="7"/>
    </row>
    <row r="1040" spans="1:9" ht="16.2" x14ac:dyDescent="0.3">
      <c r="A1040" s="63"/>
      <c r="B1040" s="45" t="s">
        <v>353</v>
      </c>
      <c r="C1040" s="4">
        <v>8</v>
      </c>
      <c r="D1040" s="4">
        <f t="shared" si="141"/>
        <v>7</v>
      </c>
      <c r="E1040" s="4"/>
      <c r="F1040" s="17"/>
      <c r="G1040" s="1"/>
      <c r="H1040" s="77"/>
      <c r="I1040" s="7"/>
    </row>
    <row r="1041" spans="1:9" ht="16.2" x14ac:dyDescent="0.3">
      <c r="A1041" s="63"/>
      <c r="B1041" s="45" t="s">
        <v>354</v>
      </c>
      <c r="C1041" s="4">
        <v>8</v>
      </c>
      <c r="D1041" s="4">
        <f t="shared" si="141"/>
        <v>7</v>
      </c>
      <c r="E1041" s="4"/>
      <c r="F1041" s="17"/>
      <c r="G1041" s="1"/>
      <c r="H1041" s="77"/>
      <c r="I1041" s="7"/>
    </row>
    <row r="1042" spans="1:9" ht="16.2" x14ac:dyDescent="0.3">
      <c r="A1042" s="63"/>
      <c r="B1042" s="45" t="s">
        <v>355</v>
      </c>
      <c r="C1042" s="4">
        <v>8</v>
      </c>
      <c r="D1042" s="4">
        <f t="shared" si="141"/>
        <v>7</v>
      </c>
      <c r="E1042" s="4"/>
      <c r="F1042" s="17"/>
      <c r="G1042" s="1"/>
      <c r="H1042" s="77"/>
      <c r="I1042" s="7"/>
    </row>
    <row r="1043" spans="1:9" ht="16.2" x14ac:dyDescent="0.3">
      <c r="A1043" s="63"/>
      <c r="B1043" s="45" t="s">
        <v>356</v>
      </c>
      <c r="C1043" s="4">
        <v>8</v>
      </c>
      <c r="D1043" s="4">
        <f t="shared" si="141"/>
        <v>7</v>
      </c>
      <c r="E1043" s="4"/>
      <c r="F1043" s="17"/>
      <c r="G1043" s="1"/>
      <c r="H1043" s="77"/>
      <c r="I1043" s="7"/>
    </row>
    <row r="1044" spans="1:9" ht="16.2" x14ac:dyDescent="0.3">
      <c r="A1044" s="63"/>
      <c r="B1044" s="8" t="s">
        <v>1848</v>
      </c>
      <c r="C1044" s="4"/>
      <c r="D1044" s="4">
        <v>126</v>
      </c>
      <c r="E1044" s="4"/>
      <c r="F1044" s="1"/>
      <c r="G1044" s="1"/>
      <c r="H1044" s="77">
        <v>19908</v>
      </c>
      <c r="I1044" s="7"/>
    </row>
    <row r="1045" spans="1:9" ht="32.4" x14ac:dyDescent="0.3">
      <c r="A1045" s="63"/>
      <c r="B1045" s="90" t="s">
        <v>1849</v>
      </c>
      <c r="C1045" s="4"/>
      <c r="D1045" s="4"/>
      <c r="E1045" s="4"/>
      <c r="F1045" s="1"/>
      <c r="G1045" s="1"/>
      <c r="H1045" s="77">
        <v>0</v>
      </c>
      <c r="I1045" s="7"/>
    </row>
    <row r="1046" spans="1:9" ht="16.2" x14ac:dyDescent="0.3">
      <c r="A1046" s="63"/>
      <c r="B1046" s="8" t="s">
        <v>1817</v>
      </c>
      <c r="C1046" s="4"/>
      <c r="D1046" s="4"/>
      <c r="E1046" s="4"/>
      <c r="F1046" s="1"/>
      <c r="G1046" s="1"/>
      <c r="H1046" s="77">
        <v>19908</v>
      </c>
      <c r="I1046" s="7"/>
    </row>
    <row r="1047" spans="1:9" ht="16.2" x14ac:dyDescent="0.3">
      <c r="A1047" s="63"/>
      <c r="B1047" s="8" t="s">
        <v>1818</v>
      </c>
      <c r="C1047" s="4"/>
      <c r="D1047" s="4"/>
      <c r="E1047" s="4"/>
      <c r="F1047" s="1"/>
      <c r="G1047" s="1"/>
      <c r="H1047" s="77">
        <v>21600</v>
      </c>
      <c r="I1047" s="7"/>
    </row>
    <row r="1048" spans="1:9" ht="16.2" x14ac:dyDescent="0.3">
      <c r="A1048" s="63"/>
      <c r="B1048" s="8" t="s">
        <v>1819</v>
      </c>
      <c r="C1048" s="9"/>
      <c r="D1048" s="9" t="str">
        <f t="shared" si="141"/>
        <v/>
      </c>
      <c r="E1048" s="9"/>
      <c r="F1048" s="10"/>
      <c r="G1048" s="10"/>
      <c r="H1048" s="78">
        <v>1692</v>
      </c>
      <c r="I1048" s="15"/>
    </row>
    <row r="1049" spans="1:9" x14ac:dyDescent="0.3">
      <c r="A1049" s="63"/>
      <c r="I1049" s="29"/>
    </row>
    <row r="1050" spans="1:9" ht="16.2" x14ac:dyDescent="0.3">
      <c r="A1050" s="63"/>
      <c r="B1050" s="45" t="s">
        <v>357</v>
      </c>
      <c r="C1050" s="4">
        <v>8</v>
      </c>
      <c r="D1050" s="4">
        <f t="shared" ref="D1050:D1083" si="142">IF((OR(C1050&gt;12,C1050=12)),C1050-2,IF(C1050=8,C1050-1,""))</f>
        <v>7</v>
      </c>
      <c r="E1050" s="4"/>
      <c r="F1050" s="17"/>
      <c r="G1050" s="1"/>
      <c r="H1050" s="77"/>
      <c r="I1050" s="7"/>
    </row>
    <row r="1051" spans="1:9" ht="16.2" x14ac:dyDescent="0.3">
      <c r="A1051" s="63"/>
      <c r="B1051" s="45" t="s">
        <v>358</v>
      </c>
      <c r="C1051" s="4"/>
      <c r="D1051" s="4" t="str">
        <f t="shared" si="142"/>
        <v/>
      </c>
      <c r="E1051" s="4"/>
      <c r="F1051" s="17"/>
      <c r="G1051" s="1"/>
      <c r="H1051" s="77"/>
      <c r="I1051" s="7"/>
    </row>
    <row r="1052" spans="1:9" ht="16.2" x14ac:dyDescent="0.3">
      <c r="A1052" s="63"/>
      <c r="B1052" s="45" t="s">
        <v>359</v>
      </c>
      <c r="C1052" s="4"/>
      <c r="D1052" s="4" t="str">
        <f t="shared" si="142"/>
        <v/>
      </c>
      <c r="E1052" s="4"/>
      <c r="F1052" s="17"/>
      <c r="G1052" s="1"/>
      <c r="H1052" s="77"/>
      <c r="I1052" s="7"/>
    </row>
    <row r="1053" spans="1:9" ht="16.2" x14ac:dyDescent="0.3">
      <c r="A1053" s="63"/>
      <c r="B1053" s="45" t="s">
        <v>360</v>
      </c>
      <c r="C1053" s="4">
        <v>8</v>
      </c>
      <c r="D1053" s="4">
        <f t="shared" si="142"/>
        <v>7</v>
      </c>
      <c r="E1053" s="4"/>
      <c r="F1053" s="17"/>
      <c r="G1053" s="1"/>
      <c r="H1053" s="77"/>
      <c r="I1053" s="7"/>
    </row>
    <row r="1054" spans="1:9" ht="16.2" x14ac:dyDescent="0.3">
      <c r="A1054" s="63"/>
      <c r="B1054" s="45" t="s">
        <v>361</v>
      </c>
      <c r="C1054" s="4">
        <v>8</v>
      </c>
      <c r="D1054" s="4">
        <f t="shared" si="142"/>
        <v>7</v>
      </c>
      <c r="E1054" s="4"/>
      <c r="F1054" s="17"/>
      <c r="G1054" s="1"/>
      <c r="H1054" s="77"/>
      <c r="I1054" s="7"/>
    </row>
    <row r="1055" spans="1:9" ht="16.2" x14ac:dyDescent="0.3">
      <c r="A1055" s="63"/>
      <c r="B1055" s="45" t="s">
        <v>362</v>
      </c>
      <c r="C1055" s="4">
        <v>8</v>
      </c>
      <c r="D1055" s="4">
        <f t="shared" si="142"/>
        <v>7</v>
      </c>
      <c r="E1055" s="4"/>
      <c r="F1055" s="17"/>
      <c r="G1055" s="1"/>
      <c r="H1055" s="77"/>
      <c r="I1055" s="7"/>
    </row>
    <row r="1056" spans="1:9" ht="16.2" x14ac:dyDescent="0.3">
      <c r="A1056" s="63"/>
      <c r="B1056" s="45" t="s">
        <v>363</v>
      </c>
      <c r="C1056" s="4">
        <v>8</v>
      </c>
      <c r="D1056" s="4">
        <f t="shared" si="142"/>
        <v>7</v>
      </c>
      <c r="E1056" s="4"/>
      <c r="F1056" s="17"/>
      <c r="G1056" s="1"/>
      <c r="H1056" s="77"/>
      <c r="I1056" s="7"/>
    </row>
    <row r="1057" spans="1:10" s="140" customFormat="1" ht="48.6" x14ac:dyDescent="0.3">
      <c r="A1057" s="153"/>
      <c r="B1057" s="81" t="s">
        <v>1846</v>
      </c>
      <c r="C1057" s="10">
        <v>8</v>
      </c>
      <c r="D1057" s="10">
        <f t="shared" si="142"/>
        <v>7</v>
      </c>
      <c r="E1057" s="10"/>
      <c r="F1057" s="38"/>
      <c r="G1057" s="10"/>
      <c r="H1057" s="82"/>
      <c r="I1057" s="38">
        <f>158*8*2</f>
        <v>2528</v>
      </c>
      <c r="J1057" s="32"/>
    </row>
    <row r="1058" spans="1:10" ht="16.2" x14ac:dyDescent="0.3">
      <c r="A1058" s="63"/>
      <c r="B1058" s="45" t="s">
        <v>364</v>
      </c>
      <c r="C1058" s="4"/>
      <c r="D1058" s="4" t="str">
        <f t="shared" si="142"/>
        <v/>
      </c>
      <c r="E1058" s="4"/>
      <c r="F1058" s="17"/>
      <c r="G1058" s="1"/>
      <c r="H1058" s="77"/>
      <c r="I1058" s="7"/>
    </row>
    <row r="1059" spans="1:10" ht="16.2" x14ac:dyDescent="0.3">
      <c r="A1059" s="63"/>
      <c r="B1059" s="45" t="s">
        <v>365</v>
      </c>
      <c r="C1059" s="4"/>
      <c r="D1059" s="4" t="str">
        <f t="shared" si="142"/>
        <v/>
      </c>
      <c r="E1059" s="4"/>
      <c r="F1059" s="17"/>
      <c r="G1059" s="1"/>
      <c r="H1059" s="77"/>
      <c r="I1059" s="7"/>
    </row>
    <row r="1060" spans="1:10" ht="16.2" x14ac:dyDescent="0.3">
      <c r="A1060" s="63"/>
      <c r="B1060" s="45" t="s">
        <v>366</v>
      </c>
      <c r="C1060" s="4">
        <v>12</v>
      </c>
      <c r="D1060" s="4">
        <f t="shared" si="142"/>
        <v>10</v>
      </c>
      <c r="E1060" s="4">
        <f>D1060-8</f>
        <v>2</v>
      </c>
      <c r="F1060" s="1">
        <f t="shared" ref="F1060:F1064" si="143">IF(2&lt;E1060,2,E1060)*150*4/3</f>
        <v>400</v>
      </c>
      <c r="G1060" s="1"/>
      <c r="H1060" s="77"/>
      <c r="I1060" s="7"/>
    </row>
    <row r="1061" spans="1:10" ht="16.2" x14ac:dyDescent="0.3">
      <c r="A1061" s="63"/>
      <c r="B1061" s="45" t="s">
        <v>367</v>
      </c>
      <c r="C1061" s="4">
        <v>12</v>
      </c>
      <c r="D1061" s="4">
        <f t="shared" si="142"/>
        <v>10</v>
      </c>
      <c r="E1061" s="4">
        <f>D1061-8</f>
        <v>2</v>
      </c>
      <c r="F1061" s="1">
        <f t="shared" si="143"/>
        <v>400</v>
      </c>
      <c r="G1061" s="1"/>
      <c r="H1061" s="77"/>
      <c r="I1061" s="7"/>
    </row>
    <row r="1062" spans="1:10" ht="16.2" x14ac:dyDescent="0.3">
      <c r="A1062" s="63"/>
      <c r="B1062" s="45" t="s">
        <v>368</v>
      </c>
      <c r="C1062" s="4">
        <v>11</v>
      </c>
      <c r="D1062" s="4">
        <v>10</v>
      </c>
      <c r="E1062" s="4">
        <f>D1062-8</f>
        <v>2</v>
      </c>
      <c r="F1062" s="1">
        <f t="shared" si="143"/>
        <v>400</v>
      </c>
      <c r="G1062" s="1"/>
      <c r="H1062" s="77"/>
      <c r="I1062" s="7"/>
    </row>
    <row r="1063" spans="1:10" ht="16.2" x14ac:dyDescent="0.3">
      <c r="A1063" s="63"/>
      <c r="B1063" s="45" t="s">
        <v>369</v>
      </c>
      <c r="C1063" s="4">
        <v>12</v>
      </c>
      <c r="D1063" s="4">
        <f t="shared" si="142"/>
        <v>10</v>
      </c>
      <c r="E1063" s="4">
        <f>D1063-8</f>
        <v>2</v>
      </c>
      <c r="F1063" s="1">
        <f t="shared" si="143"/>
        <v>400</v>
      </c>
      <c r="G1063" s="1"/>
      <c r="H1063" s="77"/>
      <c r="I1063" s="7"/>
    </row>
    <row r="1064" spans="1:10" ht="16.2" x14ac:dyDescent="0.3">
      <c r="A1064" s="63"/>
      <c r="B1064" s="45" t="s">
        <v>370</v>
      </c>
      <c r="C1064" s="4">
        <v>12</v>
      </c>
      <c r="D1064" s="4">
        <f t="shared" si="142"/>
        <v>10</v>
      </c>
      <c r="E1064" s="4">
        <f>D1064-8</f>
        <v>2</v>
      </c>
      <c r="F1064" s="1">
        <f t="shared" si="143"/>
        <v>400</v>
      </c>
      <c r="G1064" s="1"/>
      <c r="H1064" s="77"/>
      <c r="I1064" s="7"/>
    </row>
    <row r="1065" spans="1:10" ht="16.2" x14ac:dyDescent="0.3">
      <c r="A1065" s="63"/>
      <c r="B1065" s="45" t="s">
        <v>371</v>
      </c>
      <c r="C1065" s="4"/>
      <c r="D1065" s="4" t="str">
        <f t="shared" si="142"/>
        <v/>
      </c>
      <c r="E1065" s="4"/>
      <c r="F1065" s="1"/>
      <c r="G1065" s="1"/>
      <c r="H1065" s="77"/>
      <c r="I1065" s="7"/>
    </row>
    <row r="1066" spans="1:10" ht="16.2" x14ac:dyDescent="0.3">
      <c r="A1066" s="63"/>
      <c r="B1066" s="45" t="s">
        <v>372</v>
      </c>
      <c r="C1066" s="4"/>
      <c r="D1066" s="4" t="str">
        <f t="shared" si="142"/>
        <v/>
      </c>
      <c r="E1066" s="4"/>
      <c r="F1066" s="17"/>
      <c r="G1066" s="1"/>
      <c r="H1066" s="77"/>
      <c r="I1066" s="7"/>
    </row>
    <row r="1067" spans="1:10" ht="16.2" x14ac:dyDescent="0.3">
      <c r="A1067" s="63"/>
      <c r="B1067" s="45" t="s">
        <v>373</v>
      </c>
      <c r="C1067" s="4">
        <v>8</v>
      </c>
      <c r="D1067" s="4">
        <f t="shared" si="142"/>
        <v>7</v>
      </c>
      <c r="E1067" s="4"/>
      <c r="F1067" s="17"/>
      <c r="G1067" s="1"/>
      <c r="H1067" s="77"/>
      <c r="I1067" s="7"/>
    </row>
    <row r="1068" spans="1:10" ht="16.2" x14ac:dyDescent="0.3">
      <c r="A1068" s="63"/>
      <c r="B1068" s="45" t="s">
        <v>374</v>
      </c>
      <c r="C1068" s="4">
        <v>8</v>
      </c>
      <c r="D1068" s="4">
        <f t="shared" si="142"/>
        <v>7</v>
      </c>
      <c r="E1068" s="4"/>
      <c r="F1068" s="17"/>
      <c r="G1068" s="1"/>
      <c r="H1068" s="77"/>
      <c r="I1068" s="7"/>
    </row>
    <row r="1069" spans="1:10" ht="16.2" x14ac:dyDescent="0.3">
      <c r="A1069" s="63"/>
      <c r="B1069" s="45" t="s">
        <v>375</v>
      </c>
      <c r="C1069" s="4">
        <v>8</v>
      </c>
      <c r="D1069" s="4">
        <f t="shared" si="142"/>
        <v>7</v>
      </c>
      <c r="E1069" s="4"/>
      <c r="F1069" s="17"/>
      <c r="G1069" s="1"/>
      <c r="H1069" s="77"/>
      <c r="I1069" s="7"/>
    </row>
    <row r="1070" spans="1:10" ht="16.2" x14ac:dyDescent="0.3">
      <c r="A1070" s="63"/>
      <c r="B1070" s="45" t="s">
        <v>376</v>
      </c>
      <c r="C1070" s="4">
        <v>8</v>
      </c>
      <c r="D1070" s="4">
        <f t="shared" si="142"/>
        <v>7</v>
      </c>
      <c r="E1070" s="4"/>
      <c r="F1070" s="17"/>
      <c r="G1070" s="1"/>
      <c r="H1070" s="77"/>
      <c r="I1070" s="7"/>
    </row>
    <row r="1071" spans="1:10" ht="16.2" x14ac:dyDescent="0.3">
      <c r="A1071" s="63"/>
      <c r="B1071" s="45" t="s">
        <v>377</v>
      </c>
      <c r="C1071" s="4">
        <v>8</v>
      </c>
      <c r="D1071" s="4">
        <f t="shared" si="142"/>
        <v>7</v>
      </c>
      <c r="E1071" s="4"/>
      <c r="F1071" s="17"/>
      <c r="G1071" s="1"/>
      <c r="H1071" s="77"/>
      <c r="I1071" s="7"/>
    </row>
    <row r="1072" spans="1:10" ht="16.2" x14ac:dyDescent="0.3">
      <c r="A1072" s="63"/>
      <c r="B1072" s="45" t="s">
        <v>378</v>
      </c>
      <c r="C1072" s="4"/>
      <c r="D1072" s="4" t="str">
        <f t="shared" si="142"/>
        <v/>
      </c>
      <c r="E1072" s="4"/>
      <c r="F1072" s="17"/>
      <c r="G1072" s="17"/>
      <c r="H1072" s="77"/>
      <c r="I1072" s="7"/>
    </row>
    <row r="1073" spans="1:9" ht="16.2" x14ac:dyDescent="0.3">
      <c r="A1073" s="63"/>
      <c r="B1073" s="45" t="s">
        <v>379</v>
      </c>
      <c r="C1073" s="4"/>
      <c r="D1073" s="4" t="str">
        <f t="shared" si="142"/>
        <v/>
      </c>
      <c r="E1073" s="4"/>
      <c r="F1073" s="17"/>
      <c r="G1073" s="17"/>
      <c r="H1073" s="77"/>
      <c r="I1073" s="7"/>
    </row>
    <row r="1074" spans="1:9" ht="16.2" x14ac:dyDescent="0.3">
      <c r="A1074" s="63"/>
      <c r="B1074" s="45" t="s">
        <v>380</v>
      </c>
      <c r="C1074" s="4">
        <v>8</v>
      </c>
      <c r="D1074" s="4">
        <f t="shared" si="142"/>
        <v>7</v>
      </c>
      <c r="E1074" s="4"/>
      <c r="F1074" s="17"/>
      <c r="G1074" s="17"/>
      <c r="H1074" s="77"/>
      <c r="I1074" s="7"/>
    </row>
    <row r="1075" spans="1:9" ht="16.2" x14ac:dyDescent="0.3">
      <c r="A1075" s="63"/>
      <c r="B1075" s="45" t="s">
        <v>381</v>
      </c>
      <c r="C1075" s="4">
        <v>8</v>
      </c>
      <c r="D1075" s="4">
        <f t="shared" si="142"/>
        <v>7</v>
      </c>
      <c r="E1075" s="4"/>
      <c r="F1075" s="17"/>
      <c r="G1075" s="17"/>
      <c r="H1075" s="77"/>
      <c r="I1075" s="7"/>
    </row>
    <row r="1076" spans="1:9" ht="16.2" x14ac:dyDescent="0.3">
      <c r="A1076" s="63"/>
      <c r="B1076" s="45" t="s">
        <v>382</v>
      </c>
      <c r="C1076" s="4">
        <v>8</v>
      </c>
      <c r="D1076" s="4">
        <f t="shared" si="142"/>
        <v>7</v>
      </c>
      <c r="E1076" s="4"/>
      <c r="F1076" s="17"/>
      <c r="G1076" s="17"/>
      <c r="H1076" s="77"/>
      <c r="I1076" s="7"/>
    </row>
    <row r="1077" spans="1:9" ht="16.2" x14ac:dyDescent="0.3">
      <c r="A1077" s="63"/>
      <c r="B1077" s="45" t="s">
        <v>383</v>
      </c>
      <c r="C1077" s="4">
        <v>8</v>
      </c>
      <c r="D1077" s="4">
        <f t="shared" si="142"/>
        <v>7</v>
      </c>
      <c r="E1077" s="4"/>
      <c r="F1077" s="17"/>
      <c r="G1077" s="17"/>
      <c r="H1077" s="77"/>
      <c r="I1077" s="7"/>
    </row>
    <row r="1078" spans="1:9" ht="16.2" x14ac:dyDescent="0.3">
      <c r="A1078" s="63"/>
      <c r="B1078" s="45" t="s">
        <v>384</v>
      </c>
      <c r="C1078" s="4">
        <v>8</v>
      </c>
      <c r="D1078" s="4">
        <f t="shared" si="142"/>
        <v>7</v>
      </c>
      <c r="E1078" s="4"/>
      <c r="F1078" s="17"/>
      <c r="G1078" s="17"/>
      <c r="H1078" s="77"/>
      <c r="I1078" s="7"/>
    </row>
    <row r="1079" spans="1:9" ht="16.2" x14ac:dyDescent="0.3">
      <c r="A1079" s="63"/>
      <c r="B1079" s="8" t="s">
        <v>1848</v>
      </c>
      <c r="C1079" s="4"/>
      <c r="D1079" s="4">
        <v>145</v>
      </c>
      <c r="E1079" s="4">
        <v>10</v>
      </c>
      <c r="F1079" s="17"/>
      <c r="G1079" s="1"/>
      <c r="H1079" s="77">
        <v>22910</v>
      </c>
      <c r="I1079" s="7"/>
    </row>
    <row r="1080" spans="1:9" ht="32.4" x14ac:dyDescent="0.3">
      <c r="A1080" s="63"/>
      <c r="B1080" s="90" t="s">
        <v>1849</v>
      </c>
      <c r="C1080" s="4"/>
      <c r="D1080" s="4"/>
      <c r="E1080" s="4"/>
      <c r="F1080" s="1"/>
      <c r="G1080" s="1"/>
      <c r="H1080" s="77">
        <v>2000</v>
      </c>
      <c r="I1080" s="7">
        <v>2528</v>
      </c>
    </row>
    <row r="1081" spans="1:9" ht="16.2" x14ac:dyDescent="0.3">
      <c r="A1081" s="63"/>
      <c r="B1081" s="8" t="s">
        <v>1817</v>
      </c>
      <c r="C1081" s="4"/>
      <c r="D1081" s="4"/>
      <c r="E1081" s="4"/>
      <c r="F1081" s="1"/>
      <c r="G1081" s="1"/>
      <c r="H1081" s="77">
        <v>27438</v>
      </c>
      <c r="I1081" s="7"/>
    </row>
    <row r="1082" spans="1:9" ht="16.2" x14ac:dyDescent="0.3">
      <c r="A1082" s="63"/>
      <c r="B1082" s="8" t="s">
        <v>1818</v>
      </c>
      <c r="C1082" s="4"/>
      <c r="D1082" s="4"/>
      <c r="E1082" s="4"/>
      <c r="F1082" s="1"/>
      <c r="G1082" s="1"/>
      <c r="H1082" s="77">
        <v>28050</v>
      </c>
      <c r="I1082" s="7"/>
    </row>
    <row r="1083" spans="1:9" ht="16.2" x14ac:dyDescent="0.3">
      <c r="A1083" s="63"/>
      <c r="B1083" s="8" t="s">
        <v>1819</v>
      </c>
      <c r="C1083" s="9"/>
      <c r="D1083" s="9" t="str">
        <f t="shared" si="142"/>
        <v/>
      </c>
      <c r="E1083" s="9"/>
      <c r="F1083" s="10"/>
      <c r="G1083" s="10"/>
      <c r="H1083" s="78">
        <v>612</v>
      </c>
      <c r="I1083" s="15"/>
    </row>
    <row r="1084" spans="1:9" x14ac:dyDescent="0.3">
      <c r="A1084" s="63"/>
      <c r="I1084" s="29"/>
    </row>
    <row r="1085" spans="1:9" ht="16.2" x14ac:dyDescent="0.3">
      <c r="A1085" s="63"/>
      <c r="B1085" s="45" t="s">
        <v>385</v>
      </c>
      <c r="C1085" s="4"/>
      <c r="D1085" s="4" t="str">
        <f t="shared" ref="D1085:D1115" si="144">IF((OR(C1085&gt;12,C1085=12)),C1085-2,IF(C1085=8,C1085-1,""))</f>
        <v/>
      </c>
      <c r="E1085" s="4"/>
      <c r="F1085" s="1"/>
      <c r="G1085" s="1"/>
      <c r="H1085" s="77"/>
      <c r="I1085" s="7"/>
    </row>
    <row r="1086" spans="1:9" ht="16.2" x14ac:dyDescent="0.3">
      <c r="A1086" s="63"/>
      <c r="B1086" s="45" t="s">
        <v>386</v>
      </c>
      <c r="C1086" s="4"/>
      <c r="D1086" s="4" t="str">
        <f t="shared" si="144"/>
        <v/>
      </c>
      <c r="E1086" s="4"/>
      <c r="F1086" s="17"/>
      <c r="G1086" s="17"/>
      <c r="H1086" s="77"/>
      <c r="I1086" s="7"/>
    </row>
    <row r="1087" spans="1:9" ht="16.2" x14ac:dyDescent="0.3">
      <c r="A1087" s="63"/>
      <c r="B1087" s="45" t="s">
        <v>387</v>
      </c>
      <c r="C1087" s="4">
        <v>8</v>
      </c>
      <c r="D1087" s="4">
        <f t="shared" si="144"/>
        <v>7</v>
      </c>
      <c r="E1087" s="4"/>
      <c r="F1087" s="17"/>
      <c r="G1087" s="17"/>
      <c r="H1087" s="77"/>
      <c r="I1087" s="7"/>
    </row>
    <row r="1088" spans="1:9" ht="16.2" x14ac:dyDescent="0.3">
      <c r="A1088" s="63"/>
      <c r="B1088" s="45" t="s">
        <v>388</v>
      </c>
      <c r="C1088" s="4">
        <v>8</v>
      </c>
      <c r="D1088" s="4">
        <f t="shared" si="144"/>
        <v>7</v>
      </c>
      <c r="E1088" s="4"/>
      <c r="F1088" s="17"/>
      <c r="G1088" s="17"/>
      <c r="H1088" s="77"/>
      <c r="I1088" s="7"/>
    </row>
    <row r="1089" spans="1:9" ht="16.2" x14ac:dyDescent="0.3">
      <c r="A1089" s="63"/>
      <c r="B1089" s="45" t="s">
        <v>389</v>
      </c>
      <c r="C1089" s="4">
        <v>12</v>
      </c>
      <c r="D1089" s="4">
        <f t="shared" si="144"/>
        <v>10</v>
      </c>
      <c r="E1089" s="4">
        <f>D1089-8</f>
        <v>2</v>
      </c>
      <c r="F1089" s="17">
        <f>ROUND(IF(2&lt;E1089,2,E1089)*158*4/3,0)</f>
        <v>421</v>
      </c>
      <c r="G1089" s="17"/>
      <c r="H1089" s="77"/>
      <c r="I1089" s="7"/>
    </row>
    <row r="1090" spans="1:9" ht="16.2" x14ac:dyDescent="0.3">
      <c r="A1090" s="63"/>
      <c r="B1090" s="45" t="s">
        <v>390</v>
      </c>
      <c r="C1090" s="4">
        <v>12</v>
      </c>
      <c r="D1090" s="4">
        <f t="shared" si="144"/>
        <v>10</v>
      </c>
      <c r="E1090" s="4">
        <f>D1090-8</f>
        <v>2</v>
      </c>
      <c r="F1090" s="17">
        <f t="shared" ref="F1090:F1098" si="145">ROUND(IF(2&lt;E1090,2,E1090)*158*4/3,0)</f>
        <v>421</v>
      </c>
      <c r="G1090" s="17"/>
      <c r="H1090" s="77"/>
      <c r="I1090" s="7"/>
    </row>
    <row r="1091" spans="1:9" ht="16.2" x14ac:dyDescent="0.3">
      <c r="A1091" s="63"/>
      <c r="B1091" s="45" t="s">
        <v>391</v>
      </c>
      <c r="C1091" s="4">
        <v>8</v>
      </c>
      <c r="D1091" s="4">
        <f t="shared" si="144"/>
        <v>7</v>
      </c>
      <c r="E1091" s="4"/>
      <c r="F1091" s="17"/>
      <c r="G1091" s="17"/>
      <c r="H1091" s="77"/>
      <c r="I1091" s="7"/>
    </row>
    <row r="1092" spans="1:9" ht="16.2" x14ac:dyDescent="0.3">
      <c r="A1092" s="63"/>
      <c r="B1092" s="45" t="s">
        <v>392</v>
      </c>
      <c r="C1092" s="4"/>
      <c r="D1092" s="4" t="str">
        <f t="shared" si="144"/>
        <v/>
      </c>
      <c r="E1092" s="4"/>
      <c r="F1092" s="17"/>
      <c r="G1092" s="17"/>
      <c r="H1092" s="77"/>
      <c r="I1092" s="7"/>
    </row>
    <row r="1093" spans="1:9" ht="16.2" x14ac:dyDescent="0.3">
      <c r="A1093" s="63"/>
      <c r="B1093" s="45" t="s">
        <v>393</v>
      </c>
      <c r="C1093" s="4">
        <v>12</v>
      </c>
      <c r="D1093" s="4">
        <f t="shared" si="144"/>
        <v>10</v>
      </c>
      <c r="E1093" s="4">
        <f>D1093-8</f>
        <v>2</v>
      </c>
      <c r="F1093" s="17">
        <f t="shared" si="145"/>
        <v>421</v>
      </c>
      <c r="G1093" s="17"/>
      <c r="H1093" s="77"/>
      <c r="I1093" s="7"/>
    </row>
    <row r="1094" spans="1:9" ht="16.2" x14ac:dyDescent="0.3">
      <c r="A1094" s="63"/>
      <c r="B1094" s="45" t="s">
        <v>394</v>
      </c>
      <c r="C1094" s="4">
        <v>12</v>
      </c>
      <c r="D1094" s="4">
        <f t="shared" si="144"/>
        <v>10</v>
      </c>
      <c r="E1094" s="4">
        <f>D1094-8</f>
        <v>2</v>
      </c>
      <c r="F1094" s="17">
        <f t="shared" si="145"/>
        <v>421</v>
      </c>
      <c r="G1094" s="17"/>
      <c r="H1094" s="77"/>
      <c r="I1094" s="7"/>
    </row>
    <row r="1095" spans="1:9" ht="16.2" x14ac:dyDescent="0.3">
      <c r="A1095" s="63"/>
      <c r="B1095" s="45" t="s">
        <v>395</v>
      </c>
      <c r="C1095" s="4">
        <v>12</v>
      </c>
      <c r="D1095" s="4">
        <f t="shared" si="144"/>
        <v>10</v>
      </c>
      <c r="E1095" s="4">
        <f>D1095-8</f>
        <v>2</v>
      </c>
      <c r="F1095" s="17">
        <f t="shared" si="145"/>
        <v>421</v>
      </c>
      <c r="G1095" s="17"/>
      <c r="H1095" s="77"/>
      <c r="I1095" s="7"/>
    </row>
    <row r="1096" spans="1:9" ht="16.2" x14ac:dyDescent="0.3">
      <c r="A1096" s="63"/>
      <c r="B1096" s="45" t="s">
        <v>396</v>
      </c>
      <c r="C1096" s="4">
        <v>12</v>
      </c>
      <c r="D1096" s="4">
        <f t="shared" si="144"/>
        <v>10</v>
      </c>
      <c r="E1096" s="4">
        <f>D1096-8</f>
        <v>2</v>
      </c>
      <c r="F1096" s="17">
        <f t="shared" si="145"/>
        <v>421</v>
      </c>
      <c r="G1096" s="17"/>
      <c r="H1096" s="77"/>
      <c r="I1096" s="7"/>
    </row>
    <row r="1097" spans="1:9" ht="16.2" x14ac:dyDescent="0.3">
      <c r="A1097" s="63"/>
      <c r="B1097" s="45" t="s">
        <v>397</v>
      </c>
      <c r="C1097" s="4">
        <v>8</v>
      </c>
      <c r="D1097" s="4">
        <f t="shared" si="144"/>
        <v>7</v>
      </c>
      <c r="E1097" s="4"/>
      <c r="F1097" s="17"/>
      <c r="G1097" s="17"/>
      <c r="H1097" s="77"/>
      <c r="I1097" s="7"/>
    </row>
    <row r="1098" spans="1:9" ht="16.2" x14ac:dyDescent="0.3">
      <c r="A1098" s="63"/>
      <c r="B1098" s="45" t="s">
        <v>398</v>
      </c>
      <c r="C1098" s="4">
        <v>12</v>
      </c>
      <c r="D1098" s="4">
        <f t="shared" si="144"/>
        <v>10</v>
      </c>
      <c r="E1098" s="4">
        <f>D1098-8</f>
        <v>2</v>
      </c>
      <c r="F1098" s="17">
        <f t="shared" si="145"/>
        <v>421</v>
      </c>
      <c r="G1098" s="17"/>
      <c r="H1098" s="77"/>
      <c r="I1098" s="7"/>
    </row>
    <row r="1099" spans="1:9" ht="16.2" x14ac:dyDescent="0.3">
      <c r="A1099" s="63"/>
      <c r="B1099" s="166" t="s">
        <v>2073</v>
      </c>
      <c r="C1099" s="168"/>
      <c r="D1099" s="168" t="str">
        <f t="shared" si="144"/>
        <v/>
      </c>
      <c r="E1099" s="168"/>
      <c r="F1099" s="169"/>
      <c r="G1099" s="169"/>
      <c r="H1099" s="170"/>
      <c r="I1099" s="171"/>
    </row>
    <row r="1100" spans="1:9" ht="16.2" x14ac:dyDescent="0.3">
      <c r="A1100" s="63"/>
      <c r="B1100" s="45" t="s">
        <v>399</v>
      </c>
      <c r="C1100" s="4"/>
      <c r="D1100" s="4" t="str">
        <f t="shared" si="144"/>
        <v/>
      </c>
      <c r="E1100" s="4"/>
      <c r="F1100" s="17"/>
      <c r="G1100" s="17"/>
      <c r="H1100" s="77"/>
      <c r="I1100" s="7"/>
    </row>
    <row r="1101" spans="1:9" ht="16.2" x14ac:dyDescent="0.3">
      <c r="A1101" s="63"/>
      <c r="B1101" s="45" t="s">
        <v>400</v>
      </c>
      <c r="C1101" s="4">
        <v>8</v>
      </c>
      <c r="D1101" s="4">
        <f t="shared" si="144"/>
        <v>7</v>
      </c>
      <c r="E1101" s="4"/>
      <c r="F1101" s="17"/>
      <c r="G1101" s="17"/>
      <c r="H1101" s="77"/>
      <c r="I1101" s="7"/>
    </row>
    <row r="1102" spans="1:9" ht="16.2" x14ac:dyDescent="0.3">
      <c r="A1102" s="63"/>
      <c r="B1102" s="45" t="s">
        <v>401</v>
      </c>
      <c r="C1102" s="4">
        <v>8</v>
      </c>
      <c r="D1102" s="4">
        <f t="shared" si="144"/>
        <v>7</v>
      </c>
      <c r="E1102" s="4"/>
      <c r="F1102" s="17"/>
      <c r="G1102" s="17"/>
      <c r="H1102" s="77"/>
      <c r="I1102" s="7"/>
    </row>
    <row r="1103" spans="1:9" ht="16.2" x14ac:dyDescent="0.3">
      <c r="A1103" s="63"/>
      <c r="B1103" s="45" t="s">
        <v>402</v>
      </c>
      <c r="C1103" s="4">
        <v>8</v>
      </c>
      <c r="D1103" s="4">
        <f t="shared" si="144"/>
        <v>7</v>
      </c>
      <c r="E1103" s="4"/>
      <c r="F1103" s="17"/>
      <c r="G1103" s="17"/>
      <c r="H1103" s="77"/>
      <c r="I1103" s="7"/>
    </row>
    <row r="1104" spans="1:9" ht="16.2" x14ac:dyDescent="0.3">
      <c r="A1104" s="63"/>
      <c r="B1104" s="45" t="s">
        <v>403</v>
      </c>
      <c r="C1104" s="4">
        <v>8</v>
      </c>
      <c r="D1104" s="4">
        <f t="shared" si="144"/>
        <v>7</v>
      </c>
      <c r="E1104" s="4"/>
      <c r="F1104" s="17"/>
      <c r="G1104" s="17"/>
      <c r="H1104" s="77"/>
      <c r="I1104" s="7"/>
    </row>
    <row r="1105" spans="1:9" ht="16.2" x14ac:dyDescent="0.3">
      <c r="A1105" s="63"/>
      <c r="B1105" s="45" t="s">
        <v>404</v>
      </c>
      <c r="C1105" s="4">
        <v>8</v>
      </c>
      <c r="D1105" s="4">
        <f t="shared" si="144"/>
        <v>7</v>
      </c>
      <c r="E1105" s="4"/>
      <c r="F1105" s="17"/>
      <c r="G1105" s="17"/>
      <c r="H1105" s="77"/>
      <c r="I1105" s="7"/>
    </row>
    <row r="1106" spans="1:9" ht="16.2" x14ac:dyDescent="0.3">
      <c r="A1106" s="63"/>
      <c r="B1106" s="45" t="s">
        <v>494</v>
      </c>
      <c r="C1106" s="4"/>
      <c r="D1106" s="4" t="str">
        <f t="shared" si="144"/>
        <v/>
      </c>
      <c r="E1106" s="4"/>
      <c r="F1106" s="17"/>
      <c r="G1106" s="17"/>
      <c r="H1106" s="77"/>
      <c r="I1106" s="7"/>
    </row>
    <row r="1107" spans="1:9" ht="16.2" x14ac:dyDescent="0.3">
      <c r="A1107" s="63"/>
      <c r="B1107" s="45" t="s">
        <v>495</v>
      </c>
      <c r="C1107" s="4">
        <v>12</v>
      </c>
      <c r="D1107" s="4">
        <f t="shared" si="144"/>
        <v>10</v>
      </c>
      <c r="E1107" s="4">
        <f>D1107-8</f>
        <v>2</v>
      </c>
      <c r="F1107" s="17">
        <f t="shared" ref="F1107" si="146">ROUND(IF(2&lt;E1107,2,E1107)*158*4/3,0)</f>
        <v>421</v>
      </c>
      <c r="G1107" s="17"/>
      <c r="H1107" s="77"/>
      <c r="I1107" s="7"/>
    </row>
    <row r="1108" spans="1:9" ht="16.2" x14ac:dyDescent="0.3">
      <c r="A1108" s="63"/>
      <c r="B1108" s="45" t="s">
        <v>496</v>
      </c>
      <c r="C1108" s="4">
        <v>7.5</v>
      </c>
      <c r="D1108" s="4">
        <v>7.5</v>
      </c>
      <c r="E1108" s="4"/>
      <c r="F1108" s="17"/>
      <c r="G1108" s="17"/>
      <c r="H1108" s="77"/>
      <c r="I1108" s="7"/>
    </row>
    <row r="1109" spans="1:9" ht="16.2" x14ac:dyDescent="0.3">
      <c r="A1109" s="63"/>
      <c r="B1109" s="45" t="s">
        <v>497</v>
      </c>
      <c r="C1109" s="4">
        <v>8</v>
      </c>
      <c r="D1109" s="4">
        <f t="shared" si="144"/>
        <v>7</v>
      </c>
      <c r="E1109" s="4"/>
      <c r="F1109" s="17"/>
      <c r="G1109" s="17"/>
      <c r="H1109" s="77"/>
      <c r="I1109" s="7"/>
    </row>
    <row r="1110" spans="1:9" ht="16.2" x14ac:dyDescent="0.3">
      <c r="A1110" s="63"/>
      <c r="B1110" s="45" t="s">
        <v>498</v>
      </c>
      <c r="C1110" s="4">
        <v>8</v>
      </c>
      <c r="D1110" s="4">
        <f t="shared" si="144"/>
        <v>7</v>
      </c>
      <c r="E1110" s="4"/>
      <c r="F1110" s="17"/>
      <c r="G1110" s="17"/>
      <c r="H1110" s="77"/>
      <c r="I1110" s="7"/>
    </row>
    <row r="1111" spans="1:9" ht="16.2" x14ac:dyDescent="0.3">
      <c r="A1111" s="63"/>
      <c r="B1111" s="45" t="s">
        <v>499</v>
      </c>
      <c r="C1111" s="4">
        <v>8</v>
      </c>
      <c r="D1111" s="4">
        <f t="shared" si="144"/>
        <v>7</v>
      </c>
      <c r="E1111" s="4"/>
      <c r="F1111" s="17"/>
      <c r="G1111" s="17"/>
      <c r="H1111" s="77"/>
      <c r="I1111" s="7"/>
    </row>
    <row r="1112" spans="1:9" ht="16.2" x14ac:dyDescent="0.3">
      <c r="A1112" s="63"/>
      <c r="B1112" s="45" t="s">
        <v>500</v>
      </c>
      <c r="C1112" s="4">
        <v>8</v>
      </c>
      <c r="D1112" s="4">
        <f t="shared" si="144"/>
        <v>7</v>
      </c>
      <c r="E1112" s="4"/>
      <c r="F1112" s="17"/>
      <c r="G1112" s="17"/>
      <c r="H1112" s="77"/>
      <c r="I1112" s="7"/>
    </row>
    <row r="1113" spans="1:9" ht="16.2" x14ac:dyDescent="0.3">
      <c r="A1113" s="63"/>
      <c r="B1113" s="45" t="s">
        <v>501</v>
      </c>
      <c r="C1113" s="4"/>
      <c r="D1113" s="4" t="str">
        <f t="shared" si="144"/>
        <v/>
      </c>
      <c r="E1113" s="4"/>
      <c r="F1113" s="17"/>
      <c r="G1113" s="17"/>
      <c r="H1113" s="77"/>
      <c r="I1113" s="7"/>
    </row>
    <row r="1114" spans="1:9" ht="16.2" x14ac:dyDescent="0.3">
      <c r="A1114" s="63"/>
      <c r="B1114" s="45" t="s">
        <v>502</v>
      </c>
      <c r="C1114" s="4"/>
      <c r="D1114" s="4" t="str">
        <f t="shared" si="144"/>
        <v/>
      </c>
      <c r="E1114" s="4"/>
      <c r="F1114" s="17"/>
      <c r="G1114" s="17"/>
      <c r="H1114" s="77"/>
      <c r="I1114" s="7"/>
    </row>
    <row r="1115" spans="1:9" ht="16.2" x14ac:dyDescent="0.3">
      <c r="A1115" s="63"/>
      <c r="B1115" s="45" t="s">
        <v>503</v>
      </c>
      <c r="C1115" s="4">
        <v>8</v>
      </c>
      <c r="D1115" s="4">
        <f t="shared" si="144"/>
        <v>7</v>
      </c>
      <c r="E1115" s="4"/>
      <c r="F1115" s="17"/>
      <c r="G1115" s="17"/>
      <c r="H1115" s="77"/>
      <c r="I1115" s="7"/>
    </row>
    <row r="1116" spans="1:9" ht="16.2" x14ac:dyDescent="0.3">
      <c r="A1116" s="63"/>
      <c r="B1116" s="8" t="s">
        <v>1848</v>
      </c>
      <c r="C1116" s="4"/>
      <c r="D1116" s="4">
        <v>169.5</v>
      </c>
      <c r="E1116" s="4">
        <v>16</v>
      </c>
      <c r="F1116" s="1"/>
      <c r="G1116" s="1"/>
      <c r="H1116" s="77">
        <v>26781</v>
      </c>
      <c r="I1116" s="7"/>
    </row>
    <row r="1117" spans="1:9" ht="32.4" x14ac:dyDescent="0.3">
      <c r="A1117" s="63"/>
      <c r="B1117" s="90" t="s">
        <v>1849</v>
      </c>
      <c r="C1117" s="4"/>
      <c r="D1117" s="4"/>
      <c r="E1117" s="4"/>
      <c r="F1117" s="1"/>
      <c r="G1117" s="1"/>
      <c r="H1117" s="43">
        <v>3368</v>
      </c>
      <c r="I1117" s="4"/>
    </row>
    <row r="1118" spans="1:9" ht="16.2" x14ac:dyDescent="0.3">
      <c r="A1118" s="63"/>
      <c r="B1118" s="8" t="s">
        <v>1817</v>
      </c>
      <c r="C1118" s="4"/>
      <c r="D1118" s="4"/>
      <c r="E1118" s="4"/>
      <c r="F1118" s="1"/>
      <c r="G1118" s="1"/>
      <c r="H1118" s="43">
        <v>30149</v>
      </c>
      <c r="I1118" s="4"/>
    </row>
    <row r="1119" spans="1:9" ht="16.2" x14ac:dyDescent="0.3">
      <c r="A1119" s="63"/>
      <c r="B1119" s="8" t="s">
        <v>1818</v>
      </c>
      <c r="C1119" s="4"/>
      <c r="D1119" s="4"/>
      <c r="E1119" s="4"/>
      <c r="F1119" s="1"/>
      <c r="G1119" s="1"/>
      <c r="H1119" s="43">
        <v>33525</v>
      </c>
      <c r="I1119" s="4"/>
    </row>
    <row r="1120" spans="1:9" ht="16.2" x14ac:dyDescent="0.3">
      <c r="A1120" s="63"/>
      <c r="B1120" s="8" t="s">
        <v>1819</v>
      </c>
      <c r="C1120" s="9"/>
      <c r="D1120" s="9"/>
      <c r="E1120" s="9"/>
      <c r="F1120" s="10"/>
      <c r="G1120" s="10"/>
      <c r="H1120" s="78">
        <v>3376</v>
      </c>
      <c r="I1120" s="15"/>
    </row>
    <row r="1121" spans="1:9" x14ac:dyDescent="0.3">
      <c r="A1121" s="63"/>
      <c r="I1121" s="29"/>
    </row>
    <row r="1122" spans="1:9" ht="16.2" x14ac:dyDescent="0.3">
      <c r="A1122" s="63"/>
      <c r="B1122" s="45" t="s">
        <v>504</v>
      </c>
      <c r="C1122" s="4">
        <v>8</v>
      </c>
      <c r="D1122" s="4">
        <f t="shared" ref="D1122:D1130" si="147">IF((OR(C1122&gt;12,C1122=12)),C1122-2,IF(C1122=8,C1122-1,""))</f>
        <v>7</v>
      </c>
      <c r="E1122" s="4"/>
      <c r="F1122" s="1"/>
      <c r="G1122" s="1"/>
      <c r="H1122" s="77"/>
      <c r="I1122" s="7"/>
    </row>
    <row r="1123" spans="1:9" ht="16.2" x14ac:dyDescent="0.3">
      <c r="A1123" s="63"/>
      <c r="B1123" s="45" t="s">
        <v>505</v>
      </c>
      <c r="C1123" s="4">
        <v>8</v>
      </c>
      <c r="D1123" s="4">
        <f t="shared" si="147"/>
        <v>7</v>
      </c>
      <c r="E1123" s="4"/>
      <c r="F1123" s="1"/>
      <c r="G1123" s="1"/>
      <c r="H1123" s="77"/>
      <c r="I1123" s="7"/>
    </row>
    <row r="1124" spans="1:9" ht="16.2" x14ac:dyDescent="0.3">
      <c r="A1124" s="63"/>
      <c r="B1124" s="45" t="s">
        <v>506</v>
      </c>
      <c r="C1124" s="4"/>
      <c r="D1124" s="4" t="str">
        <f t="shared" si="147"/>
        <v/>
      </c>
      <c r="E1124" s="4"/>
      <c r="F1124" s="1"/>
      <c r="G1124" s="1"/>
      <c r="H1124" s="77"/>
      <c r="I1124" s="7"/>
    </row>
    <row r="1125" spans="1:9" ht="16.2" x14ac:dyDescent="0.3">
      <c r="A1125" s="63"/>
      <c r="B1125" s="45" t="s">
        <v>507</v>
      </c>
      <c r="C1125" s="4">
        <v>7.5</v>
      </c>
      <c r="D1125" s="4">
        <v>7.5</v>
      </c>
      <c r="E1125" s="4"/>
      <c r="F1125" s="1"/>
      <c r="G1125" s="1"/>
      <c r="H1125" s="77"/>
      <c r="I1125" s="7"/>
    </row>
    <row r="1126" spans="1:9" ht="16.2" x14ac:dyDescent="0.3">
      <c r="A1126" s="63"/>
      <c r="B1126" s="45" t="s">
        <v>508</v>
      </c>
      <c r="C1126" s="4"/>
      <c r="D1126" s="4" t="str">
        <f t="shared" si="147"/>
        <v/>
      </c>
      <c r="E1126" s="4"/>
      <c r="F1126" s="1"/>
      <c r="G1126" s="1"/>
      <c r="H1126" s="77"/>
      <c r="I1126" s="7"/>
    </row>
    <row r="1127" spans="1:9" ht="16.2" x14ac:dyDescent="0.3">
      <c r="A1127" s="63"/>
      <c r="B1127" s="45" t="s">
        <v>509</v>
      </c>
      <c r="C1127" s="4"/>
      <c r="D1127" s="4" t="str">
        <f t="shared" si="147"/>
        <v/>
      </c>
      <c r="E1127" s="4"/>
      <c r="F1127" s="1"/>
      <c r="G1127" s="1"/>
      <c r="H1127" s="77"/>
      <c r="I1127" s="7"/>
    </row>
    <row r="1128" spans="1:9" ht="16.2" x14ac:dyDescent="0.3">
      <c r="A1128" s="63"/>
      <c r="B1128" s="45" t="s">
        <v>510</v>
      </c>
      <c r="C1128" s="4">
        <v>8</v>
      </c>
      <c r="D1128" s="4">
        <f t="shared" si="147"/>
        <v>7</v>
      </c>
      <c r="E1128" s="4"/>
      <c r="F1128" s="1"/>
      <c r="G1128" s="1"/>
      <c r="H1128" s="77"/>
      <c r="I1128" s="7"/>
    </row>
    <row r="1129" spans="1:9" ht="16.2" x14ac:dyDescent="0.3">
      <c r="A1129" s="63"/>
      <c r="B1129" s="45" t="s">
        <v>511</v>
      </c>
      <c r="C1129" s="4">
        <v>8</v>
      </c>
      <c r="D1129" s="4">
        <f t="shared" si="147"/>
        <v>7</v>
      </c>
      <c r="E1129" s="4"/>
      <c r="F1129" s="1"/>
      <c r="G1129" s="1"/>
      <c r="H1129" s="77"/>
      <c r="I1129" s="7"/>
    </row>
    <row r="1130" spans="1:9" ht="16.2" x14ac:dyDescent="0.3">
      <c r="A1130" s="63"/>
      <c r="B1130" s="45" t="s">
        <v>512</v>
      </c>
      <c r="C1130" s="4"/>
      <c r="D1130" s="4" t="str">
        <f t="shared" si="147"/>
        <v/>
      </c>
      <c r="E1130" s="4"/>
      <c r="F1130" s="1"/>
      <c r="G1130" s="1"/>
      <c r="H1130" s="77"/>
      <c r="I1130" s="7"/>
    </row>
    <row r="1131" spans="1:9" ht="16.2" x14ac:dyDescent="0.3">
      <c r="A1131" s="63"/>
      <c r="B1131" s="45" t="s">
        <v>513</v>
      </c>
      <c r="C1131" s="4">
        <v>7</v>
      </c>
      <c r="D1131" s="4">
        <v>7</v>
      </c>
      <c r="E1131" s="4"/>
      <c r="F1131" s="1"/>
      <c r="G1131" s="1"/>
      <c r="H1131" s="77"/>
      <c r="I1131" s="7"/>
    </row>
    <row r="1132" spans="1:9" ht="16.2" x14ac:dyDescent="0.3">
      <c r="A1132" s="63"/>
      <c r="B1132" s="58" t="s">
        <v>1848</v>
      </c>
      <c r="C1132" s="4"/>
      <c r="D1132" s="4">
        <v>42.5</v>
      </c>
      <c r="E1132" s="4"/>
      <c r="F1132" s="1"/>
      <c r="G1132" s="1"/>
      <c r="H1132" s="77">
        <v>6715</v>
      </c>
      <c r="I1132" s="7"/>
    </row>
    <row r="1133" spans="1:9" ht="32.4" x14ac:dyDescent="0.3">
      <c r="A1133" s="63"/>
      <c r="B1133" s="59" t="s">
        <v>1849</v>
      </c>
      <c r="C1133" s="4"/>
      <c r="D1133" s="4"/>
      <c r="E1133" s="4"/>
      <c r="F1133" s="1"/>
      <c r="G1133" s="1"/>
      <c r="H1133" s="43"/>
      <c r="I1133" s="4"/>
    </row>
    <row r="1134" spans="1:9" ht="16.2" x14ac:dyDescent="0.3">
      <c r="A1134" s="63"/>
      <c r="B1134" s="58" t="s">
        <v>1817</v>
      </c>
      <c r="C1134" s="9"/>
      <c r="D1134" s="9"/>
      <c r="E1134" s="9"/>
      <c r="F1134" s="10"/>
      <c r="G1134" s="10"/>
      <c r="H1134" s="78">
        <f>H1132+H1133</f>
        <v>6715</v>
      </c>
      <c r="I1134" s="15"/>
    </row>
    <row r="1135" spans="1:9" ht="16.2" x14ac:dyDescent="0.3">
      <c r="A1135" s="63"/>
      <c r="B1135" s="58" t="s">
        <v>1818</v>
      </c>
      <c r="C1135" s="29"/>
      <c r="D1135" s="29"/>
      <c r="E1135" s="29"/>
      <c r="F1135" s="29"/>
      <c r="G1135" s="29"/>
      <c r="H1135" s="41">
        <v>7050</v>
      </c>
      <c r="I1135" s="29"/>
    </row>
    <row r="1136" spans="1:9" ht="16.2" x14ac:dyDescent="0.3">
      <c r="A1136" s="63"/>
      <c r="B1136" s="58" t="s">
        <v>1819</v>
      </c>
      <c r="C1136" s="29"/>
      <c r="D1136" s="29"/>
      <c r="E1136" s="29"/>
      <c r="F1136" s="29"/>
      <c r="G1136" s="29"/>
      <c r="H1136" s="41">
        <v>335</v>
      </c>
      <c r="I1136" s="29"/>
    </row>
    <row r="1137" spans="1:9" ht="16.2" x14ac:dyDescent="0.3">
      <c r="A1137" s="64"/>
      <c r="B1137" s="58" t="s">
        <v>1863</v>
      </c>
      <c r="C1137" s="29"/>
      <c r="D1137" s="29"/>
      <c r="E1137" s="29"/>
      <c r="F1137" s="29"/>
      <c r="G1137" s="29"/>
      <c r="H1137" s="131">
        <f>SUM(H1136,H1120,H1083,H1048,H1011,H973,H937,H900,H864,H827,H790,H754,H717,H681,H644,H609,H572,H535,H504,H469,H434,H397,H360,H324,H287,H251,H214,H180,H143,H106,H70,H33)</f>
        <v>109925</v>
      </c>
      <c r="I1137" s="29"/>
    </row>
  </sheetData>
  <phoneticPr fontId="1" type="noConversion"/>
  <pageMargins left="0.25" right="0.25" top="0.75" bottom="0.75" header="0.3" footer="0.3"/>
  <pageSetup paperSize="9" scale="66" fitToHeight="0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K2192"/>
  <sheetViews>
    <sheetView workbookViewId="0">
      <selection activeCell="K3" sqref="K3"/>
    </sheetView>
  </sheetViews>
  <sheetFormatPr defaultRowHeight="15" x14ac:dyDescent="0.3"/>
  <cols>
    <col min="1" max="1" width="4.75" customWidth="1"/>
    <col min="2" max="2" width="15.75" customWidth="1"/>
    <col min="3" max="3" width="12" customWidth="1"/>
    <col min="4" max="4" width="11.375" customWidth="1"/>
    <col min="5" max="5" width="11.375" hidden="1" customWidth="1"/>
    <col min="6" max="6" width="7.625" customWidth="1"/>
    <col min="7" max="7" width="14.25" hidden="1" customWidth="1"/>
    <col min="8" max="8" width="13.375" hidden="1" customWidth="1"/>
    <col min="9" max="9" width="13.375" customWidth="1"/>
    <col min="10" max="10" width="36.875" customWidth="1"/>
    <col min="11" max="11" width="22" style="37" customWidth="1"/>
  </cols>
  <sheetData>
    <row r="1" spans="1:11" ht="16.2" x14ac:dyDescent="0.3">
      <c r="B1" s="5" t="s">
        <v>1807</v>
      </c>
    </row>
    <row r="2" spans="1:11" ht="128.4" customHeight="1" x14ac:dyDescent="0.3">
      <c r="A2" s="2" t="s">
        <v>1774</v>
      </c>
      <c r="B2" s="1" t="s">
        <v>0</v>
      </c>
      <c r="C2" s="2" t="s">
        <v>1796</v>
      </c>
      <c r="D2" s="2" t="s">
        <v>1801</v>
      </c>
      <c r="E2" s="2"/>
      <c r="F2" s="2" t="s">
        <v>1961</v>
      </c>
      <c r="G2" s="2" t="s">
        <v>461</v>
      </c>
      <c r="H2" s="2" t="s">
        <v>462</v>
      </c>
      <c r="I2" s="2" t="s">
        <v>2051</v>
      </c>
      <c r="J2" s="165" t="s">
        <v>2054</v>
      </c>
      <c r="K2" s="165" t="s">
        <v>2159</v>
      </c>
    </row>
    <row r="3" spans="1:11" ht="16.8" customHeight="1" x14ac:dyDescent="0.3">
      <c r="A3" s="63"/>
      <c r="B3" s="156" t="s">
        <v>1986</v>
      </c>
      <c r="C3" s="28">
        <v>12</v>
      </c>
      <c r="D3" s="157">
        <v>10</v>
      </c>
      <c r="E3" s="157"/>
      <c r="F3" s="157">
        <v>2</v>
      </c>
      <c r="G3" s="157"/>
      <c r="H3" s="157"/>
      <c r="I3" s="157"/>
      <c r="J3" s="28"/>
      <c r="K3" s="122"/>
    </row>
    <row r="4" spans="1:11" ht="16.8" customHeight="1" x14ac:dyDescent="0.3">
      <c r="A4" s="63"/>
      <c r="B4" s="156" t="s">
        <v>1987</v>
      </c>
      <c r="C4" s="28">
        <v>11</v>
      </c>
      <c r="D4" s="157">
        <v>9</v>
      </c>
      <c r="E4" s="157"/>
      <c r="F4" s="157">
        <v>1</v>
      </c>
      <c r="G4" s="157"/>
      <c r="H4" s="157"/>
      <c r="I4" s="157"/>
      <c r="J4" s="28"/>
      <c r="K4" s="122"/>
    </row>
    <row r="5" spans="1:11" ht="16.8" customHeight="1" x14ac:dyDescent="0.3">
      <c r="A5" s="63"/>
      <c r="B5" s="156" t="s">
        <v>1988</v>
      </c>
      <c r="C5" s="28"/>
      <c r="D5" s="157"/>
      <c r="E5" s="157"/>
      <c r="F5" s="157"/>
      <c r="G5" s="157"/>
      <c r="H5" s="157"/>
      <c r="I5" s="157"/>
      <c r="J5" s="28"/>
      <c r="K5" s="122"/>
    </row>
    <row r="6" spans="1:11" ht="16.8" customHeight="1" x14ac:dyDescent="0.3">
      <c r="A6" s="63"/>
      <c r="B6" s="156" t="s">
        <v>1989</v>
      </c>
      <c r="C6" s="28"/>
      <c r="D6" s="157"/>
      <c r="E6" s="157"/>
      <c r="F6" s="157"/>
      <c r="G6" s="157"/>
      <c r="H6" s="157"/>
      <c r="I6" s="157"/>
      <c r="J6" s="28"/>
      <c r="K6" s="122"/>
    </row>
    <row r="7" spans="1:11" ht="16.8" customHeight="1" x14ac:dyDescent="0.3">
      <c r="A7" s="63"/>
      <c r="B7" s="156" t="s">
        <v>1990</v>
      </c>
      <c r="C7" s="28">
        <v>12</v>
      </c>
      <c r="D7" s="157">
        <v>10</v>
      </c>
      <c r="E7" s="157"/>
      <c r="F7" s="157">
        <v>2</v>
      </c>
      <c r="G7" s="157"/>
      <c r="H7" s="157"/>
      <c r="I7" s="157"/>
      <c r="J7" s="28"/>
      <c r="K7" s="122"/>
    </row>
    <row r="8" spans="1:11" ht="16.8" customHeight="1" x14ac:dyDescent="0.3">
      <c r="A8" s="63"/>
      <c r="B8" s="156" t="s">
        <v>1991</v>
      </c>
      <c r="C8" s="28">
        <v>12</v>
      </c>
      <c r="D8" s="157">
        <v>10</v>
      </c>
      <c r="E8" s="157"/>
      <c r="F8" s="157">
        <v>2</v>
      </c>
      <c r="G8" s="157"/>
      <c r="H8" s="157"/>
      <c r="I8" s="157"/>
      <c r="J8" s="28"/>
      <c r="K8" s="122"/>
    </row>
    <row r="9" spans="1:11" ht="16.8" customHeight="1" x14ac:dyDescent="0.3">
      <c r="A9" s="63"/>
      <c r="B9" s="156" t="s">
        <v>1992</v>
      </c>
      <c r="C9" s="28">
        <v>12</v>
      </c>
      <c r="D9" s="157">
        <v>10</v>
      </c>
      <c r="E9" s="157"/>
      <c r="F9" s="157">
        <v>2</v>
      </c>
      <c r="G9" s="157"/>
      <c r="H9" s="157"/>
      <c r="I9" s="157"/>
      <c r="J9" s="28"/>
      <c r="K9" s="122"/>
    </row>
    <row r="10" spans="1:11" ht="16.8" customHeight="1" x14ac:dyDescent="0.3">
      <c r="A10" s="63"/>
      <c r="B10" s="156" t="s">
        <v>1993</v>
      </c>
      <c r="C10" s="28">
        <v>12</v>
      </c>
      <c r="D10" s="157">
        <v>10</v>
      </c>
      <c r="E10" s="157"/>
      <c r="F10" s="157">
        <v>2</v>
      </c>
      <c r="G10" s="157"/>
      <c r="H10" s="157"/>
      <c r="I10" s="157"/>
      <c r="J10" s="28"/>
      <c r="K10" s="122"/>
    </row>
    <row r="11" spans="1:11" ht="16.8" customHeight="1" x14ac:dyDescent="0.3">
      <c r="A11" s="63"/>
      <c r="B11" s="156" t="s">
        <v>1994</v>
      </c>
      <c r="C11" s="28"/>
      <c r="D11" s="157"/>
      <c r="E11" s="157"/>
      <c r="F11" s="157"/>
      <c r="G11" s="157"/>
      <c r="H11" s="157"/>
      <c r="I11" s="157"/>
      <c r="J11" s="28"/>
      <c r="K11" s="122"/>
    </row>
    <row r="12" spans="1:11" ht="16.8" customHeight="1" x14ac:dyDescent="0.3">
      <c r="A12" s="63"/>
      <c r="B12" s="156" t="s">
        <v>1995</v>
      </c>
      <c r="C12" s="28">
        <v>12</v>
      </c>
      <c r="D12" s="157">
        <v>10</v>
      </c>
      <c r="E12" s="157"/>
      <c r="F12" s="157">
        <v>2</v>
      </c>
      <c r="G12" s="157"/>
      <c r="H12" s="157"/>
      <c r="I12" s="157"/>
      <c r="J12" s="28"/>
      <c r="K12" s="122"/>
    </row>
    <row r="13" spans="1:11" ht="46.8" customHeight="1" x14ac:dyDescent="0.3">
      <c r="A13" s="63"/>
      <c r="B13" s="177" t="s">
        <v>2028</v>
      </c>
      <c r="C13" s="10">
        <v>10</v>
      </c>
      <c r="D13" s="31">
        <v>9</v>
      </c>
      <c r="E13" s="31"/>
      <c r="F13" s="31">
        <v>1</v>
      </c>
      <c r="G13" s="31"/>
      <c r="H13" s="31"/>
      <c r="I13" s="31"/>
      <c r="J13" s="10"/>
      <c r="K13" s="127">
        <f>126*8*2+126*4/3</f>
        <v>2184</v>
      </c>
    </row>
    <row r="14" spans="1:11" ht="16.8" customHeight="1" x14ac:dyDescent="0.3">
      <c r="A14" s="63"/>
      <c r="B14" s="156" t="s">
        <v>2029</v>
      </c>
      <c r="C14" s="28">
        <v>12</v>
      </c>
      <c r="D14" s="157">
        <v>10</v>
      </c>
      <c r="E14" s="157"/>
      <c r="F14" s="157">
        <v>2</v>
      </c>
      <c r="G14" s="157"/>
      <c r="H14" s="157"/>
      <c r="I14" s="157"/>
      <c r="J14" s="28"/>
      <c r="K14" s="122"/>
    </row>
    <row r="15" spans="1:11" ht="16.8" customHeight="1" x14ac:dyDescent="0.3">
      <c r="A15" s="63"/>
      <c r="B15" s="156" t="s">
        <v>2030</v>
      </c>
      <c r="C15" s="28">
        <v>12</v>
      </c>
      <c r="D15" s="157">
        <v>10</v>
      </c>
      <c r="E15" s="157"/>
      <c r="F15" s="157">
        <v>2</v>
      </c>
      <c r="G15" s="157"/>
      <c r="H15" s="157"/>
      <c r="I15" s="157"/>
      <c r="J15" s="28"/>
      <c r="K15" s="122"/>
    </row>
    <row r="16" spans="1:11" ht="16.8" customHeight="1" x14ac:dyDescent="0.3">
      <c r="A16" s="63"/>
      <c r="B16" s="156" t="s">
        <v>2031</v>
      </c>
      <c r="C16" s="28">
        <v>12</v>
      </c>
      <c r="D16" s="157">
        <v>10</v>
      </c>
      <c r="E16" s="157"/>
      <c r="F16" s="157">
        <v>2</v>
      </c>
      <c r="G16" s="157"/>
      <c r="H16" s="157"/>
      <c r="I16" s="157"/>
      <c r="J16" s="28"/>
      <c r="K16" s="122"/>
    </row>
    <row r="17" spans="1:11" ht="16.8" customHeight="1" x14ac:dyDescent="0.3">
      <c r="A17" s="63"/>
      <c r="B17" s="156" t="s">
        <v>2032</v>
      </c>
      <c r="C17" s="28"/>
      <c r="D17" s="157"/>
      <c r="E17" s="157"/>
      <c r="F17" s="157"/>
      <c r="G17" s="157"/>
      <c r="H17" s="157"/>
      <c r="I17" s="157"/>
      <c r="J17" s="28"/>
      <c r="K17" s="122"/>
    </row>
    <row r="18" spans="1:11" ht="16.8" customHeight="1" x14ac:dyDescent="0.3">
      <c r="A18" s="63"/>
      <c r="B18" s="156" t="s">
        <v>2033</v>
      </c>
      <c r="C18" s="28"/>
      <c r="D18" s="157"/>
      <c r="E18" s="157"/>
      <c r="F18" s="157"/>
      <c r="G18" s="157"/>
      <c r="H18" s="157"/>
      <c r="I18" s="157"/>
      <c r="J18" s="28"/>
      <c r="K18" s="122"/>
    </row>
    <row r="19" spans="1:11" ht="16.8" customHeight="1" x14ac:dyDescent="0.3">
      <c r="A19" s="63"/>
      <c r="B19" s="156" t="s">
        <v>2034</v>
      </c>
      <c r="C19" s="28">
        <v>13</v>
      </c>
      <c r="D19" s="157">
        <v>11</v>
      </c>
      <c r="E19" s="157"/>
      <c r="F19" s="157">
        <v>2</v>
      </c>
      <c r="G19" s="157"/>
      <c r="H19" s="157"/>
      <c r="I19" s="157">
        <v>1</v>
      </c>
      <c r="J19" s="28"/>
      <c r="K19" s="122"/>
    </row>
    <row r="20" spans="1:11" ht="16.8" customHeight="1" x14ac:dyDescent="0.3">
      <c r="A20" s="63"/>
      <c r="B20" s="156" t="s">
        <v>2035</v>
      </c>
      <c r="C20" s="28">
        <v>13</v>
      </c>
      <c r="D20" s="157">
        <v>11</v>
      </c>
      <c r="E20" s="157"/>
      <c r="F20" s="157">
        <v>2</v>
      </c>
      <c r="G20" s="157"/>
      <c r="H20" s="157"/>
      <c r="I20" s="157">
        <v>1</v>
      </c>
      <c r="J20" s="28"/>
      <c r="K20" s="122"/>
    </row>
    <row r="21" spans="1:11" ht="16.8" customHeight="1" x14ac:dyDescent="0.3">
      <c r="A21" s="63"/>
      <c r="B21" s="156" t="s">
        <v>2036</v>
      </c>
      <c r="C21" s="28">
        <v>13</v>
      </c>
      <c r="D21" s="157">
        <v>11</v>
      </c>
      <c r="E21" s="157"/>
      <c r="F21" s="157">
        <v>2</v>
      </c>
      <c r="G21" s="157"/>
      <c r="H21" s="157"/>
      <c r="I21" s="157">
        <v>1</v>
      </c>
      <c r="J21" s="28"/>
      <c r="K21" s="122"/>
    </row>
    <row r="22" spans="1:11" ht="16.8" customHeight="1" x14ac:dyDescent="0.3">
      <c r="A22" s="63"/>
      <c r="B22" s="156" t="s">
        <v>2037</v>
      </c>
      <c r="C22" s="28">
        <v>13</v>
      </c>
      <c r="D22" s="157">
        <v>11</v>
      </c>
      <c r="E22" s="157"/>
      <c r="F22" s="157">
        <v>2</v>
      </c>
      <c r="G22" s="157"/>
      <c r="H22" s="157"/>
      <c r="I22" s="157">
        <v>1</v>
      </c>
      <c r="J22" s="28"/>
      <c r="K22" s="122"/>
    </row>
    <row r="23" spans="1:11" ht="16.8" customHeight="1" x14ac:dyDescent="0.3">
      <c r="A23" s="63"/>
      <c r="B23" s="156" t="s">
        <v>2038</v>
      </c>
      <c r="C23" s="28"/>
      <c r="D23" s="157"/>
      <c r="E23" s="157"/>
      <c r="F23" s="157"/>
      <c r="G23" s="157"/>
      <c r="H23" s="157"/>
      <c r="I23" s="157"/>
      <c r="J23" s="124"/>
      <c r="K23" s="122"/>
    </row>
    <row r="24" spans="1:11" ht="16.8" customHeight="1" x14ac:dyDescent="0.3">
      <c r="A24" s="63"/>
      <c r="B24" s="156" t="s">
        <v>2039</v>
      </c>
      <c r="C24" s="28"/>
      <c r="D24" s="157"/>
      <c r="E24" s="157"/>
      <c r="F24" s="157"/>
      <c r="G24" s="157"/>
      <c r="H24" s="157"/>
      <c r="I24" s="157"/>
      <c r="J24" s="124"/>
      <c r="K24" s="122"/>
    </row>
    <row r="25" spans="1:11" ht="16.8" customHeight="1" x14ac:dyDescent="0.3">
      <c r="A25" s="63"/>
      <c r="B25" s="156" t="s">
        <v>2040</v>
      </c>
      <c r="C25" s="28">
        <v>12</v>
      </c>
      <c r="D25" s="157">
        <v>10</v>
      </c>
      <c r="E25" s="157"/>
      <c r="F25" s="157">
        <v>2</v>
      </c>
      <c r="G25" s="157"/>
      <c r="H25" s="157"/>
      <c r="I25" s="157"/>
      <c r="J25" s="124"/>
      <c r="K25" s="122"/>
    </row>
    <row r="26" spans="1:11" ht="16.8" customHeight="1" x14ac:dyDescent="0.3">
      <c r="A26" s="63"/>
      <c r="B26" s="156" t="s">
        <v>2041</v>
      </c>
      <c r="C26" s="28">
        <v>11.5</v>
      </c>
      <c r="D26" s="157">
        <v>10.5</v>
      </c>
      <c r="E26" s="157"/>
      <c r="F26" s="157">
        <v>2</v>
      </c>
      <c r="G26" s="157"/>
      <c r="H26" s="157"/>
      <c r="I26" s="157">
        <v>0.5</v>
      </c>
      <c r="J26" s="124"/>
      <c r="K26" s="122"/>
    </row>
    <row r="27" spans="1:11" ht="16.8" customHeight="1" x14ac:dyDescent="0.3">
      <c r="A27" s="63"/>
      <c r="B27" s="156" t="s">
        <v>2042</v>
      </c>
      <c r="C27" s="28">
        <v>12</v>
      </c>
      <c r="D27" s="157">
        <v>10</v>
      </c>
      <c r="E27" s="157"/>
      <c r="F27" s="157">
        <v>2</v>
      </c>
      <c r="G27" s="157"/>
      <c r="H27" s="157"/>
      <c r="I27" s="157"/>
      <c r="J27" s="124"/>
      <c r="K27" s="122"/>
    </row>
    <row r="28" spans="1:11" ht="16.8" customHeight="1" x14ac:dyDescent="0.3">
      <c r="A28" s="63"/>
      <c r="B28" s="156" t="s">
        <v>2043</v>
      </c>
      <c r="C28" s="28">
        <v>11.5</v>
      </c>
      <c r="D28" s="157">
        <v>10.5</v>
      </c>
      <c r="E28" s="157"/>
      <c r="F28" s="157">
        <v>2</v>
      </c>
      <c r="G28" s="157"/>
      <c r="H28" s="157"/>
      <c r="I28" s="157">
        <v>0.5</v>
      </c>
      <c r="J28" s="124"/>
      <c r="K28" s="122"/>
    </row>
    <row r="29" spans="1:11" ht="16.8" customHeight="1" x14ac:dyDescent="0.3">
      <c r="A29" s="63"/>
      <c r="B29" s="156" t="s">
        <v>2044</v>
      </c>
      <c r="C29" s="28"/>
      <c r="D29" s="157"/>
      <c r="E29" s="157"/>
      <c r="F29" s="157"/>
      <c r="G29" s="157"/>
      <c r="H29" s="157"/>
      <c r="I29" s="157"/>
      <c r="J29" s="124"/>
      <c r="K29" s="122"/>
    </row>
    <row r="30" spans="1:11" ht="16.8" customHeight="1" x14ac:dyDescent="0.3">
      <c r="A30" s="63"/>
      <c r="B30" s="156" t="s">
        <v>2045</v>
      </c>
      <c r="C30" s="28"/>
      <c r="D30" s="157"/>
      <c r="E30" s="157"/>
      <c r="F30" s="157"/>
      <c r="G30" s="157"/>
      <c r="H30" s="157"/>
      <c r="I30" s="157"/>
      <c r="J30" s="124"/>
      <c r="K30" s="122"/>
    </row>
    <row r="31" spans="1:11" ht="16.8" customHeight="1" x14ac:dyDescent="0.3">
      <c r="A31" s="63"/>
      <c r="B31" s="156" t="s">
        <v>2046</v>
      </c>
      <c r="C31" s="28">
        <v>13</v>
      </c>
      <c r="D31" s="157">
        <v>11</v>
      </c>
      <c r="E31" s="157"/>
      <c r="F31" s="157">
        <v>2</v>
      </c>
      <c r="G31" s="157"/>
      <c r="H31" s="157"/>
      <c r="I31" s="157">
        <v>1</v>
      </c>
      <c r="J31" s="124"/>
      <c r="K31" s="122"/>
    </row>
    <row r="32" spans="1:11" ht="16.8" customHeight="1" x14ac:dyDescent="0.3">
      <c r="A32" s="63"/>
      <c r="B32" s="156" t="s">
        <v>2047</v>
      </c>
      <c r="C32" s="28">
        <v>12</v>
      </c>
      <c r="D32" s="157">
        <v>10</v>
      </c>
      <c r="E32" s="157"/>
      <c r="F32" s="157">
        <v>2</v>
      </c>
      <c r="G32" s="157"/>
      <c r="H32" s="157"/>
      <c r="I32" s="157"/>
      <c r="J32" s="124"/>
      <c r="K32" s="122"/>
    </row>
    <row r="33" spans="1:11" ht="16.8" customHeight="1" x14ac:dyDescent="0.3">
      <c r="A33" s="63"/>
      <c r="B33" s="8" t="s">
        <v>59</v>
      </c>
      <c r="C33" s="28"/>
      <c r="D33" s="157">
        <v>160</v>
      </c>
      <c r="E33" s="157"/>
      <c r="F33" s="157">
        <f>SUM(F3:F32)</f>
        <v>40</v>
      </c>
      <c r="G33" s="157"/>
      <c r="H33" s="157"/>
      <c r="I33" s="157">
        <v>6</v>
      </c>
      <c r="J33" s="124">
        <v>19200</v>
      </c>
      <c r="K33" s="122"/>
    </row>
    <row r="34" spans="1:11" ht="30" customHeight="1" x14ac:dyDescent="0.3">
      <c r="A34" s="63"/>
      <c r="B34" s="90" t="s">
        <v>1849</v>
      </c>
      <c r="C34" s="28"/>
      <c r="D34" s="157"/>
      <c r="E34" s="157"/>
      <c r="F34" s="157"/>
      <c r="G34" s="157"/>
      <c r="H34" s="157"/>
      <c r="I34" s="157"/>
      <c r="J34" s="124">
        <f>120*40*4/3+120*6*5/3</f>
        <v>7600</v>
      </c>
      <c r="K34" s="122">
        <v>2184</v>
      </c>
    </row>
    <row r="35" spans="1:11" ht="16.8" customHeight="1" x14ac:dyDescent="0.3">
      <c r="A35" s="63"/>
      <c r="B35" s="8" t="s">
        <v>1817</v>
      </c>
      <c r="C35" s="28"/>
      <c r="D35" s="157"/>
      <c r="E35" s="157"/>
      <c r="F35" s="157"/>
      <c r="G35" s="157"/>
      <c r="H35" s="157"/>
      <c r="I35" s="157"/>
      <c r="J35" s="124">
        <v>28984</v>
      </c>
      <c r="K35" s="122"/>
    </row>
    <row r="36" spans="1:11" ht="16.8" customHeight="1" x14ac:dyDescent="0.3">
      <c r="A36" s="63"/>
      <c r="B36" s="8" t="s">
        <v>1</v>
      </c>
      <c r="C36" s="28"/>
      <c r="D36" s="157"/>
      <c r="E36" s="157"/>
      <c r="F36" s="157"/>
      <c r="G36" s="157"/>
      <c r="H36" s="157"/>
      <c r="I36" s="157"/>
      <c r="J36" s="124">
        <v>35506</v>
      </c>
      <c r="K36" s="122"/>
    </row>
    <row r="37" spans="1:11" ht="16.8" customHeight="1" x14ac:dyDescent="0.3">
      <c r="A37" s="63"/>
      <c r="B37" s="8" t="s">
        <v>405</v>
      </c>
      <c r="C37" s="10"/>
      <c r="D37" s="31"/>
      <c r="E37" s="31"/>
      <c r="F37" s="31"/>
      <c r="G37" s="31"/>
      <c r="H37" s="31"/>
      <c r="I37" s="31"/>
      <c r="J37" s="48">
        <v>6522</v>
      </c>
      <c r="K37" s="127"/>
    </row>
    <row r="38" spans="1:11" ht="16.8" customHeight="1" x14ac:dyDescent="0.3">
      <c r="A38" s="63"/>
      <c r="B38" s="156"/>
      <c r="C38" s="28"/>
      <c r="D38" s="157"/>
      <c r="E38" s="157"/>
      <c r="F38" s="157"/>
      <c r="G38" s="157"/>
      <c r="H38" s="157"/>
      <c r="I38" s="157"/>
      <c r="J38" s="124"/>
      <c r="K38" s="122"/>
    </row>
    <row r="39" spans="1:11" ht="16.2" x14ac:dyDescent="0.3">
      <c r="A39" s="63"/>
      <c r="B39" s="45" t="s">
        <v>943</v>
      </c>
      <c r="C39" s="4">
        <v>12</v>
      </c>
      <c r="D39" s="4">
        <f>IF((OR(C39&gt;12,C39=12)),C39-2,IF(C39=8,C39-1,""))</f>
        <v>10</v>
      </c>
      <c r="E39" s="4">
        <f>IF(D39&lt;8,D39,8)</f>
        <v>8</v>
      </c>
      <c r="F39" s="4">
        <f t="shared" ref="F39:F69" si="0">D39-8</f>
        <v>2</v>
      </c>
      <c r="G39" s="17">
        <f>ROUND(IF(2&lt;F39,2,F39)*115*4/3,0)</f>
        <v>307</v>
      </c>
      <c r="H39" s="17">
        <f>IF(F39&gt;2,F39-2,0)*115*5/3</f>
        <v>0</v>
      </c>
      <c r="I39" s="17"/>
      <c r="J39" s="77"/>
      <c r="K39" s="122"/>
    </row>
    <row r="40" spans="1:11" ht="16.2" x14ac:dyDescent="0.3">
      <c r="A40" s="63"/>
      <c r="B40" s="45" t="s">
        <v>944</v>
      </c>
      <c r="C40" s="4">
        <v>13</v>
      </c>
      <c r="D40" s="4">
        <f t="shared" ref="D40:D69" si="1">IF((OR(C40&gt;12,C40=12)),C40-2,IF(C40=8,C40-1,""))</f>
        <v>11</v>
      </c>
      <c r="E40" s="4">
        <f>IF(D40&lt;8,D40,8)</f>
        <v>8</v>
      </c>
      <c r="F40" s="4">
        <v>2</v>
      </c>
      <c r="G40" s="17">
        <f t="shared" ref="G40:G69" si="2">ROUND(IF(2&lt;F40,2,F40)*115*4/3,0)</f>
        <v>307</v>
      </c>
      <c r="H40" s="17">
        <f t="shared" ref="H40:H69" si="3">IF(F40&gt;2,F40-2,0)*115*5/3</f>
        <v>0</v>
      </c>
      <c r="I40" s="17">
        <v>1</v>
      </c>
      <c r="J40" s="77"/>
      <c r="K40" s="122"/>
    </row>
    <row r="41" spans="1:11" ht="16.2" x14ac:dyDescent="0.3">
      <c r="A41" s="63"/>
      <c r="B41" s="45" t="s">
        <v>945</v>
      </c>
      <c r="C41" s="4"/>
      <c r="D41" s="4" t="str">
        <f t="shared" si="1"/>
        <v/>
      </c>
      <c r="E41" s="4"/>
      <c r="F41" s="4"/>
      <c r="G41" s="17"/>
      <c r="H41" s="17"/>
      <c r="I41" s="17"/>
      <c r="J41" s="77"/>
      <c r="K41" s="122"/>
    </row>
    <row r="42" spans="1:11" ht="16.2" x14ac:dyDescent="0.3">
      <c r="A42" s="63"/>
      <c r="B42" s="45" t="s">
        <v>946</v>
      </c>
      <c r="C42" s="4"/>
      <c r="D42" s="4" t="str">
        <f t="shared" si="1"/>
        <v/>
      </c>
      <c r="E42" s="4"/>
      <c r="F42" s="4"/>
      <c r="G42" s="17"/>
      <c r="H42" s="17"/>
      <c r="I42" s="17"/>
      <c r="J42" s="77"/>
      <c r="K42" s="122"/>
    </row>
    <row r="43" spans="1:11" ht="16.2" x14ac:dyDescent="0.3">
      <c r="A43" s="63"/>
      <c r="B43" s="45" t="s">
        <v>947</v>
      </c>
      <c r="C43" s="4">
        <v>12</v>
      </c>
      <c r="D43" s="4">
        <f t="shared" si="1"/>
        <v>10</v>
      </c>
      <c r="E43" s="4">
        <f>IF(D43&lt;8,D43,8)</f>
        <v>8</v>
      </c>
      <c r="F43" s="4">
        <f t="shared" si="0"/>
        <v>2</v>
      </c>
      <c r="G43" s="17">
        <f t="shared" si="2"/>
        <v>307</v>
      </c>
      <c r="H43" s="17">
        <f t="shared" si="3"/>
        <v>0</v>
      </c>
      <c r="I43" s="17"/>
      <c r="J43" s="77"/>
      <c r="K43" s="122"/>
    </row>
    <row r="44" spans="1:11" ht="16.2" x14ac:dyDescent="0.3">
      <c r="A44" s="63"/>
      <c r="B44" s="45" t="s">
        <v>948</v>
      </c>
      <c r="C44" s="4">
        <v>12</v>
      </c>
      <c r="D44" s="4">
        <f t="shared" si="1"/>
        <v>10</v>
      </c>
      <c r="E44" s="4">
        <f t="shared" ref="E44:E46" si="4">IF(D44&lt;8,D44,8)</f>
        <v>8</v>
      </c>
      <c r="F44" s="4">
        <f t="shared" si="0"/>
        <v>2</v>
      </c>
      <c r="G44" s="17">
        <f t="shared" si="2"/>
        <v>307</v>
      </c>
      <c r="H44" s="17">
        <f t="shared" si="3"/>
        <v>0</v>
      </c>
      <c r="I44" s="17"/>
      <c r="J44" s="77"/>
      <c r="K44" s="122"/>
    </row>
    <row r="45" spans="1:11" ht="16.2" x14ac:dyDescent="0.3">
      <c r="A45" s="63"/>
      <c r="B45" s="45" t="s">
        <v>949</v>
      </c>
      <c r="C45" s="4">
        <v>12</v>
      </c>
      <c r="D45" s="4">
        <f t="shared" si="1"/>
        <v>10</v>
      </c>
      <c r="E45" s="4">
        <f t="shared" si="4"/>
        <v>8</v>
      </c>
      <c r="F45" s="4">
        <f t="shared" si="0"/>
        <v>2</v>
      </c>
      <c r="G45" s="17">
        <f t="shared" si="2"/>
        <v>307</v>
      </c>
      <c r="H45" s="17">
        <f t="shared" si="3"/>
        <v>0</v>
      </c>
      <c r="I45" s="17"/>
      <c r="J45" s="77"/>
      <c r="K45" s="122"/>
    </row>
    <row r="46" spans="1:11" ht="16.2" x14ac:dyDescent="0.3">
      <c r="A46" s="63"/>
      <c r="B46" s="45" t="s">
        <v>950</v>
      </c>
      <c r="C46" s="4">
        <v>11</v>
      </c>
      <c r="D46" s="4">
        <v>10</v>
      </c>
      <c r="E46" s="4">
        <f t="shared" si="4"/>
        <v>8</v>
      </c>
      <c r="F46" s="4">
        <f t="shared" si="0"/>
        <v>2</v>
      </c>
      <c r="G46" s="17">
        <f t="shared" si="2"/>
        <v>307</v>
      </c>
      <c r="H46" s="17">
        <f t="shared" si="3"/>
        <v>0</v>
      </c>
      <c r="I46" s="17"/>
      <c r="J46" s="77"/>
      <c r="K46" s="122"/>
    </row>
    <row r="47" spans="1:11" ht="16.2" x14ac:dyDescent="0.3">
      <c r="A47" s="63"/>
      <c r="B47" s="45" t="s">
        <v>951</v>
      </c>
      <c r="C47" s="4"/>
      <c r="D47" s="4" t="str">
        <f t="shared" si="1"/>
        <v/>
      </c>
      <c r="E47" s="4"/>
      <c r="F47" s="4"/>
      <c r="G47" s="17"/>
      <c r="H47" s="17">
        <f t="shared" si="3"/>
        <v>0</v>
      </c>
      <c r="I47" s="17"/>
      <c r="J47" s="77"/>
      <c r="K47" s="122"/>
    </row>
    <row r="48" spans="1:11" ht="16.2" x14ac:dyDescent="0.3">
      <c r="A48" s="63"/>
      <c r="B48" s="45" t="s">
        <v>952</v>
      </c>
      <c r="C48" s="4"/>
      <c r="D48" s="4" t="str">
        <f t="shared" si="1"/>
        <v/>
      </c>
      <c r="E48" s="4"/>
      <c r="F48" s="4"/>
      <c r="G48" s="17"/>
      <c r="H48" s="17">
        <f t="shared" si="3"/>
        <v>0</v>
      </c>
      <c r="I48" s="17"/>
      <c r="J48" s="77"/>
      <c r="K48" s="122"/>
    </row>
    <row r="49" spans="1:11" ht="16.2" x14ac:dyDescent="0.3">
      <c r="A49" s="63"/>
      <c r="B49" s="45" t="s">
        <v>953</v>
      </c>
      <c r="C49" s="4">
        <v>12</v>
      </c>
      <c r="D49" s="4">
        <f t="shared" si="1"/>
        <v>10</v>
      </c>
      <c r="E49" s="4">
        <f>IF(D49&lt;8,D49,8)</f>
        <v>8</v>
      </c>
      <c r="F49" s="4">
        <f t="shared" si="0"/>
        <v>2</v>
      </c>
      <c r="G49" s="17">
        <f t="shared" si="2"/>
        <v>307</v>
      </c>
      <c r="H49" s="17">
        <f t="shared" si="3"/>
        <v>0</v>
      </c>
      <c r="I49" s="17"/>
      <c r="J49" s="77"/>
      <c r="K49" s="122"/>
    </row>
    <row r="50" spans="1:11" ht="16.2" x14ac:dyDescent="0.3">
      <c r="A50" s="63"/>
      <c r="B50" s="45" t="s">
        <v>954</v>
      </c>
      <c r="C50" s="4">
        <v>13</v>
      </c>
      <c r="D50" s="4">
        <f t="shared" si="1"/>
        <v>11</v>
      </c>
      <c r="E50" s="4">
        <f t="shared" ref="E50:E52" si="5">IF(D50&lt;8,D50,8)</f>
        <v>8</v>
      </c>
      <c r="F50" s="4">
        <v>2</v>
      </c>
      <c r="G50" s="17">
        <f t="shared" si="2"/>
        <v>307</v>
      </c>
      <c r="H50" s="17">
        <f t="shared" si="3"/>
        <v>0</v>
      </c>
      <c r="I50" s="17">
        <v>1</v>
      </c>
      <c r="J50" s="77"/>
      <c r="K50" s="122"/>
    </row>
    <row r="51" spans="1:11" ht="16.2" x14ac:dyDescent="0.3">
      <c r="A51" s="63"/>
      <c r="B51" s="45" t="s">
        <v>955</v>
      </c>
      <c r="C51" s="4">
        <v>13</v>
      </c>
      <c r="D51" s="4">
        <f t="shared" si="1"/>
        <v>11</v>
      </c>
      <c r="E51" s="4">
        <f t="shared" si="5"/>
        <v>8</v>
      </c>
      <c r="F51" s="4">
        <v>2</v>
      </c>
      <c r="G51" s="17">
        <f t="shared" si="2"/>
        <v>307</v>
      </c>
      <c r="H51" s="17">
        <f t="shared" si="3"/>
        <v>0</v>
      </c>
      <c r="I51" s="17">
        <v>1</v>
      </c>
      <c r="J51" s="77"/>
      <c r="K51" s="122"/>
    </row>
    <row r="52" spans="1:11" ht="16.2" x14ac:dyDescent="0.3">
      <c r="A52" s="63"/>
      <c r="B52" s="45" t="s">
        <v>956</v>
      </c>
      <c r="C52" s="4">
        <v>13</v>
      </c>
      <c r="D52" s="4">
        <f t="shared" si="1"/>
        <v>11</v>
      </c>
      <c r="E52" s="4">
        <f t="shared" si="5"/>
        <v>8</v>
      </c>
      <c r="F52" s="4">
        <v>2</v>
      </c>
      <c r="G52" s="17">
        <f t="shared" si="2"/>
        <v>307</v>
      </c>
      <c r="H52" s="17">
        <f t="shared" si="3"/>
        <v>0</v>
      </c>
      <c r="I52" s="17">
        <v>1</v>
      </c>
      <c r="J52" s="77"/>
      <c r="K52" s="122"/>
    </row>
    <row r="53" spans="1:11" ht="16.2" x14ac:dyDescent="0.3">
      <c r="A53" s="63"/>
      <c r="B53" s="45" t="s">
        <v>957</v>
      </c>
      <c r="C53" s="4"/>
      <c r="D53" s="4" t="str">
        <f t="shared" si="1"/>
        <v/>
      </c>
      <c r="E53" s="4"/>
      <c r="F53" s="4"/>
      <c r="G53" s="17"/>
      <c r="H53" s="17"/>
      <c r="I53" s="17"/>
      <c r="J53" s="77"/>
      <c r="K53" s="122"/>
    </row>
    <row r="54" spans="1:11" ht="16.2" x14ac:dyDescent="0.3">
      <c r="A54" s="63"/>
      <c r="B54" s="45" t="s">
        <v>958</v>
      </c>
      <c r="C54" s="4"/>
      <c r="D54" s="4" t="str">
        <f t="shared" si="1"/>
        <v/>
      </c>
      <c r="E54" s="4"/>
      <c r="F54" s="4"/>
      <c r="G54" s="17"/>
      <c r="H54" s="17"/>
      <c r="I54" s="17"/>
      <c r="J54" s="77"/>
      <c r="K54" s="122"/>
    </row>
    <row r="55" spans="1:11" ht="16.2" x14ac:dyDescent="0.3">
      <c r="A55" s="63"/>
      <c r="B55" s="45" t="s">
        <v>959</v>
      </c>
      <c r="C55" s="4">
        <v>12</v>
      </c>
      <c r="D55" s="4">
        <f t="shared" si="1"/>
        <v>10</v>
      </c>
      <c r="E55" s="4">
        <v>8</v>
      </c>
      <c r="F55" s="4">
        <f t="shared" si="0"/>
        <v>2</v>
      </c>
      <c r="G55" s="17">
        <f t="shared" si="2"/>
        <v>307</v>
      </c>
      <c r="H55" s="17">
        <f t="shared" si="3"/>
        <v>0</v>
      </c>
      <c r="I55" s="17"/>
      <c r="J55" s="77"/>
      <c r="K55" s="122"/>
    </row>
    <row r="56" spans="1:11" ht="16.2" x14ac:dyDescent="0.3">
      <c r="A56" s="63"/>
      <c r="B56" s="45" t="s">
        <v>960</v>
      </c>
      <c r="C56" s="4">
        <v>11.5</v>
      </c>
      <c r="D56" s="4">
        <v>10.5</v>
      </c>
      <c r="E56" s="4">
        <v>8</v>
      </c>
      <c r="F56" s="4">
        <v>2</v>
      </c>
      <c r="G56" s="17">
        <f t="shared" si="2"/>
        <v>307</v>
      </c>
      <c r="H56" s="17">
        <f t="shared" si="3"/>
        <v>0</v>
      </c>
      <c r="I56" s="128">
        <v>0.5</v>
      </c>
      <c r="J56" s="77"/>
      <c r="K56" s="122"/>
    </row>
    <row r="57" spans="1:11" ht="16.2" x14ac:dyDescent="0.3">
      <c r="A57" s="63"/>
      <c r="B57" s="45" t="s">
        <v>961</v>
      </c>
      <c r="C57" s="4">
        <v>12</v>
      </c>
      <c r="D57" s="4">
        <f t="shared" si="1"/>
        <v>10</v>
      </c>
      <c r="E57" s="4">
        <v>8</v>
      </c>
      <c r="F57" s="4">
        <f t="shared" si="0"/>
        <v>2</v>
      </c>
      <c r="G57" s="17">
        <f t="shared" si="2"/>
        <v>307</v>
      </c>
      <c r="H57" s="17">
        <f t="shared" si="3"/>
        <v>0</v>
      </c>
      <c r="I57" s="17"/>
      <c r="J57" s="77"/>
      <c r="K57" s="122"/>
    </row>
    <row r="58" spans="1:11" ht="16.2" x14ac:dyDescent="0.3">
      <c r="A58" s="63"/>
      <c r="B58" s="45" t="s">
        <v>962</v>
      </c>
      <c r="C58" s="4">
        <v>12</v>
      </c>
      <c r="D58" s="4">
        <f t="shared" si="1"/>
        <v>10</v>
      </c>
      <c r="E58" s="4">
        <v>8</v>
      </c>
      <c r="F58" s="4">
        <f t="shared" si="0"/>
        <v>2</v>
      </c>
      <c r="G58" s="17">
        <f t="shared" si="2"/>
        <v>307</v>
      </c>
      <c r="H58" s="17">
        <f t="shared" si="3"/>
        <v>0</v>
      </c>
      <c r="I58" s="17"/>
      <c r="J58" s="77"/>
      <c r="K58" s="122"/>
    </row>
    <row r="59" spans="1:11" ht="16.2" x14ac:dyDescent="0.3">
      <c r="A59" s="63"/>
      <c r="B59" s="45" t="s">
        <v>963</v>
      </c>
      <c r="C59" s="4"/>
      <c r="D59" s="4" t="str">
        <f t="shared" si="1"/>
        <v/>
      </c>
      <c r="E59" s="4"/>
      <c r="F59" s="4"/>
      <c r="G59" s="17"/>
      <c r="H59" s="17"/>
      <c r="I59" s="17"/>
      <c r="J59" s="77"/>
      <c r="K59" s="122"/>
    </row>
    <row r="60" spans="1:11" ht="16.2" x14ac:dyDescent="0.3">
      <c r="A60" s="63"/>
      <c r="B60" s="45" t="s">
        <v>964</v>
      </c>
      <c r="C60" s="4"/>
      <c r="D60" s="4" t="str">
        <f t="shared" si="1"/>
        <v/>
      </c>
      <c r="E60" s="4"/>
      <c r="F60" s="4"/>
      <c r="G60" s="17"/>
      <c r="H60" s="17"/>
      <c r="I60" s="17"/>
      <c r="J60" s="77"/>
      <c r="K60" s="122"/>
    </row>
    <row r="61" spans="1:11" ht="16.2" x14ac:dyDescent="0.3">
      <c r="A61" s="63"/>
      <c r="B61" s="45" t="s">
        <v>965</v>
      </c>
      <c r="C61" s="4">
        <v>12</v>
      </c>
      <c r="D61" s="4">
        <f t="shared" si="1"/>
        <v>10</v>
      </c>
      <c r="E61" s="4">
        <f>IF(D61&lt;8,D61,8)</f>
        <v>8</v>
      </c>
      <c r="F61" s="4">
        <f t="shared" si="0"/>
        <v>2</v>
      </c>
      <c r="G61" s="17">
        <f t="shared" si="2"/>
        <v>307</v>
      </c>
      <c r="H61" s="17">
        <f t="shared" si="3"/>
        <v>0</v>
      </c>
      <c r="I61" s="17"/>
      <c r="J61" s="77"/>
      <c r="K61" s="122"/>
    </row>
    <row r="62" spans="1:11" ht="16.2" x14ac:dyDescent="0.3">
      <c r="A62" s="63"/>
      <c r="B62" s="45" t="s">
        <v>966</v>
      </c>
      <c r="C62" s="4">
        <v>13</v>
      </c>
      <c r="D62" s="4">
        <f t="shared" si="1"/>
        <v>11</v>
      </c>
      <c r="E62" s="4">
        <f t="shared" ref="E62:E64" si="6">IF(D62&lt;8,D62,8)</f>
        <v>8</v>
      </c>
      <c r="F62" s="4">
        <v>2</v>
      </c>
      <c r="G62" s="17">
        <f t="shared" si="2"/>
        <v>307</v>
      </c>
      <c r="H62" s="17">
        <f t="shared" si="3"/>
        <v>0</v>
      </c>
      <c r="I62" s="17">
        <v>1</v>
      </c>
      <c r="J62" s="77"/>
      <c r="K62" s="122"/>
    </row>
    <row r="63" spans="1:11" ht="16.2" x14ac:dyDescent="0.3">
      <c r="A63" s="63"/>
      <c r="B63" s="45" t="s">
        <v>967</v>
      </c>
      <c r="C63" s="4">
        <v>13</v>
      </c>
      <c r="D63" s="4">
        <f t="shared" si="1"/>
        <v>11</v>
      </c>
      <c r="E63" s="4">
        <f t="shared" si="6"/>
        <v>8</v>
      </c>
      <c r="F63" s="4">
        <v>2</v>
      </c>
      <c r="G63" s="17">
        <f t="shared" si="2"/>
        <v>307</v>
      </c>
      <c r="H63" s="17">
        <f t="shared" si="3"/>
        <v>0</v>
      </c>
      <c r="I63" s="17">
        <v>1</v>
      </c>
      <c r="J63" s="77"/>
      <c r="K63" s="122"/>
    </row>
    <row r="64" spans="1:11" ht="16.2" x14ac:dyDescent="0.3">
      <c r="A64" s="63"/>
      <c r="B64" s="45" t="s">
        <v>968</v>
      </c>
      <c r="C64" s="4">
        <v>9.5</v>
      </c>
      <c r="D64" s="4">
        <v>8.5</v>
      </c>
      <c r="E64" s="4">
        <f t="shared" si="6"/>
        <v>8</v>
      </c>
      <c r="F64" s="4">
        <f t="shared" si="0"/>
        <v>0.5</v>
      </c>
      <c r="G64" s="17">
        <f t="shared" si="2"/>
        <v>77</v>
      </c>
      <c r="H64" s="17">
        <f t="shared" si="3"/>
        <v>0</v>
      </c>
      <c r="I64" s="17"/>
      <c r="J64" s="77"/>
      <c r="K64" s="122"/>
    </row>
    <row r="65" spans="1:11" ht="16.2" x14ac:dyDescent="0.3">
      <c r="A65" s="63"/>
      <c r="B65" s="45" t="s">
        <v>969</v>
      </c>
      <c r="C65" s="4"/>
      <c r="D65" s="4" t="str">
        <f t="shared" si="1"/>
        <v/>
      </c>
      <c r="E65" s="4"/>
      <c r="F65" s="4"/>
      <c r="G65" s="17"/>
      <c r="H65" s="17"/>
      <c r="I65" s="17"/>
      <c r="J65" s="77"/>
      <c r="K65" s="122"/>
    </row>
    <row r="66" spans="1:11" ht="16.2" x14ac:dyDescent="0.3">
      <c r="A66" s="63"/>
      <c r="B66" s="45" t="s">
        <v>970</v>
      </c>
      <c r="C66" s="4"/>
      <c r="D66" s="4" t="str">
        <f t="shared" si="1"/>
        <v/>
      </c>
      <c r="E66" s="4"/>
      <c r="F66" s="4"/>
      <c r="G66" s="17"/>
      <c r="H66" s="17"/>
      <c r="I66" s="17"/>
      <c r="J66" s="77"/>
      <c r="K66" s="122"/>
    </row>
    <row r="67" spans="1:11" ht="16.2" x14ac:dyDescent="0.3">
      <c r="A67" s="63"/>
      <c r="B67" s="45" t="s">
        <v>971</v>
      </c>
      <c r="C67" s="4"/>
      <c r="D67" s="4" t="str">
        <f t="shared" si="1"/>
        <v/>
      </c>
      <c r="E67" s="4"/>
      <c r="F67" s="4"/>
      <c r="G67" s="17"/>
      <c r="H67" s="17"/>
      <c r="I67" s="17"/>
      <c r="J67" s="77"/>
      <c r="K67" s="122"/>
    </row>
    <row r="68" spans="1:11" ht="16.2" x14ac:dyDescent="0.3">
      <c r="A68" s="63"/>
      <c r="B68" s="147" t="s">
        <v>1952</v>
      </c>
      <c r="C68" s="4">
        <v>12</v>
      </c>
      <c r="D68" s="4">
        <f t="shared" si="1"/>
        <v>10</v>
      </c>
      <c r="E68" s="4">
        <f>IF(D68&lt;8,D68,8)</f>
        <v>8</v>
      </c>
      <c r="F68" s="4">
        <f t="shared" si="0"/>
        <v>2</v>
      </c>
      <c r="G68" s="17">
        <f t="shared" si="2"/>
        <v>307</v>
      </c>
      <c r="H68" s="17">
        <f t="shared" si="3"/>
        <v>0</v>
      </c>
      <c r="I68" s="17"/>
      <c r="J68" s="77"/>
      <c r="K68" s="122"/>
    </row>
    <row r="69" spans="1:11" s="32" customFormat="1" ht="32.4" x14ac:dyDescent="0.3">
      <c r="A69" s="148"/>
      <c r="B69" s="177" t="s">
        <v>1953</v>
      </c>
      <c r="C69" s="10">
        <v>12</v>
      </c>
      <c r="D69" s="10">
        <f t="shared" si="1"/>
        <v>10</v>
      </c>
      <c r="E69" s="10">
        <f>IF(D69&lt;8,D69,8)</f>
        <v>8</v>
      </c>
      <c r="F69" s="10">
        <f t="shared" si="0"/>
        <v>2</v>
      </c>
      <c r="G69" s="38">
        <f t="shared" si="2"/>
        <v>307</v>
      </c>
      <c r="H69" s="38">
        <f t="shared" si="3"/>
        <v>0</v>
      </c>
      <c r="I69" s="38"/>
      <c r="J69" s="82"/>
      <c r="K69" s="154">
        <v>2147</v>
      </c>
    </row>
    <row r="70" spans="1:11" ht="16.2" x14ac:dyDescent="0.3">
      <c r="A70" s="63"/>
      <c r="B70" s="8" t="s">
        <v>59</v>
      </c>
      <c r="C70" s="4"/>
      <c r="D70" s="4">
        <v>152</v>
      </c>
      <c r="E70" s="4"/>
      <c r="F70" s="4">
        <v>36.5</v>
      </c>
      <c r="G70" s="17"/>
      <c r="H70" s="17"/>
      <c r="I70" s="128">
        <v>6.5</v>
      </c>
      <c r="J70" s="77">
        <v>17480</v>
      </c>
      <c r="K70" s="122">
        <v>2147</v>
      </c>
    </row>
    <row r="71" spans="1:11" ht="32.4" x14ac:dyDescent="0.3">
      <c r="A71" s="63"/>
      <c r="B71" s="90" t="s">
        <v>1849</v>
      </c>
      <c r="C71" s="4"/>
      <c r="D71" s="4"/>
      <c r="E71" s="4"/>
      <c r="F71" s="4"/>
      <c r="G71" s="1"/>
      <c r="H71" s="1"/>
      <c r="I71" s="1"/>
      <c r="J71" s="43">
        <v>6843</v>
      </c>
      <c r="K71" s="122"/>
    </row>
    <row r="72" spans="1:11" ht="16.2" x14ac:dyDescent="0.3">
      <c r="A72" s="63"/>
      <c r="B72" s="8" t="s">
        <v>1817</v>
      </c>
      <c r="C72" s="4"/>
      <c r="D72" s="4"/>
      <c r="E72" s="4"/>
      <c r="F72" s="4"/>
      <c r="G72" s="1"/>
      <c r="H72" s="1"/>
      <c r="I72" s="1"/>
      <c r="J72" s="43">
        <v>26470</v>
      </c>
      <c r="K72" s="122"/>
    </row>
    <row r="73" spans="1:11" ht="16.2" x14ac:dyDescent="0.3">
      <c r="A73" s="63"/>
      <c r="B73" s="8" t="s">
        <v>1</v>
      </c>
      <c r="C73" s="4"/>
      <c r="D73" s="4"/>
      <c r="E73" s="4"/>
      <c r="F73" s="4"/>
      <c r="G73" s="1"/>
      <c r="H73" s="1"/>
      <c r="I73" s="1"/>
      <c r="J73" s="43">
        <v>35147</v>
      </c>
      <c r="K73" s="122"/>
    </row>
    <row r="74" spans="1:11" ht="16.2" x14ac:dyDescent="0.3">
      <c r="A74" s="63"/>
      <c r="B74" s="8" t="s">
        <v>405</v>
      </c>
      <c r="C74" s="9"/>
      <c r="D74" s="9" t="str">
        <f t="shared" ref="D74" si="7">IF((OR(C74&gt;12,C74=12)),C74-2,IF(C74=8,C74-1,""))</f>
        <v/>
      </c>
      <c r="E74" s="9"/>
      <c r="F74" s="9"/>
      <c r="G74" s="10"/>
      <c r="H74" s="10"/>
      <c r="I74" s="10"/>
      <c r="J74" s="78">
        <f>J73-J72</f>
        <v>8677</v>
      </c>
      <c r="K74" s="127"/>
    </row>
    <row r="75" spans="1:11" x14ac:dyDescent="0.3">
      <c r="A75" s="63"/>
      <c r="K75" s="122"/>
    </row>
    <row r="76" spans="1:11" ht="16.2" x14ac:dyDescent="0.3">
      <c r="A76" s="63"/>
      <c r="B76" s="45" t="s">
        <v>972</v>
      </c>
      <c r="C76" s="4">
        <v>12</v>
      </c>
      <c r="D76" s="4">
        <f>IF((OR(C76&gt;12,C76=12)),C76-2,IF(C76=8,C76-1,""))</f>
        <v>10</v>
      </c>
      <c r="E76" s="4">
        <f>IF(D76&lt;8,D76,8)</f>
        <v>8</v>
      </c>
      <c r="F76" s="4">
        <f t="shared" ref="F76:F104" si="8">D76-8</f>
        <v>2</v>
      </c>
      <c r="G76" s="17">
        <f t="shared" ref="G76:G82" si="9">ROUND(IF(2&lt;F76,2,F76)*115*4/3,0)</f>
        <v>307</v>
      </c>
      <c r="H76" s="17">
        <f>IF(F76&gt;2,F76-2,0)*115*5/3</f>
        <v>0</v>
      </c>
      <c r="I76" s="17"/>
      <c r="J76" s="77"/>
      <c r="K76" s="122"/>
    </row>
    <row r="77" spans="1:11" ht="16.2" x14ac:dyDescent="0.3">
      <c r="A77" s="63"/>
      <c r="B77" s="45" t="s">
        <v>973</v>
      </c>
      <c r="C77" s="4">
        <v>12</v>
      </c>
      <c r="D77" s="4">
        <f t="shared" ref="D77:D105" si="10">IF((OR(C77&gt;12,C77=12)),C77-2,IF(C77=8,C77-1,""))</f>
        <v>10</v>
      </c>
      <c r="E77" s="4">
        <f t="shared" ref="E77:E105" si="11">IF(D77&lt;8,D77,8)</f>
        <v>8</v>
      </c>
      <c r="F77" s="4">
        <f t="shared" si="8"/>
        <v>2</v>
      </c>
      <c r="G77" s="17">
        <f t="shared" si="9"/>
        <v>307</v>
      </c>
      <c r="H77" s="17">
        <f t="shared" ref="H77:H85" si="12">IF(F77&gt;2,F77-2,0)*115*5/3</f>
        <v>0</v>
      </c>
      <c r="I77" s="17"/>
      <c r="J77" s="77"/>
      <c r="K77" s="122"/>
    </row>
    <row r="78" spans="1:11" ht="16.2" x14ac:dyDescent="0.3">
      <c r="A78" s="63"/>
      <c r="B78" s="45" t="s">
        <v>974</v>
      </c>
      <c r="C78" s="4"/>
      <c r="D78" s="4" t="str">
        <f t="shared" si="10"/>
        <v/>
      </c>
      <c r="E78" s="4"/>
      <c r="F78" s="4"/>
      <c r="G78" s="17"/>
      <c r="H78" s="17"/>
      <c r="I78" s="17"/>
      <c r="J78" s="77"/>
      <c r="K78" s="122"/>
    </row>
    <row r="79" spans="1:11" ht="16.2" x14ac:dyDescent="0.3">
      <c r="A79" s="63"/>
      <c r="B79" s="45" t="s">
        <v>975</v>
      </c>
      <c r="C79" s="4">
        <v>13</v>
      </c>
      <c r="D79" s="4">
        <f t="shared" si="10"/>
        <v>11</v>
      </c>
      <c r="E79" s="4">
        <f t="shared" si="11"/>
        <v>8</v>
      </c>
      <c r="F79" s="4">
        <v>2</v>
      </c>
      <c r="G79" s="17">
        <f t="shared" si="9"/>
        <v>307</v>
      </c>
      <c r="H79" s="17">
        <f t="shared" si="12"/>
        <v>0</v>
      </c>
      <c r="I79" s="17">
        <v>1</v>
      </c>
      <c r="J79" s="77"/>
      <c r="K79" s="122"/>
    </row>
    <row r="80" spans="1:11" ht="16.2" x14ac:dyDescent="0.3">
      <c r="A80" s="63"/>
      <c r="B80" s="45" t="s">
        <v>976</v>
      </c>
      <c r="C80" s="4">
        <v>13</v>
      </c>
      <c r="D80" s="4">
        <f t="shared" si="10"/>
        <v>11</v>
      </c>
      <c r="E80" s="4">
        <f t="shared" si="11"/>
        <v>8</v>
      </c>
      <c r="F80" s="4">
        <v>2</v>
      </c>
      <c r="G80" s="17">
        <f t="shared" si="9"/>
        <v>307</v>
      </c>
      <c r="H80" s="17">
        <f t="shared" si="12"/>
        <v>0</v>
      </c>
      <c r="I80" s="17">
        <v>1</v>
      </c>
      <c r="J80" s="77"/>
      <c r="K80" s="122"/>
    </row>
    <row r="81" spans="1:11" ht="16.2" x14ac:dyDescent="0.3">
      <c r="A81" s="63"/>
      <c r="B81" s="45" t="s">
        <v>977</v>
      </c>
      <c r="C81" s="4">
        <v>13</v>
      </c>
      <c r="D81" s="4">
        <f t="shared" si="10"/>
        <v>11</v>
      </c>
      <c r="E81" s="4">
        <f t="shared" si="11"/>
        <v>8</v>
      </c>
      <c r="F81" s="4">
        <v>2</v>
      </c>
      <c r="G81" s="17">
        <f t="shared" si="9"/>
        <v>307</v>
      </c>
      <c r="H81" s="17">
        <f t="shared" si="12"/>
        <v>0</v>
      </c>
      <c r="I81" s="17">
        <v>1</v>
      </c>
      <c r="J81" s="77"/>
      <c r="K81" s="122"/>
    </row>
    <row r="82" spans="1:11" ht="16.2" x14ac:dyDescent="0.3">
      <c r="A82" s="63"/>
      <c r="B82" s="45" t="s">
        <v>978</v>
      </c>
      <c r="C82" s="4">
        <v>10.5</v>
      </c>
      <c r="D82" s="4">
        <v>9.5</v>
      </c>
      <c r="E82" s="4">
        <f t="shared" si="11"/>
        <v>8</v>
      </c>
      <c r="F82" s="4">
        <f t="shared" si="8"/>
        <v>1.5</v>
      </c>
      <c r="G82" s="17">
        <f t="shared" si="9"/>
        <v>230</v>
      </c>
      <c r="H82" s="17">
        <f t="shared" si="12"/>
        <v>0</v>
      </c>
      <c r="I82" s="17"/>
      <c r="J82" s="77"/>
      <c r="K82" s="122"/>
    </row>
    <row r="83" spans="1:11" ht="16.2" x14ac:dyDescent="0.3">
      <c r="A83" s="63"/>
      <c r="B83" s="45" t="s">
        <v>979</v>
      </c>
      <c r="C83" s="4"/>
      <c r="D83" s="4" t="str">
        <f t="shared" si="10"/>
        <v/>
      </c>
      <c r="E83" s="4"/>
      <c r="F83" s="4"/>
      <c r="G83" s="17"/>
      <c r="H83" s="17"/>
      <c r="I83" s="17"/>
      <c r="J83" s="77"/>
      <c r="K83" s="122"/>
    </row>
    <row r="84" spans="1:11" ht="16.2" x14ac:dyDescent="0.3">
      <c r="A84" s="63"/>
      <c r="B84" s="45" t="s">
        <v>980</v>
      </c>
      <c r="C84" s="4"/>
      <c r="D84" s="4" t="str">
        <f t="shared" si="10"/>
        <v/>
      </c>
      <c r="E84" s="4"/>
      <c r="F84" s="4"/>
      <c r="G84" s="17"/>
      <c r="H84" s="17"/>
      <c r="I84" s="17"/>
      <c r="J84" s="77"/>
      <c r="K84" s="122"/>
    </row>
    <row r="85" spans="1:11" ht="16.2" x14ac:dyDescent="0.3">
      <c r="A85" s="63"/>
      <c r="B85" s="45" t="s">
        <v>981</v>
      </c>
      <c r="C85" s="4">
        <v>12</v>
      </c>
      <c r="D85" s="4">
        <f t="shared" si="10"/>
        <v>10</v>
      </c>
      <c r="E85" s="4">
        <f>IF(D85&lt;8,D85,8)</f>
        <v>8</v>
      </c>
      <c r="F85" s="4">
        <f t="shared" si="8"/>
        <v>2</v>
      </c>
      <c r="G85" s="17">
        <f>ROUND(IF(2&lt;F85,2,F85)*115*4/3,0)</f>
        <v>307</v>
      </c>
      <c r="H85" s="17">
        <f t="shared" si="12"/>
        <v>0</v>
      </c>
      <c r="I85" s="17"/>
      <c r="J85" s="77"/>
      <c r="K85" s="122"/>
    </row>
    <row r="86" spans="1:11" ht="16.2" x14ac:dyDescent="0.3">
      <c r="A86" s="63"/>
      <c r="B86" s="60" t="s">
        <v>982</v>
      </c>
      <c r="C86" s="22">
        <v>11</v>
      </c>
      <c r="D86" s="22">
        <v>10</v>
      </c>
      <c r="E86" s="4">
        <f t="shared" si="11"/>
        <v>8</v>
      </c>
      <c r="F86" s="22">
        <f t="shared" si="8"/>
        <v>2</v>
      </c>
      <c r="G86" s="23">
        <f>ROUND(IF(2&lt;F86,2,F86)*120*4/3,0)</f>
        <v>320</v>
      </c>
      <c r="H86" s="23">
        <f t="shared" ref="H86:H104" si="13">IF(F86&gt;2,F86-2,0)*120*5/3</f>
        <v>0</v>
      </c>
      <c r="I86" s="23"/>
      <c r="J86" s="79"/>
      <c r="K86" s="151">
        <f>120*8*2+120*2*4/3</f>
        <v>2240</v>
      </c>
    </row>
    <row r="87" spans="1:11" ht="16.2" x14ac:dyDescent="0.3">
      <c r="A87" s="63"/>
      <c r="B87" s="45" t="s">
        <v>983</v>
      </c>
      <c r="C87" s="4">
        <v>12</v>
      </c>
      <c r="D87" s="4">
        <f t="shared" si="10"/>
        <v>10</v>
      </c>
      <c r="E87" s="4">
        <f t="shared" si="11"/>
        <v>8</v>
      </c>
      <c r="F87" s="4">
        <f t="shared" si="8"/>
        <v>2</v>
      </c>
      <c r="G87" s="17">
        <f t="shared" ref="G87:G105" si="14">IF(2&lt;F87,2,F87)*120*4/3</f>
        <v>320</v>
      </c>
      <c r="H87" s="17">
        <f t="shared" si="13"/>
        <v>0</v>
      </c>
      <c r="I87" s="17"/>
      <c r="J87" s="77"/>
      <c r="K87" s="122"/>
    </row>
    <row r="88" spans="1:11" ht="16.2" x14ac:dyDescent="0.3">
      <c r="A88" s="63"/>
      <c r="B88" s="45" t="s">
        <v>984</v>
      </c>
      <c r="C88" s="4">
        <v>12</v>
      </c>
      <c r="D88" s="4">
        <f t="shared" si="10"/>
        <v>10</v>
      </c>
      <c r="E88" s="4">
        <f t="shared" si="11"/>
        <v>8</v>
      </c>
      <c r="F88" s="4">
        <f t="shared" si="8"/>
        <v>2</v>
      </c>
      <c r="G88" s="17">
        <f t="shared" si="14"/>
        <v>320</v>
      </c>
      <c r="H88" s="17">
        <f t="shared" si="13"/>
        <v>0</v>
      </c>
      <c r="I88" s="17"/>
      <c r="J88" s="77"/>
      <c r="K88" s="122"/>
    </row>
    <row r="89" spans="1:11" ht="16.2" x14ac:dyDescent="0.3">
      <c r="A89" s="63"/>
      <c r="B89" s="45" t="s">
        <v>985</v>
      </c>
      <c r="C89" s="4"/>
      <c r="D89" s="4" t="str">
        <f t="shared" si="10"/>
        <v/>
      </c>
      <c r="E89" s="4"/>
      <c r="F89" s="4"/>
      <c r="G89" s="17"/>
      <c r="H89" s="17"/>
      <c r="I89" s="17"/>
      <c r="J89" s="77"/>
      <c r="K89" s="122"/>
    </row>
    <row r="90" spans="1:11" ht="16.2" x14ac:dyDescent="0.3">
      <c r="A90" s="63"/>
      <c r="B90" s="45" t="s">
        <v>986</v>
      </c>
      <c r="C90" s="4"/>
      <c r="D90" s="4" t="str">
        <f t="shared" si="10"/>
        <v/>
      </c>
      <c r="E90" s="4"/>
      <c r="F90" s="4"/>
      <c r="G90" s="17"/>
      <c r="H90" s="17"/>
      <c r="I90" s="17"/>
      <c r="J90" s="77"/>
      <c r="K90" s="122"/>
    </row>
    <row r="91" spans="1:11" ht="16.2" x14ac:dyDescent="0.3">
      <c r="A91" s="63"/>
      <c r="B91" s="45" t="s">
        <v>987</v>
      </c>
      <c r="C91" s="4">
        <v>13</v>
      </c>
      <c r="D91" s="4">
        <f t="shared" si="10"/>
        <v>11</v>
      </c>
      <c r="E91" s="4">
        <f t="shared" si="11"/>
        <v>8</v>
      </c>
      <c r="F91" s="4">
        <v>2</v>
      </c>
      <c r="G91" s="17">
        <f t="shared" si="14"/>
        <v>320</v>
      </c>
      <c r="H91" s="17">
        <f t="shared" si="13"/>
        <v>0</v>
      </c>
      <c r="I91" s="17">
        <v>1</v>
      </c>
      <c r="J91" s="77"/>
      <c r="K91" s="122"/>
    </row>
    <row r="92" spans="1:11" ht="16.2" x14ac:dyDescent="0.3">
      <c r="A92" s="63"/>
      <c r="B92" s="45" t="s">
        <v>988</v>
      </c>
      <c r="C92" s="4">
        <v>13</v>
      </c>
      <c r="D92" s="4">
        <f t="shared" si="10"/>
        <v>11</v>
      </c>
      <c r="E92" s="4">
        <f t="shared" si="11"/>
        <v>8</v>
      </c>
      <c r="F92" s="4">
        <v>2</v>
      </c>
      <c r="G92" s="17">
        <f t="shared" si="14"/>
        <v>320</v>
      </c>
      <c r="H92" s="17">
        <f t="shared" si="13"/>
        <v>0</v>
      </c>
      <c r="I92" s="17">
        <v>1</v>
      </c>
      <c r="J92" s="77"/>
      <c r="K92" s="122"/>
    </row>
    <row r="93" spans="1:11" ht="16.2" x14ac:dyDescent="0.3">
      <c r="A93" s="63"/>
      <c r="B93" s="45" t="s">
        <v>989</v>
      </c>
      <c r="C93" s="4">
        <v>13</v>
      </c>
      <c r="D93" s="4">
        <f t="shared" si="10"/>
        <v>11</v>
      </c>
      <c r="E93" s="4">
        <f t="shared" si="11"/>
        <v>8</v>
      </c>
      <c r="F93" s="4">
        <v>2</v>
      </c>
      <c r="G93" s="17">
        <f t="shared" si="14"/>
        <v>320</v>
      </c>
      <c r="H93" s="17">
        <f>IF(F93&gt;2,F93-2,0)*120*5/3</f>
        <v>0</v>
      </c>
      <c r="I93" s="17">
        <v>1</v>
      </c>
      <c r="J93" s="77"/>
      <c r="K93" s="122"/>
    </row>
    <row r="94" spans="1:11" ht="16.2" x14ac:dyDescent="0.3">
      <c r="A94" s="63"/>
      <c r="B94" s="45" t="s">
        <v>990</v>
      </c>
      <c r="C94" s="4">
        <v>13</v>
      </c>
      <c r="D94" s="4">
        <f t="shared" si="10"/>
        <v>11</v>
      </c>
      <c r="E94" s="4">
        <f t="shared" si="11"/>
        <v>8</v>
      </c>
      <c r="F94" s="4">
        <v>2</v>
      </c>
      <c r="G94" s="17">
        <f>IF(2&lt;F94,2,F94)*120*4/3</f>
        <v>320</v>
      </c>
      <c r="H94" s="17">
        <f t="shared" si="13"/>
        <v>0</v>
      </c>
      <c r="I94" s="17">
        <v>1</v>
      </c>
      <c r="J94" s="77"/>
      <c r="K94" s="122"/>
    </row>
    <row r="95" spans="1:11" ht="16.2" x14ac:dyDescent="0.3">
      <c r="A95" s="63"/>
      <c r="B95" s="45" t="s">
        <v>991</v>
      </c>
      <c r="C95" s="4"/>
      <c r="D95" s="4" t="str">
        <f t="shared" si="10"/>
        <v/>
      </c>
      <c r="E95" s="4"/>
      <c r="F95" s="4"/>
      <c r="G95" s="17"/>
      <c r="H95" s="17"/>
      <c r="I95" s="17"/>
      <c r="J95" s="77"/>
      <c r="K95" s="122"/>
    </row>
    <row r="96" spans="1:11" ht="16.2" x14ac:dyDescent="0.3">
      <c r="A96" s="63"/>
      <c r="B96" s="45" t="s">
        <v>992</v>
      </c>
      <c r="C96" s="4"/>
      <c r="D96" s="4" t="str">
        <f t="shared" si="10"/>
        <v/>
      </c>
      <c r="E96" s="4"/>
      <c r="F96" s="4"/>
      <c r="G96" s="17"/>
      <c r="H96" s="17"/>
      <c r="I96" s="17"/>
      <c r="J96" s="77"/>
      <c r="K96" s="122"/>
    </row>
    <row r="97" spans="1:11" ht="16.2" x14ac:dyDescent="0.3">
      <c r="A97" s="63"/>
      <c r="B97" s="45" t="s">
        <v>993</v>
      </c>
      <c r="C97" s="4">
        <v>12</v>
      </c>
      <c r="D97" s="4">
        <f t="shared" si="10"/>
        <v>10</v>
      </c>
      <c r="E97" s="4">
        <f t="shared" si="11"/>
        <v>8</v>
      </c>
      <c r="F97" s="4">
        <f t="shared" si="8"/>
        <v>2</v>
      </c>
      <c r="G97" s="17">
        <f t="shared" si="14"/>
        <v>320</v>
      </c>
      <c r="H97" s="17">
        <f t="shared" si="13"/>
        <v>0</v>
      </c>
      <c r="I97" s="17"/>
      <c r="J97" s="77"/>
      <c r="K97" s="122"/>
    </row>
    <row r="98" spans="1:11" ht="16.2" x14ac:dyDescent="0.3">
      <c r="A98" s="63"/>
      <c r="B98" s="45" t="s">
        <v>994</v>
      </c>
      <c r="C98" s="4">
        <v>12</v>
      </c>
      <c r="D98" s="4">
        <f>IF((OR(C98&gt;12,C98=12)),C98-2,IF(C98=8,C98-1,""))</f>
        <v>10</v>
      </c>
      <c r="E98" s="4">
        <f t="shared" si="11"/>
        <v>8</v>
      </c>
      <c r="F98" s="4">
        <f t="shared" si="8"/>
        <v>2</v>
      </c>
      <c r="G98" s="17">
        <f t="shared" si="14"/>
        <v>320</v>
      </c>
      <c r="H98" s="17">
        <f t="shared" si="13"/>
        <v>0</v>
      </c>
      <c r="I98" s="17"/>
      <c r="J98" s="77"/>
      <c r="K98" s="122"/>
    </row>
    <row r="99" spans="1:11" ht="16.2" x14ac:dyDescent="0.3">
      <c r="A99" s="63"/>
      <c r="B99" s="45" t="s">
        <v>995</v>
      </c>
      <c r="C99" s="4">
        <v>12</v>
      </c>
      <c r="D99" s="4">
        <f t="shared" si="10"/>
        <v>10</v>
      </c>
      <c r="E99" s="4">
        <f t="shared" si="11"/>
        <v>8</v>
      </c>
      <c r="F99" s="4">
        <f t="shared" si="8"/>
        <v>2</v>
      </c>
      <c r="G99" s="17">
        <f t="shared" si="14"/>
        <v>320</v>
      </c>
      <c r="H99" s="17">
        <f t="shared" si="13"/>
        <v>0</v>
      </c>
      <c r="I99" s="17"/>
      <c r="J99" s="77"/>
      <c r="K99" s="122"/>
    </row>
    <row r="100" spans="1:11" ht="16.2" x14ac:dyDescent="0.3">
      <c r="A100" s="63"/>
      <c r="B100" s="45" t="s">
        <v>996</v>
      </c>
      <c r="C100" s="4">
        <v>12</v>
      </c>
      <c r="D100" s="4">
        <f t="shared" si="10"/>
        <v>10</v>
      </c>
      <c r="E100" s="4">
        <f t="shared" si="11"/>
        <v>8</v>
      </c>
      <c r="F100" s="4">
        <f t="shared" si="8"/>
        <v>2</v>
      </c>
      <c r="G100" s="17">
        <f t="shared" si="14"/>
        <v>320</v>
      </c>
      <c r="H100" s="17">
        <f t="shared" si="13"/>
        <v>0</v>
      </c>
      <c r="I100" s="17"/>
      <c r="J100" s="77"/>
      <c r="K100" s="122"/>
    </row>
    <row r="101" spans="1:11" ht="16.2" x14ac:dyDescent="0.3">
      <c r="A101" s="63"/>
      <c r="B101" s="45" t="s">
        <v>997</v>
      </c>
      <c r="C101" s="4"/>
      <c r="D101" s="4" t="str">
        <f t="shared" si="10"/>
        <v/>
      </c>
      <c r="E101" s="4"/>
      <c r="F101" s="4"/>
      <c r="G101" s="17"/>
      <c r="H101" s="17"/>
      <c r="I101" s="17"/>
      <c r="J101" s="77"/>
      <c r="K101" s="122"/>
    </row>
    <row r="102" spans="1:11" ht="16.2" x14ac:dyDescent="0.3">
      <c r="A102" s="63"/>
      <c r="B102" s="45" t="s">
        <v>998</v>
      </c>
      <c r="C102" s="4"/>
      <c r="D102" s="4" t="str">
        <f t="shared" si="10"/>
        <v/>
      </c>
      <c r="E102" s="4"/>
      <c r="F102" s="4"/>
      <c r="G102" s="17"/>
      <c r="H102" s="17"/>
      <c r="I102" s="17"/>
      <c r="J102" s="77"/>
      <c r="K102" s="122"/>
    </row>
    <row r="103" spans="1:11" ht="16.2" x14ac:dyDescent="0.3">
      <c r="A103" s="63"/>
      <c r="B103" s="45" t="s">
        <v>999</v>
      </c>
      <c r="C103" s="4">
        <v>12</v>
      </c>
      <c r="D103" s="4">
        <f t="shared" si="10"/>
        <v>10</v>
      </c>
      <c r="E103" s="4">
        <f t="shared" si="11"/>
        <v>8</v>
      </c>
      <c r="F103" s="4">
        <f t="shared" si="8"/>
        <v>2</v>
      </c>
      <c r="G103" s="17">
        <f t="shared" si="14"/>
        <v>320</v>
      </c>
      <c r="H103" s="17">
        <f t="shared" si="13"/>
        <v>0</v>
      </c>
      <c r="I103" s="17"/>
      <c r="J103" s="77"/>
      <c r="K103" s="122"/>
    </row>
    <row r="104" spans="1:11" ht="16.2" x14ac:dyDescent="0.3">
      <c r="A104" s="63"/>
      <c r="B104" s="45" t="s">
        <v>1000</v>
      </c>
      <c r="C104" s="4">
        <v>12</v>
      </c>
      <c r="D104" s="4">
        <f t="shared" si="10"/>
        <v>10</v>
      </c>
      <c r="E104" s="4">
        <f t="shared" si="11"/>
        <v>8</v>
      </c>
      <c r="F104" s="4">
        <f t="shared" si="8"/>
        <v>2</v>
      </c>
      <c r="G104" s="17">
        <f t="shared" si="14"/>
        <v>320</v>
      </c>
      <c r="H104" s="17">
        <f t="shared" si="13"/>
        <v>0</v>
      </c>
      <c r="I104" s="17"/>
      <c r="J104" s="77"/>
      <c r="K104" s="122"/>
    </row>
    <row r="105" spans="1:11" ht="16.2" x14ac:dyDescent="0.3">
      <c r="A105" s="63"/>
      <c r="B105" s="45" t="s">
        <v>1001</v>
      </c>
      <c r="C105" s="4">
        <v>13</v>
      </c>
      <c r="D105" s="4">
        <f t="shared" si="10"/>
        <v>11</v>
      </c>
      <c r="E105" s="4">
        <f t="shared" si="11"/>
        <v>8</v>
      </c>
      <c r="F105" s="4">
        <v>2</v>
      </c>
      <c r="G105" s="17">
        <f t="shared" si="14"/>
        <v>320</v>
      </c>
      <c r="H105" s="17">
        <f>IF(F105&gt;2,F105-2,0)*120*5/3</f>
        <v>0</v>
      </c>
      <c r="I105" s="17">
        <v>1</v>
      </c>
      <c r="J105" s="77"/>
      <c r="K105" s="122"/>
    </row>
    <row r="106" spans="1:11" ht="16.2" x14ac:dyDescent="0.3">
      <c r="A106" s="63"/>
      <c r="B106" s="8" t="s">
        <v>59</v>
      </c>
      <c r="C106" s="4"/>
      <c r="D106" s="4" t="s">
        <v>1962</v>
      </c>
      <c r="E106" s="4"/>
      <c r="F106" s="4">
        <v>39.5</v>
      </c>
      <c r="G106" s="17"/>
      <c r="H106" s="17"/>
      <c r="I106" s="17">
        <v>8</v>
      </c>
      <c r="J106" s="77">
        <v>18920</v>
      </c>
      <c r="K106" s="122"/>
    </row>
    <row r="107" spans="1:11" ht="37.200000000000003" customHeight="1" x14ac:dyDescent="0.3">
      <c r="A107" s="63"/>
      <c r="B107" s="90" t="s">
        <v>1849</v>
      </c>
      <c r="C107" s="4"/>
      <c r="D107" s="4"/>
      <c r="E107" s="4"/>
      <c r="F107" s="4"/>
      <c r="G107" s="17"/>
      <c r="H107" s="17"/>
      <c r="I107" s="17"/>
      <c r="J107" s="77">
        <v>5725</v>
      </c>
      <c r="K107" s="122">
        <v>2240</v>
      </c>
    </row>
    <row r="108" spans="1:11" ht="16.2" x14ac:dyDescent="0.3">
      <c r="A108" s="63"/>
      <c r="B108" s="8" t="s">
        <v>1817</v>
      </c>
      <c r="C108" s="4"/>
      <c r="D108" s="4"/>
      <c r="E108" s="4"/>
      <c r="F108" s="4"/>
      <c r="G108" s="17"/>
      <c r="H108" s="17"/>
      <c r="I108" s="17"/>
      <c r="J108" s="77">
        <v>26885</v>
      </c>
      <c r="K108" s="122"/>
    </row>
    <row r="109" spans="1:11" ht="16.2" x14ac:dyDescent="0.3">
      <c r="A109" s="63"/>
      <c r="B109" s="8" t="s">
        <v>1</v>
      </c>
      <c r="C109" s="18"/>
      <c r="D109" s="4"/>
      <c r="E109" s="4"/>
      <c r="F109" s="4"/>
      <c r="G109" s="1"/>
      <c r="H109" s="1"/>
      <c r="I109" s="1"/>
      <c r="J109" s="43">
        <v>37303</v>
      </c>
      <c r="K109" s="122"/>
    </row>
    <row r="110" spans="1:11" ht="16.2" x14ac:dyDescent="0.3">
      <c r="A110" s="63"/>
      <c r="B110" s="8" t="s">
        <v>405</v>
      </c>
      <c r="C110" s="9"/>
      <c r="D110" s="9" t="str">
        <f t="shared" ref="D110" si="15">IF((OR(C110&gt;12,C110=12)),C110-2,IF(C110=8,C110-1,""))</f>
        <v/>
      </c>
      <c r="E110" s="9"/>
      <c r="F110" s="9"/>
      <c r="G110" s="10"/>
      <c r="H110" s="10"/>
      <c r="I110" s="10"/>
      <c r="J110" s="78">
        <v>10418</v>
      </c>
      <c r="K110" s="122"/>
    </row>
    <row r="111" spans="1:11" x14ac:dyDescent="0.3">
      <c r="A111" s="63"/>
      <c r="K111" s="122"/>
    </row>
    <row r="112" spans="1:11" ht="16.2" x14ac:dyDescent="0.3">
      <c r="A112" s="63"/>
      <c r="B112" s="45" t="s">
        <v>1002</v>
      </c>
      <c r="C112" s="4">
        <v>14</v>
      </c>
      <c r="D112" s="4">
        <f>IF((OR(C112&gt;12,C112=12)),C112-2,IF(C112=8,C112-1,""))</f>
        <v>12</v>
      </c>
      <c r="E112" s="4">
        <f t="shared" ref="E112" si="16">IF(D112&lt;8,D112,8)</f>
        <v>8</v>
      </c>
      <c r="F112" s="4">
        <v>2</v>
      </c>
      <c r="G112" s="17">
        <f>IF(2&lt;F112,2,F112)*120*4/3</f>
        <v>320</v>
      </c>
      <c r="H112" s="17">
        <f>IF(F112&gt;2,F112-2,0)*120*5/3</f>
        <v>0</v>
      </c>
      <c r="I112" s="17">
        <v>2</v>
      </c>
      <c r="J112" s="77"/>
      <c r="K112" s="122"/>
    </row>
    <row r="113" spans="1:11" ht="16.2" x14ac:dyDescent="0.3">
      <c r="A113" s="63"/>
      <c r="B113" s="45" t="s">
        <v>1003</v>
      </c>
      <c r="C113" s="4"/>
      <c r="D113" s="4" t="str">
        <f t="shared" ref="D113:D119" si="17">IF((OR(C113&gt;12,C113=12)),C113-2,IF(C113=8,C113-1,""))</f>
        <v/>
      </c>
      <c r="E113" s="4"/>
      <c r="F113" s="4"/>
      <c r="G113" s="17"/>
      <c r="H113" s="17"/>
      <c r="I113" s="17"/>
      <c r="J113" s="77"/>
      <c r="K113" s="122"/>
    </row>
    <row r="114" spans="1:11" ht="16.2" x14ac:dyDescent="0.3">
      <c r="A114" s="63"/>
      <c r="B114" s="45" t="s">
        <v>1004</v>
      </c>
      <c r="C114" s="4"/>
      <c r="D114" s="4" t="str">
        <f t="shared" si="17"/>
        <v/>
      </c>
      <c r="E114" s="4"/>
      <c r="F114" s="4"/>
      <c r="G114" s="17"/>
      <c r="H114" s="17"/>
      <c r="I114" s="17"/>
      <c r="J114" s="77"/>
      <c r="K114" s="122"/>
    </row>
    <row r="115" spans="1:11" ht="16.2" x14ac:dyDescent="0.3">
      <c r="A115" s="63"/>
      <c r="B115" s="45" t="s">
        <v>1005</v>
      </c>
      <c r="C115" s="4">
        <v>11</v>
      </c>
      <c r="D115" s="4">
        <v>10</v>
      </c>
      <c r="E115" s="4">
        <f t="shared" ref="E115:E118" si="18">IF(D115&lt;8,D115,8)</f>
        <v>8</v>
      </c>
      <c r="F115" s="4">
        <f t="shared" ref="F115:F141" si="19">D115-8</f>
        <v>2</v>
      </c>
      <c r="G115" s="17">
        <f t="shared" ref="G115:G141" si="20">IF(2&lt;F115,2,F115)*120*4/3</f>
        <v>320</v>
      </c>
      <c r="H115" s="17">
        <f t="shared" ref="H115:H141" si="21">IF(F115&gt;2,F115-2,0)*120*5/3</f>
        <v>0</v>
      </c>
      <c r="I115" s="17"/>
      <c r="J115" s="77"/>
      <c r="K115" s="122"/>
    </row>
    <row r="116" spans="1:11" ht="16.2" x14ac:dyDescent="0.3">
      <c r="A116" s="63"/>
      <c r="B116" s="45" t="s">
        <v>1006</v>
      </c>
      <c r="C116" s="4">
        <v>12</v>
      </c>
      <c r="D116" s="4">
        <f t="shared" si="17"/>
        <v>10</v>
      </c>
      <c r="E116" s="4">
        <f t="shared" si="18"/>
        <v>8</v>
      </c>
      <c r="F116" s="4">
        <f t="shared" si="19"/>
        <v>2</v>
      </c>
      <c r="G116" s="17">
        <f t="shared" si="20"/>
        <v>320</v>
      </c>
      <c r="H116" s="17">
        <f t="shared" si="21"/>
        <v>0</v>
      </c>
      <c r="I116" s="17"/>
      <c r="J116" s="77"/>
      <c r="K116" s="122"/>
    </row>
    <row r="117" spans="1:11" ht="16.2" x14ac:dyDescent="0.3">
      <c r="A117" s="63"/>
      <c r="B117" s="45" t="s">
        <v>1007</v>
      </c>
      <c r="C117" s="4">
        <v>12</v>
      </c>
      <c r="D117" s="4">
        <f t="shared" si="17"/>
        <v>10</v>
      </c>
      <c r="E117" s="4">
        <f t="shared" si="18"/>
        <v>8</v>
      </c>
      <c r="F117" s="4">
        <f t="shared" si="19"/>
        <v>2</v>
      </c>
      <c r="G117" s="17">
        <f t="shared" si="20"/>
        <v>320</v>
      </c>
      <c r="H117" s="17">
        <f t="shared" si="21"/>
        <v>0</v>
      </c>
      <c r="I117" s="17"/>
      <c r="J117" s="77"/>
      <c r="K117" s="122"/>
    </row>
    <row r="118" spans="1:11" ht="16.2" x14ac:dyDescent="0.3">
      <c r="A118" s="63"/>
      <c r="B118" s="45" t="s">
        <v>1008</v>
      </c>
      <c r="C118" s="4">
        <v>12</v>
      </c>
      <c r="D118" s="4">
        <f t="shared" si="17"/>
        <v>10</v>
      </c>
      <c r="E118" s="4">
        <f t="shared" si="18"/>
        <v>8</v>
      </c>
      <c r="F118" s="4">
        <f t="shared" si="19"/>
        <v>2</v>
      </c>
      <c r="G118" s="17">
        <f t="shared" si="20"/>
        <v>320</v>
      </c>
      <c r="H118" s="17">
        <f t="shared" si="21"/>
        <v>0</v>
      </c>
      <c r="I118" s="17"/>
      <c r="J118" s="77"/>
      <c r="K118" s="122"/>
    </row>
    <row r="119" spans="1:11" ht="16.2" x14ac:dyDescent="0.3">
      <c r="A119" s="63"/>
      <c r="B119" s="45" t="s">
        <v>1009</v>
      </c>
      <c r="C119" s="4"/>
      <c r="D119" s="4" t="str">
        <f t="shared" si="17"/>
        <v/>
      </c>
      <c r="E119" s="4"/>
      <c r="F119" s="4"/>
      <c r="G119" s="17"/>
      <c r="H119" s="17"/>
      <c r="I119" s="17"/>
      <c r="J119" s="77"/>
      <c r="K119" s="122"/>
    </row>
    <row r="120" spans="1:11" ht="16.2" x14ac:dyDescent="0.3">
      <c r="A120" s="63"/>
      <c r="B120" s="45" t="s">
        <v>1010</v>
      </c>
      <c r="C120" s="4"/>
      <c r="D120" s="4" t="str">
        <f t="shared" ref="D120:D142" si="22">IF((OR(C120&gt;12,C120=12)),C120-2,IF(C120=8,C120-1,""))</f>
        <v/>
      </c>
      <c r="E120" s="4"/>
      <c r="F120" s="4"/>
      <c r="G120" s="17"/>
      <c r="H120" s="17"/>
      <c r="I120" s="17"/>
      <c r="J120" s="77"/>
      <c r="K120" s="122"/>
    </row>
    <row r="121" spans="1:11" ht="16.2" x14ac:dyDescent="0.3">
      <c r="A121" s="63"/>
      <c r="B121" s="45" t="s">
        <v>1011</v>
      </c>
      <c r="C121" s="4">
        <v>12.5</v>
      </c>
      <c r="D121" s="4">
        <f t="shared" si="22"/>
        <v>10.5</v>
      </c>
      <c r="E121" s="4">
        <f t="shared" ref="E121:E124" si="23">IF(D121&lt;8,D121,8)</f>
        <v>8</v>
      </c>
      <c r="F121" s="4">
        <v>2</v>
      </c>
      <c r="G121" s="17">
        <f t="shared" si="20"/>
        <v>320</v>
      </c>
      <c r="H121" s="17">
        <f t="shared" si="21"/>
        <v>0</v>
      </c>
      <c r="I121" s="128">
        <v>0.5</v>
      </c>
      <c r="J121" s="77"/>
      <c r="K121" s="122"/>
    </row>
    <row r="122" spans="1:11" ht="16.2" x14ac:dyDescent="0.3">
      <c r="A122" s="63"/>
      <c r="B122" s="45" t="s">
        <v>1012</v>
      </c>
      <c r="C122" s="4">
        <v>13</v>
      </c>
      <c r="D122" s="4">
        <v>10</v>
      </c>
      <c r="E122" s="4">
        <f t="shared" si="23"/>
        <v>8</v>
      </c>
      <c r="F122" s="4">
        <f t="shared" si="19"/>
        <v>2</v>
      </c>
      <c r="G122" s="17">
        <f t="shared" si="20"/>
        <v>320</v>
      </c>
      <c r="H122" s="17">
        <f t="shared" si="21"/>
        <v>0</v>
      </c>
      <c r="I122" s="128"/>
      <c r="J122" s="77"/>
      <c r="K122" s="122"/>
    </row>
    <row r="123" spans="1:11" ht="16.2" x14ac:dyDescent="0.3">
      <c r="A123" s="63"/>
      <c r="B123" s="45" t="s">
        <v>1013</v>
      </c>
      <c r="C123" s="4">
        <v>12</v>
      </c>
      <c r="D123" s="4">
        <f t="shared" si="22"/>
        <v>10</v>
      </c>
      <c r="E123" s="4">
        <f t="shared" si="23"/>
        <v>8</v>
      </c>
      <c r="F123" s="4">
        <f t="shared" si="19"/>
        <v>2</v>
      </c>
      <c r="G123" s="17">
        <f t="shared" si="20"/>
        <v>320</v>
      </c>
      <c r="H123" s="17">
        <f t="shared" si="21"/>
        <v>0</v>
      </c>
      <c r="I123" s="128"/>
      <c r="J123" s="77"/>
      <c r="K123" s="122"/>
    </row>
    <row r="124" spans="1:11" ht="16.2" x14ac:dyDescent="0.3">
      <c r="A124" s="63"/>
      <c r="B124" s="45" t="s">
        <v>1014</v>
      </c>
      <c r="C124" s="4">
        <v>14</v>
      </c>
      <c r="D124" s="4">
        <f t="shared" si="22"/>
        <v>12</v>
      </c>
      <c r="E124" s="4">
        <f t="shared" si="23"/>
        <v>8</v>
      </c>
      <c r="F124" s="4">
        <v>2</v>
      </c>
      <c r="G124" s="17">
        <f t="shared" si="20"/>
        <v>320</v>
      </c>
      <c r="H124" s="17">
        <f t="shared" si="21"/>
        <v>0</v>
      </c>
      <c r="I124" s="128">
        <v>2</v>
      </c>
      <c r="J124" s="77"/>
      <c r="K124" s="122"/>
    </row>
    <row r="125" spans="1:11" ht="16.2" x14ac:dyDescent="0.3">
      <c r="A125" s="63"/>
      <c r="B125" s="45" t="s">
        <v>1015</v>
      </c>
      <c r="C125" s="4"/>
      <c r="D125" s="4" t="str">
        <f t="shared" si="22"/>
        <v/>
      </c>
      <c r="E125" s="4"/>
      <c r="F125" s="4"/>
      <c r="G125" s="17"/>
      <c r="H125" s="17"/>
      <c r="I125" s="128"/>
      <c r="J125" s="77"/>
      <c r="K125" s="122"/>
    </row>
    <row r="126" spans="1:11" ht="16.2" x14ac:dyDescent="0.3">
      <c r="A126" s="63"/>
      <c r="B126" s="45" t="s">
        <v>1016</v>
      </c>
      <c r="C126" s="4"/>
      <c r="D126" s="4" t="str">
        <f t="shared" si="22"/>
        <v/>
      </c>
      <c r="E126" s="4"/>
      <c r="F126" s="4"/>
      <c r="G126" s="17"/>
      <c r="H126" s="17"/>
      <c r="I126" s="128"/>
      <c r="J126" s="77"/>
      <c r="K126" s="122"/>
    </row>
    <row r="127" spans="1:11" ht="16.2" x14ac:dyDescent="0.3">
      <c r="A127" s="63"/>
      <c r="B127" s="45" t="s">
        <v>1017</v>
      </c>
      <c r="C127" s="4">
        <v>12</v>
      </c>
      <c r="D127" s="4">
        <f t="shared" si="22"/>
        <v>10</v>
      </c>
      <c r="E127" s="4">
        <f t="shared" ref="E127:E130" si="24">IF(D127&lt;8,D127,8)</f>
        <v>8</v>
      </c>
      <c r="F127" s="4">
        <f t="shared" si="19"/>
        <v>2</v>
      </c>
      <c r="G127" s="17">
        <f t="shared" si="20"/>
        <v>320</v>
      </c>
      <c r="H127" s="17">
        <f t="shared" si="21"/>
        <v>0</v>
      </c>
      <c r="I127" s="128"/>
      <c r="J127" s="77"/>
      <c r="K127" s="122"/>
    </row>
    <row r="128" spans="1:11" ht="16.2" x14ac:dyDescent="0.3">
      <c r="A128" s="63"/>
      <c r="B128" s="45" t="s">
        <v>1018</v>
      </c>
      <c r="C128" s="4">
        <v>12</v>
      </c>
      <c r="D128" s="4">
        <f t="shared" si="22"/>
        <v>10</v>
      </c>
      <c r="E128" s="4">
        <f t="shared" si="24"/>
        <v>8</v>
      </c>
      <c r="F128" s="4">
        <f t="shared" si="19"/>
        <v>2</v>
      </c>
      <c r="G128" s="17">
        <f t="shared" si="20"/>
        <v>320</v>
      </c>
      <c r="H128" s="17">
        <f t="shared" si="21"/>
        <v>0</v>
      </c>
      <c r="I128" s="128"/>
      <c r="J128" s="77"/>
      <c r="K128" s="122"/>
    </row>
    <row r="129" spans="1:11" ht="16.2" x14ac:dyDescent="0.3">
      <c r="A129" s="63"/>
      <c r="B129" s="45" t="s">
        <v>1019</v>
      </c>
      <c r="C129" s="4">
        <v>11</v>
      </c>
      <c r="D129" s="4">
        <v>10</v>
      </c>
      <c r="E129" s="4">
        <f t="shared" si="24"/>
        <v>8</v>
      </c>
      <c r="F129" s="4">
        <f t="shared" si="19"/>
        <v>2</v>
      </c>
      <c r="G129" s="17">
        <f t="shared" si="20"/>
        <v>320</v>
      </c>
      <c r="H129" s="17">
        <f t="shared" si="21"/>
        <v>0</v>
      </c>
      <c r="I129" s="128"/>
      <c r="J129" s="77"/>
      <c r="K129" s="122"/>
    </row>
    <row r="130" spans="1:11" ht="16.2" x14ac:dyDescent="0.3">
      <c r="A130" s="63"/>
      <c r="B130" s="45" t="s">
        <v>1020</v>
      </c>
      <c r="C130" s="4">
        <v>12</v>
      </c>
      <c r="D130" s="4">
        <f t="shared" si="22"/>
        <v>10</v>
      </c>
      <c r="E130" s="4">
        <f t="shared" si="24"/>
        <v>8</v>
      </c>
      <c r="F130" s="4">
        <f t="shared" si="19"/>
        <v>2</v>
      </c>
      <c r="G130" s="17">
        <f t="shared" si="20"/>
        <v>320</v>
      </c>
      <c r="H130" s="17">
        <f t="shared" si="21"/>
        <v>0</v>
      </c>
      <c r="I130" s="128"/>
      <c r="J130" s="77"/>
      <c r="K130" s="122"/>
    </row>
    <row r="131" spans="1:11" ht="16.2" x14ac:dyDescent="0.3">
      <c r="A131" s="63"/>
      <c r="B131" s="45" t="s">
        <v>1021</v>
      </c>
      <c r="C131" s="4"/>
      <c r="D131" s="4" t="str">
        <f t="shared" si="22"/>
        <v/>
      </c>
      <c r="E131" s="4"/>
      <c r="F131" s="4"/>
      <c r="G131" s="17"/>
      <c r="H131" s="17"/>
      <c r="I131" s="128"/>
      <c r="J131" s="77"/>
      <c r="K131" s="122"/>
    </row>
    <row r="132" spans="1:11" ht="16.2" x14ac:dyDescent="0.3">
      <c r="A132" s="63"/>
      <c r="B132" s="45" t="s">
        <v>1022</v>
      </c>
      <c r="C132" s="4"/>
      <c r="D132" s="4" t="str">
        <f t="shared" si="22"/>
        <v/>
      </c>
      <c r="E132" s="4"/>
      <c r="F132" s="4"/>
      <c r="G132" s="17"/>
      <c r="H132" s="17"/>
      <c r="I132" s="128"/>
      <c r="J132" s="77"/>
      <c r="K132" s="122"/>
    </row>
    <row r="133" spans="1:11" ht="16.2" x14ac:dyDescent="0.3">
      <c r="A133" s="63"/>
      <c r="B133" s="45" t="s">
        <v>1023</v>
      </c>
      <c r="C133" s="4">
        <v>14</v>
      </c>
      <c r="D133" s="4">
        <f t="shared" si="22"/>
        <v>12</v>
      </c>
      <c r="E133" s="4">
        <f t="shared" ref="E133:E136" si="25">IF(D133&lt;8,D133,8)</f>
        <v>8</v>
      </c>
      <c r="F133" s="4">
        <v>2</v>
      </c>
      <c r="G133" s="17">
        <f t="shared" si="20"/>
        <v>320</v>
      </c>
      <c r="H133" s="17">
        <f t="shared" si="21"/>
        <v>0</v>
      </c>
      <c r="I133" s="17">
        <v>2</v>
      </c>
      <c r="J133" s="77"/>
      <c r="K133" s="122"/>
    </row>
    <row r="134" spans="1:11" ht="16.2" x14ac:dyDescent="0.3">
      <c r="A134" s="63"/>
      <c r="B134" s="45" t="s">
        <v>1024</v>
      </c>
      <c r="C134" s="4">
        <v>13</v>
      </c>
      <c r="D134" s="4">
        <f>IF((OR(C134&gt;12,C134=12)),C134-2,IF(C134=8,C134-1,""))</f>
        <v>11</v>
      </c>
      <c r="E134" s="4">
        <f t="shared" si="25"/>
        <v>8</v>
      </c>
      <c r="F134" s="4">
        <v>2</v>
      </c>
      <c r="G134" s="17">
        <f t="shared" si="20"/>
        <v>320</v>
      </c>
      <c r="H134" s="17">
        <f t="shared" si="21"/>
        <v>0</v>
      </c>
      <c r="I134" s="17">
        <v>1</v>
      </c>
      <c r="J134" s="77"/>
      <c r="K134" s="122"/>
    </row>
    <row r="135" spans="1:11" ht="16.2" x14ac:dyDescent="0.3">
      <c r="A135" s="63"/>
      <c r="B135" s="45" t="s">
        <v>1025</v>
      </c>
      <c r="C135" s="4">
        <v>12.5</v>
      </c>
      <c r="D135" s="4">
        <f t="shared" si="22"/>
        <v>10.5</v>
      </c>
      <c r="E135" s="4">
        <f t="shared" si="25"/>
        <v>8</v>
      </c>
      <c r="F135" s="4">
        <v>2</v>
      </c>
      <c r="G135" s="17">
        <f t="shared" si="20"/>
        <v>320</v>
      </c>
      <c r="H135" s="17">
        <f t="shared" si="21"/>
        <v>0</v>
      </c>
      <c r="I135" s="128">
        <v>0.5</v>
      </c>
      <c r="J135" s="77"/>
      <c r="K135" s="122"/>
    </row>
    <row r="136" spans="1:11" ht="16.2" x14ac:dyDescent="0.3">
      <c r="A136" s="63"/>
      <c r="B136" s="45" t="s">
        <v>1026</v>
      </c>
      <c r="C136" s="4">
        <v>13</v>
      </c>
      <c r="D136" s="4">
        <f t="shared" si="22"/>
        <v>11</v>
      </c>
      <c r="E136" s="4">
        <f t="shared" si="25"/>
        <v>8</v>
      </c>
      <c r="F136" s="4">
        <v>2</v>
      </c>
      <c r="G136" s="17">
        <f t="shared" si="20"/>
        <v>320</v>
      </c>
      <c r="H136" s="17">
        <f t="shared" si="21"/>
        <v>0</v>
      </c>
      <c r="I136" s="17">
        <v>1</v>
      </c>
      <c r="J136" s="77"/>
      <c r="K136" s="122"/>
    </row>
    <row r="137" spans="1:11" ht="16.2" x14ac:dyDescent="0.3">
      <c r="A137" s="63"/>
      <c r="B137" s="45" t="s">
        <v>1027</v>
      </c>
      <c r="C137" s="4"/>
      <c r="D137" s="4" t="str">
        <f t="shared" si="22"/>
        <v/>
      </c>
      <c r="E137" s="4"/>
      <c r="F137" s="4"/>
      <c r="G137" s="17"/>
      <c r="H137" s="17"/>
      <c r="I137" s="128"/>
      <c r="J137" s="77"/>
      <c r="K137" s="122"/>
    </row>
    <row r="138" spans="1:11" ht="16.2" x14ac:dyDescent="0.3">
      <c r="A138" s="63"/>
      <c r="B138" s="45" t="s">
        <v>1028</v>
      </c>
      <c r="C138" s="4"/>
      <c r="D138" s="4" t="str">
        <f t="shared" si="22"/>
        <v/>
      </c>
      <c r="E138" s="4"/>
      <c r="F138" s="4"/>
      <c r="G138" s="17"/>
      <c r="H138" s="17"/>
      <c r="I138" s="128"/>
      <c r="J138" s="77"/>
      <c r="K138" s="122"/>
    </row>
    <row r="139" spans="1:11" ht="16.2" x14ac:dyDescent="0.3">
      <c r="A139" s="63"/>
      <c r="B139" s="45" t="s">
        <v>1029</v>
      </c>
      <c r="C139" s="4">
        <v>11.5</v>
      </c>
      <c r="D139" s="4">
        <v>10.5</v>
      </c>
      <c r="E139" s="4">
        <f t="shared" ref="E139:E141" si="26">IF(D139&lt;8,D139,8)</f>
        <v>8</v>
      </c>
      <c r="F139" s="4">
        <v>2</v>
      </c>
      <c r="G139" s="17">
        <f t="shared" si="20"/>
        <v>320</v>
      </c>
      <c r="H139" s="17">
        <f t="shared" si="21"/>
        <v>0</v>
      </c>
      <c r="I139" s="128">
        <v>0.5</v>
      </c>
      <c r="J139" s="77"/>
      <c r="K139" s="122"/>
    </row>
    <row r="140" spans="1:11" ht="16.2" x14ac:dyDescent="0.3">
      <c r="A140" s="63"/>
      <c r="B140" s="45" t="s">
        <v>1030</v>
      </c>
      <c r="C140" s="4">
        <v>12</v>
      </c>
      <c r="D140" s="4">
        <f t="shared" si="22"/>
        <v>10</v>
      </c>
      <c r="E140" s="4">
        <f t="shared" si="26"/>
        <v>8</v>
      </c>
      <c r="F140" s="4">
        <f t="shared" si="19"/>
        <v>2</v>
      </c>
      <c r="G140" s="17">
        <f t="shared" si="20"/>
        <v>320</v>
      </c>
      <c r="H140" s="17">
        <f t="shared" si="21"/>
        <v>0</v>
      </c>
      <c r="I140" s="17"/>
      <c r="J140" s="77"/>
      <c r="K140" s="122"/>
    </row>
    <row r="141" spans="1:11" ht="16.2" x14ac:dyDescent="0.3">
      <c r="A141" s="63"/>
      <c r="B141" s="45" t="s">
        <v>1031</v>
      </c>
      <c r="C141" s="4">
        <v>12</v>
      </c>
      <c r="D141" s="4">
        <f t="shared" si="22"/>
        <v>10</v>
      </c>
      <c r="E141" s="4">
        <f t="shared" si="26"/>
        <v>8</v>
      </c>
      <c r="F141" s="4">
        <f t="shared" si="19"/>
        <v>2</v>
      </c>
      <c r="G141" s="17">
        <f t="shared" si="20"/>
        <v>320</v>
      </c>
      <c r="H141" s="17">
        <f t="shared" si="21"/>
        <v>0</v>
      </c>
      <c r="I141" s="17"/>
      <c r="J141" s="77"/>
      <c r="K141" s="122"/>
    </row>
    <row r="142" spans="1:11" ht="16.2" x14ac:dyDescent="0.3">
      <c r="A142" s="63"/>
      <c r="B142" s="45" t="s">
        <v>1032</v>
      </c>
      <c r="C142" s="4">
        <v>7</v>
      </c>
      <c r="D142" s="4" t="str">
        <f t="shared" si="22"/>
        <v/>
      </c>
      <c r="E142" s="4"/>
      <c r="F142" s="4"/>
      <c r="G142" s="17"/>
      <c r="H142" s="17"/>
      <c r="I142" s="17"/>
      <c r="J142" s="77"/>
      <c r="K142" s="122"/>
    </row>
    <row r="143" spans="1:11" ht="16.2" x14ac:dyDescent="0.3">
      <c r="A143" s="63"/>
      <c r="B143" s="8" t="s">
        <v>59</v>
      </c>
      <c r="C143" s="4"/>
      <c r="D143" s="4">
        <v>160</v>
      </c>
      <c r="E143" s="4"/>
      <c r="F143" s="4">
        <f>SUM(F112:F141)</f>
        <v>40</v>
      </c>
      <c r="G143" s="17"/>
      <c r="H143" s="17"/>
      <c r="I143" s="128">
        <v>9.5</v>
      </c>
      <c r="J143" s="77">
        <v>19200</v>
      </c>
      <c r="K143" s="122"/>
    </row>
    <row r="144" spans="1:11" ht="32.4" x14ac:dyDescent="0.3">
      <c r="A144" s="63"/>
      <c r="B144" s="90" t="s">
        <v>1849</v>
      </c>
      <c r="C144" s="4"/>
      <c r="D144" s="4"/>
      <c r="E144" s="4"/>
      <c r="F144" s="4"/>
      <c r="G144" s="17"/>
      <c r="H144" s="17"/>
      <c r="I144" s="17"/>
      <c r="J144" s="77">
        <f>40*120*4/3+9.5*120*5/3</f>
        <v>8300</v>
      </c>
      <c r="K144" s="122"/>
    </row>
    <row r="145" spans="1:11" ht="16.2" x14ac:dyDescent="0.3">
      <c r="A145" s="63"/>
      <c r="B145" s="8" t="s">
        <v>1817</v>
      </c>
      <c r="C145" s="4"/>
      <c r="D145" s="4"/>
      <c r="E145" s="4"/>
      <c r="F145" s="4"/>
      <c r="G145" s="17"/>
      <c r="H145" s="17"/>
      <c r="I145" s="17"/>
      <c r="J145" s="77">
        <v>27500</v>
      </c>
      <c r="K145" s="122"/>
    </row>
    <row r="146" spans="1:11" ht="32.4" x14ac:dyDescent="0.3">
      <c r="A146" s="63"/>
      <c r="B146" s="90" t="s">
        <v>1963</v>
      </c>
      <c r="C146" s="4"/>
      <c r="D146" s="4"/>
      <c r="E146" s="4"/>
      <c r="F146" s="4"/>
      <c r="G146" s="17"/>
      <c r="H146" s="17"/>
      <c r="I146" s="17"/>
      <c r="J146" s="77">
        <v>37088</v>
      </c>
      <c r="K146" s="122"/>
    </row>
    <row r="147" spans="1:11" ht="16.2" x14ac:dyDescent="0.3">
      <c r="A147" s="63"/>
      <c r="B147" s="8" t="s">
        <v>405</v>
      </c>
      <c r="C147" s="9"/>
      <c r="D147" s="9"/>
      <c r="E147" s="9"/>
      <c r="F147" s="9"/>
      <c r="G147" s="10"/>
      <c r="H147" s="10"/>
      <c r="I147" s="10"/>
      <c r="J147" s="44">
        <v>9588</v>
      </c>
      <c r="K147" s="122"/>
    </row>
    <row r="148" spans="1:11" x14ac:dyDescent="0.3">
      <c r="A148" s="63"/>
      <c r="K148" s="122"/>
    </row>
    <row r="149" spans="1:11" ht="16.2" x14ac:dyDescent="0.3">
      <c r="A149" s="63"/>
      <c r="B149" s="45" t="s">
        <v>1033</v>
      </c>
      <c r="C149" s="4">
        <v>13</v>
      </c>
      <c r="D149" s="4">
        <f>IF((OR(C149&gt;12,C149=12)),C149-2,IF(C149=8,C149-1,""))</f>
        <v>11</v>
      </c>
      <c r="E149" s="4">
        <f t="shared" ref="E149:E150" si="27">IF(D149&lt;8,D149,8)</f>
        <v>8</v>
      </c>
      <c r="F149" s="4">
        <v>2</v>
      </c>
      <c r="G149" s="17">
        <f>IF(2&lt;F149,2,F149)*120*4/3</f>
        <v>320</v>
      </c>
      <c r="H149" s="17">
        <f>IF(F149&gt;2,F149-2,0)*120*5/3</f>
        <v>0</v>
      </c>
      <c r="I149" s="17">
        <v>1</v>
      </c>
      <c r="J149" s="77"/>
      <c r="K149" s="122"/>
    </row>
    <row r="150" spans="1:11" ht="16.2" x14ac:dyDescent="0.3">
      <c r="A150" s="63"/>
      <c r="B150" s="45" t="s">
        <v>1034</v>
      </c>
      <c r="C150" s="4">
        <v>12</v>
      </c>
      <c r="D150" s="4">
        <f t="shared" ref="D150:D179" si="28">IF((OR(C150&gt;12,C150=12)),C150-2,IF(C150=8,C150-1,""))</f>
        <v>10</v>
      </c>
      <c r="E150" s="4">
        <f t="shared" si="27"/>
        <v>8</v>
      </c>
      <c r="F150" s="4">
        <f t="shared" ref="F150:F177" si="29">D150-8</f>
        <v>2</v>
      </c>
      <c r="G150" s="17">
        <f t="shared" ref="G150:G177" si="30">IF(2&lt;F150,2,F150)*120*4/3</f>
        <v>320</v>
      </c>
      <c r="H150" s="17">
        <f t="shared" ref="H150:H179" si="31">IF(F150&gt;2,F150-2,0)*120*5/3</f>
        <v>0</v>
      </c>
      <c r="I150" s="17"/>
      <c r="J150" s="77"/>
      <c r="K150" s="122"/>
    </row>
    <row r="151" spans="1:11" ht="16.2" x14ac:dyDescent="0.3">
      <c r="A151" s="63"/>
      <c r="B151" s="45" t="s">
        <v>1035</v>
      </c>
      <c r="C151" s="4"/>
      <c r="D151" s="4" t="str">
        <f t="shared" si="28"/>
        <v/>
      </c>
      <c r="E151" s="4"/>
      <c r="F151" s="4"/>
      <c r="G151" s="17"/>
      <c r="H151" s="17"/>
      <c r="I151" s="17"/>
      <c r="J151" s="77"/>
      <c r="K151" s="122"/>
    </row>
    <row r="152" spans="1:11" ht="16.2" x14ac:dyDescent="0.3">
      <c r="A152" s="63"/>
      <c r="B152" s="45" t="s">
        <v>1036</v>
      </c>
      <c r="C152" s="4"/>
      <c r="D152" s="4" t="str">
        <f t="shared" si="28"/>
        <v/>
      </c>
      <c r="E152" s="4"/>
      <c r="F152" s="4"/>
      <c r="G152" s="17"/>
      <c r="H152" s="17"/>
      <c r="I152" s="17"/>
      <c r="J152" s="77"/>
      <c r="K152" s="122"/>
    </row>
    <row r="153" spans="1:11" ht="16.2" x14ac:dyDescent="0.3">
      <c r="A153" s="63"/>
      <c r="B153" s="45" t="s">
        <v>1037</v>
      </c>
      <c r="C153" s="4"/>
      <c r="D153" s="4" t="str">
        <f t="shared" si="28"/>
        <v/>
      </c>
      <c r="E153" s="4"/>
      <c r="F153" s="4"/>
      <c r="G153" s="17"/>
      <c r="H153" s="17"/>
      <c r="I153" s="17"/>
      <c r="J153" s="77"/>
      <c r="K153" s="122"/>
    </row>
    <row r="154" spans="1:11" ht="16.2" x14ac:dyDescent="0.3">
      <c r="A154" s="63"/>
      <c r="B154" s="45" t="s">
        <v>1038</v>
      </c>
      <c r="C154" s="4"/>
      <c r="D154" s="4" t="str">
        <f t="shared" si="28"/>
        <v/>
      </c>
      <c r="E154" s="4"/>
      <c r="F154" s="4"/>
      <c r="G154" s="17"/>
      <c r="H154" s="17"/>
      <c r="I154" s="17"/>
      <c r="J154" s="77"/>
      <c r="K154" s="122"/>
    </row>
    <row r="155" spans="1:11" ht="16.2" x14ac:dyDescent="0.3">
      <c r="A155" s="63"/>
      <c r="B155" s="45" t="s">
        <v>1039</v>
      </c>
      <c r="C155" s="4">
        <v>13</v>
      </c>
      <c r="D155" s="4">
        <f t="shared" si="28"/>
        <v>11</v>
      </c>
      <c r="E155" s="4">
        <f t="shared" ref="E155:E162" si="32">IF(D155&lt;8,D155,8)</f>
        <v>8</v>
      </c>
      <c r="F155" s="4">
        <v>2</v>
      </c>
      <c r="G155" s="17">
        <f t="shared" si="30"/>
        <v>320</v>
      </c>
      <c r="H155" s="17">
        <f t="shared" si="31"/>
        <v>0</v>
      </c>
      <c r="I155" s="17">
        <v>1</v>
      </c>
      <c r="J155" s="77"/>
      <c r="K155" s="122"/>
    </row>
    <row r="156" spans="1:11" ht="16.2" x14ac:dyDescent="0.3">
      <c r="A156" s="63"/>
      <c r="B156" s="45" t="s">
        <v>1040</v>
      </c>
      <c r="C156" s="4">
        <v>13</v>
      </c>
      <c r="D156" s="4">
        <f t="shared" si="28"/>
        <v>11</v>
      </c>
      <c r="E156" s="4">
        <f t="shared" si="32"/>
        <v>8</v>
      </c>
      <c r="F156" s="4">
        <v>2</v>
      </c>
      <c r="G156" s="17">
        <f t="shared" si="30"/>
        <v>320</v>
      </c>
      <c r="H156" s="17">
        <f t="shared" si="31"/>
        <v>0</v>
      </c>
      <c r="I156" s="17">
        <v>1</v>
      </c>
      <c r="J156" s="77"/>
      <c r="K156" s="122"/>
    </row>
    <row r="157" spans="1:11" ht="16.2" x14ac:dyDescent="0.3">
      <c r="A157" s="63"/>
      <c r="B157" s="45" t="s">
        <v>1041</v>
      </c>
      <c r="C157" s="4">
        <v>12</v>
      </c>
      <c r="D157" s="4">
        <f t="shared" si="28"/>
        <v>10</v>
      </c>
      <c r="E157" s="4">
        <f t="shared" si="32"/>
        <v>8</v>
      </c>
      <c r="F157" s="4">
        <f t="shared" si="29"/>
        <v>2</v>
      </c>
      <c r="G157" s="17">
        <f t="shared" si="30"/>
        <v>320</v>
      </c>
      <c r="H157" s="17">
        <f t="shared" si="31"/>
        <v>0</v>
      </c>
      <c r="I157" s="17"/>
      <c r="J157" s="77"/>
      <c r="K157" s="122"/>
    </row>
    <row r="158" spans="1:11" ht="16.2" x14ac:dyDescent="0.3">
      <c r="A158" s="63"/>
      <c r="B158" s="45" t="s">
        <v>1042</v>
      </c>
      <c r="C158" s="4">
        <v>12</v>
      </c>
      <c r="D158" s="4">
        <f t="shared" si="28"/>
        <v>10</v>
      </c>
      <c r="E158" s="4">
        <f t="shared" si="32"/>
        <v>8</v>
      </c>
      <c r="F158" s="4">
        <f t="shared" si="29"/>
        <v>2</v>
      </c>
      <c r="G158" s="17">
        <f t="shared" si="30"/>
        <v>320</v>
      </c>
      <c r="H158" s="17">
        <f t="shared" si="31"/>
        <v>0</v>
      </c>
      <c r="I158" s="17"/>
      <c r="J158" s="77"/>
      <c r="K158" s="122"/>
    </row>
    <row r="159" spans="1:11" ht="16.2" x14ac:dyDescent="0.3">
      <c r="A159" s="63"/>
      <c r="B159" s="45" t="s">
        <v>1043</v>
      </c>
      <c r="C159" s="4">
        <v>12</v>
      </c>
      <c r="D159" s="4">
        <f t="shared" si="28"/>
        <v>10</v>
      </c>
      <c r="E159" s="4">
        <f t="shared" si="32"/>
        <v>8</v>
      </c>
      <c r="F159" s="4">
        <f t="shared" si="29"/>
        <v>2</v>
      </c>
      <c r="G159" s="17">
        <f t="shared" si="30"/>
        <v>320</v>
      </c>
      <c r="H159" s="17">
        <f t="shared" si="31"/>
        <v>0</v>
      </c>
      <c r="I159" s="17"/>
      <c r="J159" s="77"/>
      <c r="K159" s="122"/>
    </row>
    <row r="160" spans="1:11" ht="16.2" x14ac:dyDescent="0.3">
      <c r="A160" s="63"/>
      <c r="B160" s="45" t="s">
        <v>1044</v>
      </c>
      <c r="C160" s="4">
        <v>12</v>
      </c>
      <c r="D160" s="4">
        <f t="shared" si="28"/>
        <v>10</v>
      </c>
      <c r="E160" s="4">
        <f t="shared" si="32"/>
        <v>8</v>
      </c>
      <c r="F160" s="4">
        <f t="shared" si="29"/>
        <v>2</v>
      </c>
      <c r="G160" s="17">
        <f t="shared" si="30"/>
        <v>320</v>
      </c>
      <c r="H160" s="17">
        <f t="shared" si="31"/>
        <v>0</v>
      </c>
      <c r="I160" s="17"/>
      <c r="J160" s="77"/>
      <c r="K160" s="122"/>
    </row>
    <row r="161" spans="1:11" ht="16.2" x14ac:dyDescent="0.3">
      <c r="A161" s="63"/>
      <c r="B161" s="45" t="s">
        <v>1045</v>
      </c>
      <c r="C161" s="4">
        <v>13.5</v>
      </c>
      <c r="D161" s="4">
        <f t="shared" si="28"/>
        <v>11.5</v>
      </c>
      <c r="E161" s="4">
        <f t="shared" si="32"/>
        <v>8</v>
      </c>
      <c r="F161" s="4">
        <v>2</v>
      </c>
      <c r="G161" s="17">
        <f t="shared" si="30"/>
        <v>320</v>
      </c>
      <c r="H161" s="17">
        <f t="shared" si="31"/>
        <v>0</v>
      </c>
      <c r="I161" s="128">
        <v>1.5</v>
      </c>
      <c r="J161" s="77"/>
      <c r="K161" s="122"/>
    </row>
    <row r="162" spans="1:11" ht="16.2" x14ac:dyDescent="0.3">
      <c r="A162" s="63"/>
      <c r="B162" s="45" t="s">
        <v>1046</v>
      </c>
      <c r="C162" s="4">
        <v>13</v>
      </c>
      <c r="D162" s="4">
        <f t="shared" si="28"/>
        <v>11</v>
      </c>
      <c r="E162" s="4">
        <f t="shared" si="32"/>
        <v>8</v>
      </c>
      <c r="F162" s="4">
        <v>2</v>
      </c>
      <c r="G162" s="17">
        <f t="shared" si="30"/>
        <v>320</v>
      </c>
      <c r="H162" s="17">
        <f t="shared" si="31"/>
        <v>0</v>
      </c>
      <c r="I162" s="17">
        <v>1</v>
      </c>
      <c r="J162" s="77"/>
      <c r="K162" s="122"/>
    </row>
    <row r="163" spans="1:11" ht="16.2" x14ac:dyDescent="0.3">
      <c r="A163" s="63"/>
      <c r="B163" s="45" t="s">
        <v>1047</v>
      </c>
      <c r="C163" s="4"/>
      <c r="D163" s="4" t="str">
        <f t="shared" si="28"/>
        <v/>
      </c>
      <c r="E163" s="4"/>
      <c r="F163" s="4"/>
      <c r="G163" s="17"/>
      <c r="H163" s="17"/>
      <c r="I163" s="17"/>
      <c r="J163" s="77"/>
      <c r="K163" s="122"/>
    </row>
    <row r="164" spans="1:11" ht="16.2" x14ac:dyDescent="0.3">
      <c r="A164" s="63"/>
      <c r="B164" s="45" t="s">
        <v>1048</v>
      </c>
      <c r="C164" s="4"/>
      <c r="D164" s="4" t="str">
        <f t="shared" si="28"/>
        <v/>
      </c>
      <c r="E164" s="4"/>
      <c r="F164" s="4"/>
      <c r="G164" s="17"/>
      <c r="H164" s="17"/>
      <c r="I164" s="17"/>
      <c r="J164" s="77"/>
      <c r="K164" s="122"/>
    </row>
    <row r="165" spans="1:11" ht="16.2" x14ac:dyDescent="0.3">
      <c r="A165" s="63"/>
      <c r="B165" s="45" t="s">
        <v>1049</v>
      </c>
      <c r="C165" s="4"/>
      <c r="D165" s="4" t="str">
        <f t="shared" si="28"/>
        <v/>
      </c>
      <c r="E165" s="4"/>
      <c r="F165" s="4"/>
      <c r="G165" s="17"/>
      <c r="H165" s="17"/>
      <c r="I165" s="17"/>
      <c r="J165" s="77"/>
      <c r="K165" s="122"/>
    </row>
    <row r="166" spans="1:11" ht="16.2" x14ac:dyDescent="0.3">
      <c r="A166" s="63"/>
      <c r="B166" s="45" t="s">
        <v>1050</v>
      </c>
      <c r="C166" s="4"/>
      <c r="D166" s="4" t="str">
        <f t="shared" si="28"/>
        <v/>
      </c>
      <c r="E166" s="4"/>
      <c r="F166" s="4"/>
      <c r="G166" s="17"/>
      <c r="H166" s="17"/>
      <c r="I166" s="17"/>
      <c r="J166" s="77"/>
      <c r="K166" s="122"/>
    </row>
    <row r="167" spans="1:11" ht="16.2" x14ac:dyDescent="0.3">
      <c r="A167" s="63"/>
      <c r="B167" s="45" t="s">
        <v>1051</v>
      </c>
      <c r="C167" s="4">
        <v>15</v>
      </c>
      <c r="D167" s="4">
        <f t="shared" si="28"/>
        <v>13</v>
      </c>
      <c r="E167" s="4">
        <f t="shared" ref="E167:E174" si="33">IF(D167&lt;8,D167,8)</f>
        <v>8</v>
      </c>
      <c r="F167" s="4">
        <v>2</v>
      </c>
      <c r="G167" s="17">
        <f t="shared" si="30"/>
        <v>320</v>
      </c>
      <c r="H167" s="17">
        <f t="shared" si="31"/>
        <v>0</v>
      </c>
      <c r="I167" s="17">
        <v>3</v>
      </c>
      <c r="J167" s="77"/>
      <c r="K167" s="122"/>
    </row>
    <row r="168" spans="1:11" ht="16.2" x14ac:dyDescent="0.3">
      <c r="A168" s="63"/>
      <c r="B168" s="45" t="s">
        <v>1052</v>
      </c>
      <c r="C168" s="4">
        <v>13</v>
      </c>
      <c r="D168" s="4">
        <f t="shared" si="28"/>
        <v>11</v>
      </c>
      <c r="E168" s="4">
        <f t="shared" si="33"/>
        <v>8</v>
      </c>
      <c r="F168" s="4">
        <v>2</v>
      </c>
      <c r="G168" s="17">
        <f t="shared" si="30"/>
        <v>320</v>
      </c>
      <c r="H168" s="17">
        <f>IF(F168&gt;2,F168-2,0)*120*5/3</f>
        <v>0</v>
      </c>
      <c r="I168" s="17">
        <v>1</v>
      </c>
      <c r="J168" s="77"/>
      <c r="K168" s="122"/>
    </row>
    <row r="169" spans="1:11" ht="16.2" x14ac:dyDescent="0.3">
      <c r="A169" s="63"/>
      <c r="B169" s="45" t="s">
        <v>1053</v>
      </c>
      <c r="C169" s="4">
        <v>12</v>
      </c>
      <c r="D169" s="4">
        <f t="shared" si="28"/>
        <v>10</v>
      </c>
      <c r="E169" s="4">
        <f t="shared" si="33"/>
        <v>8</v>
      </c>
      <c r="F169" s="4">
        <f t="shared" si="29"/>
        <v>2</v>
      </c>
      <c r="G169" s="17">
        <f t="shared" si="30"/>
        <v>320</v>
      </c>
      <c r="H169" s="17">
        <f t="shared" si="31"/>
        <v>0</v>
      </c>
      <c r="I169" s="17"/>
      <c r="J169" s="77"/>
      <c r="K169" s="122"/>
    </row>
    <row r="170" spans="1:11" ht="16.2" x14ac:dyDescent="0.3">
      <c r="A170" s="63"/>
      <c r="B170" s="45" t="s">
        <v>1054</v>
      </c>
      <c r="C170" s="4">
        <v>12</v>
      </c>
      <c r="D170" s="4">
        <f t="shared" si="28"/>
        <v>10</v>
      </c>
      <c r="E170" s="4">
        <f t="shared" si="33"/>
        <v>8</v>
      </c>
      <c r="F170" s="4">
        <f t="shared" si="29"/>
        <v>2</v>
      </c>
      <c r="G170" s="17">
        <f t="shared" si="30"/>
        <v>320</v>
      </c>
      <c r="H170" s="17">
        <f t="shared" si="31"/>
        <v>0</v>
      </c>
      <c r="I170" s="17"/>
      <c r="J170" s="77"/>
      <c r="K170" s="122"/>
    </row>
    <row r="171" spans="1:11" ht="16.2" x14ac:dyDescent="0.3">
      <c r="A171" s="63"/>
      <c r="B171" s="45" t="s">
        <v>1055</v>
      </c>
      <c r="C171" s="4">
        <v>12</v>
      </c>
      <c r="D171" s="4">
        <f t="shared" si="28"/>
        <v>10</v>
      </c>
      <c r="E171" s="4">
        <f t="shared" si="33"/>
        <v>8</v>
      </c>
      <c r="F171" s="4">
        <f t="shared" si="29"/>
        <v>2</v>
      </c>
      <c r="G171" s="17">
        <f t="shared" si="30"/>
        <v>320</v>
      </c>
      <c r="H171" s="17">
        <f t="shared" si="31"/>
        <v>0</v>
      </c>
      <c r="I171" s="17"/>
      <c r="J171" s="77"/>
      <c r="K171" s="122"/>
    </row>
    <row r="172" spans="1:11" ht="16.2" x14ac:dyDescent="0.3">
      <c r="A172" s="63"/>
      <c r="B172" s="45" t="s">
        <v>1056</v>
      </c>
      <c r="C172" s="4">
        <v>12</v>
      </c>
      <c r="D172" s="4">
        <f>IF((OR(C172&gt;12,C172=12)),C172-2,IF(C172=8,C172-1,""))</f>
        <v>10</v>
      </c>
      <c r="E172" s="4">
        <f t="shared" si="33"/>
        <v>8</v>
      </c>
      <c r="F172" s="4">
        <f t="shared" si="29"/>
        <v>2</v>
      </c>
      <c r="G172" s="17">
        <f t="shared" si="30"/>
        <v>320</v>
      </c>
      <c r="H172" s="17">
        <f t="shared" si="31"/>
        <v>0</v>
      </c>
      <c r="I172" s="17"/>
      <c r="J172" s="77"/>
      <c r="K172" s="122"/>
    </row>
    <row r="173" spans="1:11" ht="16.2" x14ac:dyDescent="0.3">
      <c r="A173" s="63"/>
      <c r="B173" s="45" t="s">
        <v>1057</v>
      </c>
      <c r="C173" s="4">
        <v>13</v>
      </c>
      <c r="D173" s="4">
        <f t="shared" si="28"/>
        <v>11</v>
      </c>
      <c r="E173" s="4">
        <f t="shared" si="33"/>
        <v>8</v>
      </c>
      <c r="F173" s="4">
        <v>2</v>
      </c>
      <c r="G173" s="17">
        <f t="shared" si="30"/>
        <v>320</v>
      </c>
      <c r="H173" s="17">
        <f t="shared" si="31"/>
        <v>0</v>
      </c>
      <c r="I173" s="17">
        <v>1</v>
      </c>
      <c r="J173" s="77"/>
      <c r="K173" s="122"/>
    </row>
    <row r="174" spans="1:11" ht="16.2" x14ac:dyDescent="0.3">
      <c r="A174" s="63"/>
      <c r="B174" s="45" t="s">
        <v>1058</v>
      </c>
      <c r="C174" s="4">
        <v>13</v>
      </c>
      <c r="D174" s="4">
        <f t="shared" si="28"/>
        <v>11</v>
      </c>
      <c r="E174" s="4">
        <f t="shared" si="33"/>
        <v>8</v>
      </c>
      <c r="F174" s="4">
        <v>2</v>
      </c>
      <c r="G174" s="17">
        <f t="shared" si="30"/>
        <v>320</v>
      </c>
      <c r="H174" s="17">
        <f t="shared" si="31"/>
        <v>0</v>
      </c>
      <c r="I174" s="17">
        <v>1</v>
      </c>
      <c r="J174" s="77"/>
      <c r="K174" s="122"/>
    </row>
    <row r="175" spans="1:11" ht="16.2" x14ac:dyDescent="0.3">
      <c r="A175" s="63"/>
      <c r="B175" s="45" t="s">
        <v>1059</v>
      </c>
      <c r="C175" s="4"/>
      <c r="D175" s="4" t="str">
        <f t="shared" si="28"/>
        <v/>
      </c>
      <c r="E175" s="4"/>
      <c r="F175" s="4"/>
      <c r="G175" s="17"/>
      <c r="H175" s="17"/>
      <c r="I175" s="17"/>
      <c r="J175" s="77"/>
      <c r="K175" s="122"/>
    </row>
    <row r="176" spans="1:11" ht="16.2" x14ac:dyDescent="0.3">
      <c r="A176" s="63"/>
      <c r="B176" s="45" t="s">
        <v>1060</v>
      </c>
      <c r="C176" s="4">
        <v>12</v>
      </c>
      <c r="D176" s="4">
        <f t="shared" si="28"/>
        <v>10</v>
      </c>
      <c r="E176" s="4">
        <f t="shared" ref="E176:E177" si="34">IF(D176&lt;8,D176,8)</f>
        <v>8</v>
      </c>
      <c r="F176" s="4">
        <f t="shared" si="29"/>
        <v>2</v>
      </c>
      <c r="G176" s="17">
        <f t="shared" si="30"/>
        <v>320</v>
      </c>
      <c r="H176" s="17">
        <f t="shared" si="31"/>
        <v>0</v>
      </c>
      <c r="I176" s="17"/>
      <c r="J176" s="77"/>
      <c r="K176" s="122"/>
    </row>
    <row r="177" spans="1:11" ht="16.2" x14ac:dyDescent="0.3">
      <c r="A177" s="63"/>
      <c r="B177" s="45" t="s">
        <v>1061</v>
      </c>
      <c r="C177" s="4">
        <v>10</v>
      </c>
      <c r="D177" s="4">
        <v>9</v>
      </c>
      <c r="E177" s="4">
        <f t="shared" si="34"/>
        <v>8</v>
      </c>
      <c r="F177" s="4">
        <f t="shared" si="29"/>
        <v>1</v>
      </c>
      <c r="G177" s="17">
        <f t="shared" si="30"/>
        <v>160</v>
      </c>
      <c r="H177" s="17">
        <f t="shared" si="31"/>
        <v>0</v>
      </c>
      <c r="I177" s="17"/>
      <c r="J177" s="77"/>
      <c r="K177" s="122"/>
    </row>
    <row r="178" spans="1:11" ht="16.2" x14ac:dyDescent="0.3">
      <c r="A178" s="63"/>
      <c r="B178" s="45" t="s">
        <v>1062</v>
      </c>
      <c r="C178" s="4"/>
      <c r="D178" s="4" t="str">
        <f t="shared" si="28"/>
        <v/>
      </c>
      <c r="E178" s="4"/>
      <c r="F178" s="4"/>
      <c r="G178" s="17"/>
      <c r="H178" s="17"/>
      <c r="I178" s="17"/>
      <c r="J178" s="77"/>
      <c r="K178" s="122"/>
    </row>
    <row r="179" spans="1:11" ht="16.2" x14ac:dyDescent="0.3">
      <c r="A179" s="63"/>
      <c r="B179" s="45" t="s">
        <v>1063</v>
      </c>
      <c r="C179" s="4">
        <v>13</v>
      </c>
      <c r="D179" s="4">
        <f t="shared" si="28"/>
        <v>11</v>
      </c>
      <c r="E179" s="4">
        <f t="shared" ref="E179" si="35">IF(D179&lt;8,D179,8)</f>
        <v>8</v>
      </c>
      <c r="F179" s="4">
        <v>2</v>
      </c>
      <c r="G179" s="17">
        <f>IF(2&lt;F179,2,F179)*120*4/3</f>
        <v>320</v>
      </c>
      <c r="H179" s="17">
        <f t="shared" si="31"/>
        <v>0</v>
      </c>
      <c r="I179" s="17">
        <v>1</v>
      </c>
      <c r="J179" s="77"/>
      <c r="K179" s="122"/>
    </row>
    <row r="180" spans="1:11" ht="16.2" x14ac:dyDescent="0.3">
      <c r="A180" s="63"/>
      <c r="B180" s="8" t="s">
        <v>59</v>
      </c>
      <c r="C180" s="4"/>
      <c r="D180" s="4">
        <v>168</v>
      </c>
      <c r="E180" s="4"/>
      <c r="F180" s="4">
        <f>SUM(F149:F179)</f>
        <v>41</v>
      </c>
      <c r="G180" s="17"/>
      <c r="H180" s="17"/>
      <c r="I180" s="128">
        <v>12.5</v>
      </c>
      <c r="J180" s="77">
        <v>20160</v>
      </c>
      <c r="K180" s="122"/>
    </row>
    <row r="181" spans="1:11" ht="32.4" x14ac:dyDescent="0.3">
      <c r="A181" s="63"/>
      <c r="B181" s="90" t="s">
        <v>1849</v>
      </c>
      <c r="C181" s="4"/>
      <c r="D181" s="4"/>
      <c r="E181" s="4"/>
      <c r="F181" s="4"/>
      <c r="G181" s="1"/>
      <c r="H181" s="1"/>
      <c r="I181" s="1"/>
      <c r="J181" s="43">
        <f>41*120*4/3+12.5*120*5/3</f>
        <v>9060</v>
      </c>
      <c r="K181" s="122"/>
    </row>
    <row r="182" spans="1:11" ht="16.2" x14ac:dyDescent="0.3">
      <c r="A182" s="63"/>
      <c r="B182" s="8" t="s">
        <v>1817</v>
      </c>
      <c r="C182" s="4"/>
      <c r="D182" s="4"/>
      <c r="E182" s="4"/>
      <c r="F182" s="4"/>
      <c r="G182" s="1"/>
      <c r="H182" s="1"/>
      <c r="I182" s="1"/>
      <c r="J182" s="43">
        <v>29220</v>
      </c>
      <c r="K182" s="122"/>
    </row>
    <row r="183" spans="1:11" ht="16.2" x14ac:dyDescent="0.3">
      <c r="A183" s="63"/>
      <c r="B183" s="8" t="s">
        <v>1</v>
      </c>
      <c r="C183" s="4"/>
      <c r="D183" s="4"/>
      <c r="E183" s="4"/>
      <c r="F183" s="4"/>
      <c r="G183" s="1"/>
      <c r="H183" s="1"/>
      <c r="I183" s="1"/>
      <c r="J183" s="43">
        <v>37807</v>
      </c>
      <c r="K183" s="122"/>
    </row>
    <row r="184" spans="1:11" ht="16.2" x14ac:dyDescent="0.3">
      <c r="A184" s="63"/>
      <c r="B184" s="8" t="s">
        <v>405</v>
      </c>
      <c r="C184" s="9"/>
      <c r="D184" s="9" t="str">
        <f t="shared" ref="D184" si="36">IF((OR(C184&gt;12,C184=12)),C184-2,IF(C184=8,C184-1,""))</f>
        <v/>
      </c>
      <c r="E184" s="9"/>
      <c r="F184" s="9"/>
      <c r="G184" s="10"/>
      <c r="H184" s="10"/>
      <c r="I184" s="10"/>
      <c r="J184" s="78">
        <v>8587</v>
      </c>
      <c r="K184" s="122"/>
    </row>
    <row r="185" spans="1:11" x14ac:dyDescent="0.3">
      <c r="A185" s="63"/>
      <c r="K185" s="122"/>
    </row>
    <row r="186" spans="1:11" ht="16.2" x14ac:dyDescent="0.3">
      <c r="A186" s="63"/>
      <c r="B186" s="45" t="s">
        <v>1064</v>
      </c>
      <c r="C186" s="4">
        <v>13</v>
      </c>
      <c r="D186" s="4">
        <f>IF((OR(C186&gt;12,C186=12)),C186-2,IF(C186=8,C186-1,""))</f>
        <v>11</v>
      </c>
      <c r="E186" s="4">
        <f t="shared" ref="E186:E191" si="37">IF(D186&lt;8,D186,8)</f>
        <v>8</v>
      </c>
      <c r="F186" s="4">
        <v>2</v>
      </c>
      <c r="G186" s="17">
        <f>IF(2&lt;F186,2,F186)*120*4/3</f>
        <v>320</v>
      </c>
      <c r="H186" s="17">
        <f>IF(F186&gt;2,F186-2,0)*120*5/3</f>
        <v>0</v>
      </c>
      <c r="I186" s="17">
        <v>1</v>
      </c>
      <c r="J186" s="77"/>
      <c r="K186" s="122"/>
    </row>
    <row r="187" spans="1:11" ht="16.2" x14ac:dyDescent="0.3">
      <c r="A187" s="63"/>
      <c r="B187" s="45" t="s">
        <v>1065</v>
      </c>
      <c r="C187" s="4">
        <v>12</v>
      </c>
      <c r="D187" s="4">
        <f t="shared" ref="D187:D215" si="38">IF((OR(C187&gt;12,C187=12)),C187-2,IF(C187=8,C187-1,""))</f>
        <v>10</v>
      </c>
      <c r="E187" s="4">
        <f t="shared" si="37"/>
        <v>8</v>
      </c>
      <c r="F187" s="4">
        <f t="shared" ref="F187:F215" si="39">D187-8</f>
        <v>2</v>
      </c>
      <c r="G187" s="17">
        <f t="shared" ref="G187:G216" si="40">IF(2&lt;F187,2,F187)*120*4/3</f>
        <v>320</v>
      </c>
      <c r="H187" s="17">
        <f t="shared" ref="H187:H216" si="41">IF(F187&gt;2,F187-2,0)*120*5/3</f>
        <v>0</v>
      </c>
      <c r="I187" s="17"/>
      <c r="J187" s="77"/>
      <c r="K187" s="122"/>
    </row>
    <row r="188" spans="1:11" ht="16.2" x14ac:dyDescent="0.3">
      <c r="A188" s="63"/>
      <c r="B188" s="45" t="s">
        <v>1066</v>
      </c>
      <c r="C188" s="4">
        <v>12</v>
      </c>
      <c r="D188" s="4">
        <f t="shared" si="38"/>
        <v>10</v>
      </c>
      <c r="E188" s="4">
        <f t="shared" si="37"/>
        <v>8</v>
      </c>
      <c r="F188" s="4">
        <f t="shared" si="39"/>
        <v>2</v>
      </c>
      <c r="G188" s="17">
        <f t="shared" si="40"/>
        <v>320</v>
      </c>
      <c r="H188" s="17">
        <f t="shared" si="41"/>
        <v>0</v>
      </c>
      <c r="I188" s="17"/>
      <c r="J188" s="77"/>
      <c r="K188" s="122"/>
    </row>
    <row r="189" spans="1:11" ht="16.2" x14ac:dyDescent="0.3">
      <c r="A189" s="63"/>
      <c r="B189" s="45" t="s">
        <v>1067</v>
      </c>
      <c r="C189" s="4">
        <v>12</v>
      </c>
      <c r="D189" s="4">
        <f t="shared" si="38"/>
        <v>10</v>
      </c>
      <c r="E189" s="4">
        <f t="shared" si="37"/>
        <v>8</v>
      </c>
      <c r="F189" s="4">
        <f t="shared" si="39"/>
        <v>2</v>
      </c>
      <c r="G189" s="17">
        <f t="shared" si="40"/>
        <v>320</v>
      </c>
      <c r="H189" s="17">
        <f t="shared" si="41"/>
        <v>0</v>
      </c>
      <c r="I189" s="17"/>
      <c r="J189" s="77"/>
      <c r="K189" s="122"/>
    </row>
    <row r="190" spans="1:11" ht="16.2" x14ac:dyDescent="0.3">
      <c r="A190" s="63"/>
      <c r="B190" s="45" t="s">
        <v>1068</v>
      </c>
      <c r="C190" s="4">
        <v>12</v>
      </c>
      <c r="D190" s="4">
        <f t="shared" si="38"/>
        <v>10</v>
      </c>
      <c r="E190" s="4">
        <f t="shared" si="37"/>
        <v>8</v>
      </c>
      <c r="F190" s="4">
        <f t="shared" si="39"/>
        <v>2</v>
      </c>
      <c r="G190" s="17">
        <f t="shared" si="40"/>
        <v>320</v>
      </c>
      <c r="H190" s="17">
        <f t="shared" si="41"/>
        <v>0</v>
      </c>
      <c r="I190" s="17"/>
      <c r="J190" s="77"/>
      <c r="K190" s="122"/>
    </row>
    <row r="191" spans="1:11" ht="16.2" x14ac:dyDescent="0.3">
      <c r="A191" s="63"/>
      <c r="B191" s="45" t="s">
        <v>1069</v>
      </c>
      <c r="C191" s="4">
        <v>13</v>
      </c>
      <c r="D191" s="4">
        <f t="shared" si="38"/>
        <v>11</v>
      </c>
      <c r="E191" s="4">
        <f t="shared" si="37"/>
        <v>8</v>
      </c>
      <c r="F191" s="4">
        <v>2</v>
      </c>
      <c r="G191" s="17">
        <f t="shared" si="40"/>
        <v>320</v>
      </c>
      <c r="H191" s="17">
        <f t="shared" si="41"/>
        <v>0</v>
      </c>
      <c r="I191" s="17">
        <v>1</v>
      </c>
      <c r="J191" s="77"/>
      <c r="K191" s="122"/>
    </row>
    <row r="192" spans="1:11" ht="16.2" x14ac:dyDescent="0.3">
      <c r="A192" s="63"/>
      <c r="B192" s="166" t="s">
        <v>2089</v>
      </c>
      <c r="C192" s="19"/>
      <c r="D192" s="19" t="str">
        <f t="shared" si="38"/>
        <v/>
      </c>
      <c r="E192" s="19"/>
      <c r="F192" s="19"/>
      <c r="G192" s="20"/>
      <c r="H192" s="20"/>
      <c r="I192" s="20"/>
      <c r="J192" s="91"/>
      <c r="K192" s="122"/>
    </row>
    <row r="193" spans="1:11" ht="16.2" x14ac:dyDescent="0.3">
      <c r="A193" s="63"/>
      <c r="B193" s="166" t="s">
        <v>2090</v>
      </c>
      <c r="C193" s="19"/>
      <c r="D193" s="19" t="str">
        <f t="shared" si="38"/>
        <v/>
      </c>
      <c r="E193" s="19"/>
      <c r="F193" s="19"/>
      <c r="G193" s="20"/>
      <c r="H193" s="20"/>
      <c r="I193" s="20"/>
      <c r="J193" s="91"/>
      <c r="K193" s="122"/>
    </row>
    <row r="194" spans="1:11" ht="16.2" x14ac:dyDescent="0.3">
      <c r="A194" s="63"/>
      <c r="B194" s="45" t="s">
        <v>1070</v>
      </c>
      <c r="C194" s="4">
        <v>11</v>
      </c>
      <c r="D194" s="4">
        <v>10</v>
      </c>
      <c r="E194" s="4">
        <f t="shared" ref="E194:E196" si="42">IF(D194&lt;8,D194,8)</f>
        <v>8</v>
      </c>
      <c r="F194" s="4">
        <f t="shared" si="39"/>
        <v>2</v>
      </c>
      <c r="G194" s="17">
        <f t="shared" si="40"/>
        <v>320</v>
      </c>
      <c r="H194" s="17">
        <f t="shared" si="41"/>
        <v>0</v>
      </c>
      <c r="I194" s="17"/>
      <c r="J194" s="77"/>
      <c r="K194" s="122"/>
    </row>
    <row r="195" spans="1:11" ht="16.2" x14ac:dyDescent="0.3">
      <c r="A195" s="63"/>
      <c r="B195" s="45" t="s">
        <v>1071</v>
      </c>
      <c r="C195" s="4">
        <v>9</v>
      </c>
      <c r="D195" s="4">
        <v>8</v>
      </c>
      <c r="E195" s="4">
        <f t="shared" si="42"/>
        <v>8</v>
      </c>
      <c r="F195" s="4">
        <f t="shared" si="39"/>
        <v>0</v>
      </c>
      <c r="G195" s="17">
        <f t="shared" si="40"/>
        <v>0</v>
      </c>
      <c r="H195" s="17">
        <f t="shared" si="41"/>
        <v>0</v>
      </c>
      <c r="I195" s="17"/>
      <c r="J195" s="77"/>
      <c r="K195" s="122"/>
    </row>
    <row r="196" spans="1:11" ht="16.2" x14ac:dyDescent="0.3">
      <c r="A196" s="63"/>
      <c r="B196" s="45" t="s">
        <v>1072</v>
      </c>
      <c r="C196" s="4">
        <v>6</v>
      </c>
      <c r="D196" s="4">
        <v>6</v>
      </c>
      <c r="E196" s="4">
        <f t="shared" si="42"/>
        <v>6</v>
      </c>
      <c r="F196" s="4"/>
      <c r="G196" s="17"/>
      <c r="H196" s="17"/>
      <c r="I196" s="17"/>
      <c r="J196" s="77"/>
      <c r="K196" s="122"/>
    </row>
    <row r="197" spans="1:11" ht="16.2" x14ac:dyDescent="0.3">
      <c r="A197" s="63"/>
      <c r="B197" s="45" t="s">
        <v>1073</v>
      </c>
      <c r="C197" s="4"/>
      <c r="D197" s="4" t="str">
        <f t="shared" si="38"/>
        <v/>
      </c>
      <c r="E197" s="4"/>
      <c r="F197" s="4"/>
      <c r="G197" s="17"/>
      <c r="H197" s="17"/>
      <c r="I197" s="17"/>
      <c r="J197" s="77"/>
      <c r="K197" s="122"/>
    </row>
    <row r="198" spans="1:11" ht="16.2" x14ac:dyDescent="0.3">
      <c r="A198" s="63"/>
      <c r="B198" s="45" t="s">
        <v>1074</v>
      </c>
      <c r="C198" s="4">
        <v>13</v>
      </c>
      <c r="D198" s="4">
        <f t="shared" si="38"/>
        <v>11</v>
      </c>
      <c r="E198" s="4">
        <f t="shared" ref="E198:E205" si="43">IF(D198&lt;8,D198,8)</f>
        <v>8</v>
      </c>
      <c r="F198" s="4">
        <v>2</v>
      </c>
      <c r="G198" s="17">
        <f t="shared" si="40"/>
        <v>320</v>
      </c>
      <c r="H198" s="17">
        <f t="shared" si="41"/>
        <v>0</v>
      </c>
      <c r="I198" s="17">
        <v>1</v>
      </c>
      <c r="J198" s="77"/>
      <c r="K198" s="122"/>
    </row>
    <row r="199" spans="1:11" ht="16.2" x14ac:dyDescent="0.3">
      <c r="A199" s="63"/>
      <c r="B199" s="45" t="s">
        <v>1075</v>
      </c>
      <c r="C199" s="4">
        <v>12</v>
      </c>
      <c r="D199" s="4">
        <f t="shared" si="38"/>
        <v>10</v>
      </c>
      <c r="E199" s="4">
        <f t="shared" si="43"/>
        <v>8</v>
      </c>
      <c r="F199" s="4">
        <f t="shared" si="39"/>
        <v>2</v>
      </c>
      <c r="G199" s="17">
        <f t="shared" si="40"/>
        <v>320</v>
      </c>
      <c r="H199" s="17">
        <f t="shared" si="41"/>
        <v>0</v>
      </c>
      <c r="I199" s="17"/>
      <c r="J199" s="77"/>
      <c r="K199" s="122"/>
    </row>
    <row r="200" spans="1:11" ht="16.2" x14ac:dyDescent="0.3">
      <c r="A200" s="63"/>
      <c r="B200" s="45" t="s">
        <v>1076</v>
      </c>
      <c r="C200" s="4">
        <v>11</v>
      </c>
      <c r="D200" s="4">
        <v>10</v>
      </c>
      <c r="E200" s="4">
        <f t="shared" si="43"/>
        <v>8</v>
      </c>
      <c r="F200" s="4">
        <f t="shared" si="39"/>
        <v>2</v>
      </c>
      <c r="G200" s="17">
        <f t="shared" si="40"/>
        <v>320</v>
      </c>
      <c r="H200" s="17">
        <f t="shared" si="41"/>
        <v>0</v>
      </c>
      <c r="I200" s="17"/>
      <c r="J200" s="77"/>
      <c r="K200" s="122"/>
    </row>
    <row r="201" spans="1:11" ht="16.2" x14ac:dyDescent="0.3">
      <c r="A201" s="63"/>
      <c r="B201" s="45" t="s">
        <v>1077</v>
      </c>
      <c r="C201" s="4">
        <v>12</v>
      </c>
      <c r="D201" s="4">
        <f t="shared" si="38"/>
        <v>10</v>
      </c>
      <c r="E201" s="4">
        <f t="shared" si="43"/>
        <v>8</v>
      </c>
      <c r="F201" s="4">
        <f t="shared" si="39"/>
        <v>2</v>
      </c>
      <c r="G201" s="17">
        <f t="shared" si="40"/>
        <v>320</v>
      </c>
      <c r="H201" s="17">
        <f t="shared" si="41"/>
        <v>0</v>
      </c>
      <c r="I201" s="17"/>
      <c r="J201" s="77"/>
      <c r="K201" s="122"/>
    </row>
    <row r="202" spans="1:11" ht="16.2" x14ac:dyDescent="0.3">
      <c r="A202" s="63"/>
      <c r="B202" s="45" t="s">
        <v>1078</v>
      </c>
      <c r="C202" s="4">
        <v>14</v>
      </c>
      <c r="D202" s="4">
        <f t="shared" si="38"/>
        <v>12</v>
      </c>
      <c r="E202" s="4">
        <f t="shared" si="43"/>
        <v>8</v>
      </c>
      <c r="F202" s="4">
        <v>2</v>
      </c>
      <c r="G202" s="17">
        <f t="shared" si="40"/>
        <v>320</v>
      </c>
      <c r="H202" s="17">
        <f t="shared" si="41"/>
        <v>0</v>
      </c>
      <c r="I202" s="17">
        <v>2</v>
      </c>
      <c r="J202" s="77"/>
      <c r="K202" s="122"/>
    </row>
    <row r="203" spans="1:11" ht="16.2" x14ac:dyDescent="0.3">
      <c r="A203" s="63"/>
      <c r="B203" s="45" t="s">
        <v>1079</v>
      </c>
      <c r="C203" s="4">
        <v>13</v>
      </c>
      <c r="D203" s="4">
        <f t="shared" si="38"/>
        <v>11</v>
      </c>
      <c r="E203" s="4">
        <f t="shared" si="43"/>
        <v>8</v>
      </c>
      <c r="F203" s="4">
        <v>2</v>
      </c>
      <c r="G203" s="17">
        <f t="shared" si="40"/>
        <v>320</v>
      </c>
      <c r="H203" s="17">
        <f>IF(F203&gt;2,F203-2,0)*120*5/3</f>
        <v>0</v>
      </c>
      <c r="I203" s="17">
        <v>1</v>
      </c>
      <c r="J203" s="77"/>
      <c r="K203" s="122"/>
    </row>
    <row r="204" spans="1:11" ht="16.2" x14ac:dyDescent="0.3">
      <c r="A204" s="63"/>
      <c r="B204" s="45" t="s">
        <v>1080</v>
      </c>
      <c r="C204" s="4">
        <v>13</v>
      </c>
      <c r="D204" s="4">
        <f t="shared" si="38"/>
        <v>11</v>
      </c>
      <c r="E204" s="4">
        <f t="shared" si="43"/>
        <v>8</v>
      </c>
      <c r="F204" s="4">
        <v>2</v>
      </c>
      <c r="G204" s="17">
        <f t="shared" si="40"/>
        <v>320</v>
      </c>
      <c r="H204" s="17">
        <f t="shared" si="41"/>
        <v>0</v>
      </c>
      <c r="I204" s="17">
        <v>1</v>
      </c>
      <c r="J204" s="77"/>
      <c r="K204" s="122"/>
    </row>
    <row r="205" spans="1:11" s="140" customFormat="1" ht="32.4" x14ac:dyDescent="0.3">
      <c r="A205" s="153"/>
      <c r="B205" s="81" t="s">
        <v>1955</v>
      </c>
      <c r="C205" s="10">
        <v>11</v>
      </c>
      <c r="D205" s="10">
        <v>10</v>
      </c>
      <c r="E205" s="10">
        <f t="shared" si="43"/>
        <v>8</v>
      </c>
      <c r="F205" s="10">
        <f t="shared" si="39"/>
        <v>2</v>
      </c>
      <c r="G205" s="38">
        <f t="shared" si="40"/>
        <v>320</v>
      </c>
      <c r="H205" s="38">
        <f t="shared" si="41"/>
        <v>0</v>
      </c>
      <c r="I205" s="38"/>
      <c r="J205" s="82"/>
      <c r="K205" s="154">
        <f>120*8*2+120*2*4/3</f>
        <v>2240</v>
      </c>
    </row>
    <row r="206" spans="1:11" ht="16.2" x14ac:dyDescent="0.3">
      <c r="A206" s="63"/>
      <c r="B206" s="45" t="s">
        <v>1081</v>
      </c>
      <c r="C206" s="4"/>
      <c r="D206" s="4" t="str">
        <f t="shared" si="38"/>
        <v/>
      </c>
      <c r="E206" s="4"/>
      <c r="F206" s="4"/>
      <c r="G206" s="17"/>
      <c r="H206" s="17"/>
      <c r="I206" s="17"/>
      <c r="J206" s="77"/>
      <c r="K206" s="122"/>
    </row>
    <row r="207" spans="1:11" ht="16.2" x14ac:dyDescent="0.3">
      <c r="A207" s="63"/>
      <c r="B207" s="45" t="s">
        <v>1082</v>
      </c>
      <c r="C207" s="4"/>
      <c r="D207" s="4" t="str">
        <f t="shared" si="38"/>
        <v/>
      </c>
      <c r="E207" s="4"/>
      <c r="F207" s="4"/>
      <c r="G207" s="17"/>
      <c r="H207" s="17"/>
      <c r="I207" s="17"/>
      <c r="J207" s="77"/>
      <c r="K207" s="122"/>
    </row>
    <row r="208" spans="1:11" ht="16.2" x14ac:dyDescent="0.3">
      <c r="A208" s="63"/>
      <c r="B208" s="45" t="s">
        <v>1083</v>
      </c>
      <c r="C208" s="4"/>
      <c r="D208" s="4" t="str">
        <f t="shared" si="38"/>
        <v/>
      </c>
      <c r="E208" s="4"/>
      <c r="F208" s="4"/>
      <c r="G208" s="17"/>
      <c r="H208" s="17"/>
      <c r="I208" s="17"/>
      <c r="J208" s="77"/>
      <c r="K208" s="122"/>
    </row>
    <row r="209" spans="1:11" ht="16.2" x14ac:dyDescent="0.3">
      <c r="A209" s="63"/>
      <c r="B209" s="45" t="s">
        <v>1084</v>
      </c>
      <c r="C209" s="4"/>
      <c r="D209" s="4" t="str">
        <f t="shared" si="38"/>
        <v/>
      </c>
      <c r="E209" s="4"/>
      <c r="F209" s="4"/>
      <c r="G209" s="17"/>
      <c r="H209" s="17"/>
      <c r="I209" s="17"/>
      <c r="J209" s="77"/>
      <c r="K209" s="122"/>
    </row>
    <row r="210" spans="1:11" ht="16.2" x14ac:dyDescent="0.3">
      <c r="A210" s="63"/>
      <c r="B210" s="45" t="s">
        <v>1085</v>
      </c>
      <c r="C210" s="4">
        <v>13.5</v>
      </c>
      <c r="D210" s="4">
        <f t="shared" si="38"/>
        <v>11.5</v>
      </c>
      <c r="E210" s="4">
        <f t="shared" ref="E210:E215" si="44">IF(D210&lt;8,D210,8)</f>
        <v>8</v>
      </c>
      <c r="F210" s="4">
        <v>2</v>
      </c>
      <c r="G210" s="17">
        <f t="shared" si="40"/>
        <v>320</v>
      </c>
      <c r="H210" s="17">
        <f t="shared" si="41"/>
        <v>0</v>
      </c>
      <c r="I210" s="128">
        <v>1.5</v>
      </c>
      <c r="J210" s="77"/>
      <c r="K210" s="122"/>
    </row>
    <row r="211" spans="1:11" ht="16.2" x14ac:dyDescent="0.3">
      <c r="A211" s="63"/>
      <c r="B211" s="45" t="s">
        <v>1086</v>
      </c>
      <c r="C211" s="4">
        <v>12</v>
      </c>
      <c r="D211" s="4">
        <f t="shared" si="38"/>
        <v>10</v>
      </c>
      <c r="E211" s="4">
        <f t="shared" si="44"/>
        <v>8</v>
      </c>
      <c r="F211" s="4">
        <f t="shared" si="39"/>
        <v>2</v>
      </c>
      <c r="G211" s="17">
        <f t="shared" si="40"/>
        <v>320</v>
      </c>
      <c r="H211" s="17">
        <f t="shared" si="41"/>
        <v>0</v>
      </c>
      <c r="I211" s="17"/>
      <c r="J211" s="77"/>
      <c r="K211" s="122"/>
    </row>
    <row r="212" spans="1:11" ht="16.2" x14ac:dyDescent="0.3">
      <c r="A212" s="63"/>
      <c r="B212" s="45" t="s">
        <v>1087</v>
      </c>
      <c r="C212" s="4">
        <v>12</v>
      </c>
      <c r="D212" s="4">
        <f t="shared" si="38"/>
        <v>10</v>
      </c>
      <c r="E212" s="4">
        <f t="shared" si="44"/>
        <v>8</v>
      </c>
      <c r="F212" s="4">
        <f t="shared" si="39"/>
        <v>2</v>
      </c>
      <c r="G212" s="17">
        <f t="shared" si="40"/>
        <v>320</v>
      </c>
      <c r="H212" s="17">
        <f t="shared" si="41"/>
        <v>0</v>
      </c>
      <c r="I212" s="17"/>
      <c r="J212" s="77"/>
      <c r="K212" s="122"/>
    </row>
    <row r="213" spans="1:11" ht="16.2" x14ac:dyDescent="0.3">
      <c r="A213" s="63"/>
      <c r="B213" s="45" t="s">
        <v>1088</v>
      </c>
      <c r="C213" s="4">
        <v>12</v>
      </c>
      <c r="D213" s="4">
        <f t="shared" si="38"/>
        <v>10</v>
      </c>
      <c r="E213" s="4">
        <f t="shared" si="44"/>
        <v>8</v>
      </c>
      <c r="F213" s="4">
        <f t="shared" si="39"/>
        <v>2</v>
      </c>
      <c r="G213" s="17">
        <f t="shared" si="40"/>
        <v>320</v>
      </c>
      <c r="H213" s="17">
        <f t="shared" si="41"/>
        <v>0</v>
      </c>
      <c r="I213" s="17"/>
      <c r="J213" s="77"/>
      <c r="K213" s="122"/>
    </row>
    <row r="214" spans="1:11" ht="16.2" x14ac:dyDescent="0.3">
      <c r="A214" s="63"/>
      <c r="B214" s="45" t="s">
        <v>1089</v>
      </c>
      <c r="C214" s="4">
        <v>12</v>
      </c>
      <c r="D214" s="4">
        <f t="shared" si="38"/>
        <v>10</v>
      </c>
      <c r="E214" s="4">
        <f t="shared" si="44"/>
        <v>8</v>
      </c>
      <c r="F214" s="4">
        <f t="shared" si="39"/>
        <v>2</v>
      </c>
      <c r="G214" s="17">
        <f t="shared" si="40"/>
        <v>320</v>
      </c>
      <c r="H214" s="17">
        <f t="shared" si="41"/>
        <v>0</v>
      </c>
      <c r="I214" s="17"/>
      <c r="J214" s="77"/>
      <c r="K214" s="122"/>
    </row>
    <row r="215" spans="1:11" ht="16.2" x14ac:dyDescent="0.3">
      <c r="A215" s="63"/>
      <c r="B215" s="45" t="s">
        <v>1090</v>
      </c>
      <c r="C215" s="4">
        <v>12</v>
      </c>
      <c r="D215" s="4">
        <f t="shared" si="38"/>
        <v>10</v>
      </c>
      <c r="E215" s="4">
        <f t="shared" si="44"/>
        <v>8</v>
      </c>
      <c r="F215" s="4">
        <f t="shared" si="39"/>
        <v>2</v>
      </c>
      <c r="G215" s="17">
        <f t="shared" si="40"/>
        <v>320</v>
      </c>
      <c r="H215" s="17">
        <f t="shared" si="41"/>
        <v>0</v>
      </c>
      <c r="I215" s="17"/>
      <c r="J215" s="77"/>
      <c r="K215" s="122"/>
    </row>
    <row r="216" spans="1:11" ht="16.2" x14ac:dyDescent="0.3">
      <c r="A216" s="63"/>
      <c r="B216" s="8" t="s">
        <v>59</v>
      </c>
      <c r="C216" s="4"/>
      <c r="D216" s="4">
        <v>174</v>
      </c>
      <c r="E216" s="4"/>
      <c r="F216" s="4">
        <v>40</v>
      </c>
      <c r="G216" s="17">
        <f t="shared" si="40"/>
        <v>320</v>
      </c>
      <c r="H216" s="17">
        <f t="shared" si="41"/>
        <v>7600</v>
      </c>
      <c r="I216" s="128">
        <v>8.5</v>
      </c>
      <c r="J216" s="77">
        <v>20880</v>
      </c>
      <c r="K216" s="122"/>
    </row>
    <row r="217" spans="1:11" ht="32.4" x14ac:dyDescent="0.3">
      <c r="A217" s="63"/>
      <c r="B217" s="90" t="s">
        <v>1849</v>
      </c>
      <c r="C217" s="4"/>
      <c r="D217" s="4"/>
      <c r="E217" s="4"/>
      <c r="F217" s="4"/>
      <c r="G217" s="17"/>
      <c r="H217" s="17"/>
      <c r="I217" s="17"/>
      <c r="J217" s="77">
        <f>40*120*4/3+8.5*120*5/3</f>
        <v>8100</v>
      </c>
      <c r="K217" s="122">
        <v>2240</v>
      </c>
    </row>
    <row r="218" spans="1:11" ht="16.2" x14ac:dyDescent="0.3">
      <c r="A218" s="63"/>
      <c r="B218" s="8" t="s">
        <v>1817</v>
      </c>
      <c r="C218" s="4"/>
      <c r="D218" s="4"/>
      <c r="E218" s="4"/>
      <c r="F218" s="4"/>
      <c r="G218" s="1"/>
      <c r="H218" s="1"/>
      <c r="I218" s="1"/>
      <c r="J218" s="43">
        <v>31220</v>
      </c>
      <c r="K218" s="122"/>
    </row>
    <row r="219" spans="1:11" ht="16.2" x14ac:dyDescent="0.3">
      <c r="A219" s="63"/>
      <c r="B219" s="8" t="s">
        <v>1</v>
      </c>
      <c r="C219" s="4"/>
      <c r="D219" s="4"/>
      <c r="E219" s="4"/>
      <c r="F219" s="4"/>
      <c r="G219" s="1"/>
      <c r="H219" s="1"/>
      <c r="I219" s="1"/>
      <c r="J219" s="43">
        <v>39315</v>
      </c>
      <c r="K219" s="122"/>
    </row>
    <row r="220" spans="1:11" ht="16.2" x14ac:dyDescent="0.3">
      <c r="A220" s="63"/>
      <c r="B220" s="8" t="s">
        <v>405</v>
      </c>
      <c r="C220" s="9"/>
      <c r="D220" s="9" t="str">
        <f t="shared" ref="D220" si="45">IF((OR(C220&gt;12,C220=12)),C220-2,IF(C220=8,C220-1,""))</f>
        <v/>
      </c>
      <c r="E220" s="9"/>
      <c r="F220" s="9"/>
      <c r="G220" s="10"/>
      <c r="H220" s="10"/>
      <c r="I220" s="10"/>
      <c r="J220" s="78">
        <v>8095</v>
      </c>
      <c r="K220" s="127"/>
    </row>
    <row r="221" spans="1:11" x14ac:dyDescent="0.3">
      <c r="A221" s="63"/>
      <c r="K221" s="122"/>
    </row>
    <row r="222" spans="1:11" ht="16.2" x14ac:dyDescent="0.3">
      <c r="A222" s="63"/>
      <c r="B222" s="45" t="s">
        <v>1091</v>
      </c>
      <c r="C222" s="4">
        <v>13</v>
      </c>
      <c r="D222" s="4">
        <f>IF((OR(C222&gt;12,C222=12)),C222-2,IF(C222=8,C222-1,""))</f>
        <v>11</v>
      </c>
      <c r="E222" s="4">
        <f t="shared" ref="E222:E226" si="46">IF(D222&lt;8,D222,8)</f>
        <v>8</v>
      </c>
      <c r="F222" s="4">
        <v>2</v>
      </c>
      <c r="G222" s="17">
        <f>IF(2&lt;F222,2,F222)*120*4/3</f>
        <v>320</v>
      </c>
      <c r="H222" s="17">
        <f>IF(F222&gt;2,F222-2,0)*120*5/3</f>
        <v>0</v>
      </c>
      <c r="I222" s="17">
        <v>1</v>
      </c>
      <c r="J222" s="77"/>
      <c r="K222" s="122"/>
    </row>
    <row r="223" spans="1:11" ht="16.2" x14ac:dyDescent="0.3">
      <c r="A223" s="63"/>
      <c r="B223" s="45" t="s">
        <v>1092</v>
      </c>
      <c r="C223" s="4">
        <v>13</v>
      </c>
      <c r="D223" s="4">
        <f t="shared" ref="D223:D252" si="47">IF((OR(C223&gt;12,C223=12)),C223-2,IF(C223=8,C223-1,""))</f>
        <v>11</v>
      </c>
      <c r="E223" s="4">
        <f t="shared" si="46"/>
        <v>8</v>
      </c>
      <c r="F223" s="4">
        <v>2</v>
      </c>
      <c r="G223" s="17">
        <f t="shared" ref="G223:G252" si="48">IF(2&lt;F223,2,F223)*120*4/3</f>
        <v>320</v>
      </c>
      <c r="H223" s="17">
        <f t="shared" ref="H223:H252" si="49">IF(F223&gt;2,F223-2,0)*120*5/3</f>
        <v>0</v>
      </c>
      <c r="I223" s="17">
        <v>1</v>
      </c>
      <c r="J223" s="77"/>
      <c r="K223" s="122"/>
    </row>
    <row r="224" spans="1:11" ht="16.2" x14ac:dyDescent="0.3">
      <c r="A224" s="63"/>
      <c r="B224" s="45" t="s">
        <v>1093</v>
      </c>
      <c r="C224" s="4">
        <v>13</v>
      </c>
      <c r="D224" s="4">
        <f t="shared" si="47"/>
        <v>11</v>
      </c>
      <c r="E224" s="4">
        <f t="shared" si="46"/>
        <v>8</v>
      </c>
      <c r="F224" s="4">
        <v>2</v>
      </c>
      <c r="G224" s="17">
        <f t="shared" si="48"/>
        <v>320</v>
      </c>
      <c r="H224" s="17">
        <f t="shared" si="49"/>
        <v>0</v>
      </c>
      <c r="I224" s="17">
        <v>1</v>
      </c>
      <c r="J224" s="77"/>
      <c r="K224" s="122"/>
    </row>
    <row r="225" spans="1:11" ht="16.2" x14ac:dyDescent="0.3">
      <c r="A225" s="63"/>
      <c r="B225" s="45" t="s">
        <v>1094</v>
      </c>
      <c r="C225" s="4">
        <v>13</v>
      </c>
      <c r="D225" s="4">
        <f t="shared" si="47"/>
        <v>11</v>
      </c>
      <c r="E225" s="4">
        <f t="shared" si="46"/>
        <v>8</v>
      </c>
      <c r="F225" s="4">
        <v>2</v>
      </c>
      <c r="G225" s="17">
        <f t="shared" si="48"/>
        <v>320</v>
      </c>
      <c r="H225" s="17">
        <f t="shared" si="49"/>
        <v>0</v>
      </c>
      <c r="I225" s="17">
        <v>1</v>
      </c>
      <c r="J225" s="77"/>
      <c r="K225" s="122"/>
    </row>
    <row r="226" spans="1:11" s="140" customFormat="1" ht="32.4" x14ac:dyDescent="0.3">
      <c r="A226" s="153"/>
      <c r="B226" s="81" t="s">
        <v>1956</v>
      </c>
      <c r="C226" s="10">
        <v>13</v>
      </c>
      <c r="D226" s="10">
        <f t="shared" si="47"/>
        <v>11</v>
      </c>
      <c r="E226" s="10">
        <f t="shared" si="46"/>
        <v>8</v>
      </c>
      <c r="F226" s="10">
        <v>2</v>
      </c>
      <c r="G226" s="38">
        <f t="shared" si="48"/>
        <v>320</v>
      </c>
      <c r="H226" s="38">
        <f t="shared" si="49"/>
        <v>0</v>
      </c>
      <c r="I226" s="38">
        <v>1</v>
      </c>
      <c r="J226" s="82"/>
      <c r="K226" s="154">
        <f>120*8*2+120*2*4/3+120*1*5/3</f>
        <v>2440</v>
      </c>
    </row>
    <row r="227" spans="1:11" ht="16.2" x14ac:dyDescent="0.3">
      <c r="A227" s="63"/>
      <c r="B227" s="45" t="s">
        <v>1095</v>
      </c>
      <c r="C227" s="4"/>
      <c r="D227" s="4" t="str">
        <f t="shared" si="47"/>
        <v/>
      </c>
      <c r="E227" s="4"/>
      <c r="F227" s="4"/>
      <c r="G227" s="17"/>
      <c r="H227" s="17"/>
      <c r="I227" s="17"/>
      <c r="J227" s="77"/>
      <c r="K227" s="122"/>
    </row>
    <row r="228" spans="1:11" ht="16.2" x14ac:dyDescent="0.3">
      <c r="A228" s="63"/>
      <c r="B228" s="45" t="s">
        <v>1096</v>
      </c>
      <c r="C228" s="4">
        <v>13</v>
      </c>
      <c r="D228" s="4">
        <f t="shared" si="47"/>
        <v>11</v>
      </c>
      <c r="E228" s="4">
        <f t="shared" ref="E228:E234" si="50">IF(D228&lt;8,D228,8)</f>
        <v>8</v>
      </c>
      <c r="F228" s="4">
        <v>2</v>
      </c>
      <c r="G228" s="17">
        <f t="shared" si="48"/>
        <v>320</v>
      </c>
      <c r="H228" s="17">
        <f t="shared" si="49"/>
        <v>0</v>
      </c>
      <c r="I228" s="17">
        <v>1</v>
      </c>
      <c r="J228" s="77"/>
      <c r="K228" s="122"/>
    </row>
    <row r="229" spans="1:11" ht="16.2" x14ac:dyDescent="0.3">
      <c r="A229" s="63"/>
      <c r="B229" s="45" t="s">
        <v>1097</v>
      </c>
      <c r="C229" s="4">
        <v>12</v>
      </c>
      <c r="D229" s="4">
        <f t="shared" si="47"/>
        <v>10</v>
      </c>
      <c r="E229" s="4">
        <f t="shared" si="50"/>
        <v>8</v>
      </c>
      <c r="F229" s="4">
        <f t="shared" ref="F229:F252" si="51">D229-8</f>
        <v>2</v>
      </c>
      <c r="G229" s="17">
        <f t="shared" si="48"/>
        <v>320</v>
      </c>
      <c r="H229" s="17">
        <f t="shared" si="49"/>
        <v>0</v>
      </c>
      <c r="I229" s="17"/>
      <c r="J229" s="77"/>
      <c r="K229" s="122"/>
    </row>
    <row r="230" spans="1:11" ht="16.2" x14ac:dyDescent="0.3">
      <c r="A230" s="63"/>
      <c r="B230" s="45" t="s">
        <v>1098</v>
      </c>
      <c r="C230" s="4">
        <v>12</v>
      </c>
      <c r="D230" s="4">
        <v>10</v>
      </c>
      <c r="E230" s="4">
        <f t="shared" si="50"/>
        <v>8</v>
      </c>
      <c r="F230" s="4">
        <f t="shared" si="51"/>
        <v>2</v>
      </c>
      <c r="G230" s="17">
        <f t="shared" si="48"/>
        <v>320</v>
      </c>
      <c r="H230" s="17">
        <f t="shared" si="49"/>
        <v>0</v>
      </c>
      <c r="I230" s="17"/>
      <c r="J230" s="77"/>
      <c r="K230" s="122"/>
    </row>
    <row r="231" spans="1:11" ht="16.2" x14ac:dyDescent="0.3">
      <c r="A231" s="63"/>
      <c r="B231" s="45" t="s">
        <v>1099</v>
      </c>
      <c r="C231" s="4">
        <v>12</v>
      </c>
      <c r="D231" s="4">
        <v>8</v>
      </c>
      <c r="E231" s="4">
        <f t="shared" si="50"/>
        <v>8</v>
      </c>
      <c r="F231" s="4">
        <f t="shared" si="51"/>
        <v>0</v>
      </c>
      <c r="G231" s="17">
        <f t="shared" si="48"/>
        <v>0</v>
      </c>
      <c r="H231" s="17">
        <f t="shared" si="49"/>
        <v>0</v>
      </c>
      <c r="I231" s="17"/>
      <c r="J231" s="77"/>
      <c r="K231" s="122"/>
    </row>
    <row r="232" spans="1:11" s="140" customFormat="1" ht="48.6" x14ac:dyDescent="0.3">
      <c r="A232" s="153"/>
      <c r="B232" s="81" t="s">
        <v>1957</v>
      </c>
      <c r="C232" s="10">
        <v>12</v>
      </c>
      <c r="D232" s="10">
        <v>8</v>
      </c>
      <c r="E232" s="10">
        <f t="shared" si="50"/>
        <v>8</v>
      </c>
      <c r="F232" s="10"/>
      <c r="G232" s="38">
        <f t="shared" si="48"/>
        <v>0</v>
      </c>
      <c r="H232" s="38">
        <f t="shared" si="49"/>
        <v>0</v>
      </c>
      <c r="I232" s="38"/>
      <c r="J232" s="82"/>
      <c r="K232" s="154">
        <f>120*8*2</f>
        <v>1920</v>
      </c>
    </row>
    <row r="233" spans="1:11" ht="16.2" x14ac:dyDescent="0.3">
      <c r="A233" s="63"/>
      <c r="B233" s="45" t="s">
        <v>1100</v>
      </c>
      <c r="C233" s="4">
        <v>13.5</v>
      </c>
      <c r="D233" s="4">
        <f t="shared" si="47"/>
        <v>11.5</v>
      </c>
      <c r="E233" s="4">
        <f t="shared" si="50"/>
        <v>8</v>
      </c>
      <c r="F233" s="4">
        <v>2</v>
      </c>
      <c r="G233" s="17">
        <f t="shared" si="48"/>
        <v>320</v>
      </c>
      <c r="H233" s="17">
        <f t="shared" si="49"/>
        <v>0</v>
      </c>
      <c r="I233" s="128">
        <v>1.5</v>
      </c>
      <c r="J233" s="77"/>
      <c r="K233" s="122"/>
    </row>
    <row r="234" spans="1:11" ht="16.2" x14ac:dyDescent="0.3">
      <c r="A234" s="63"/>
      <c r="B234" s="45" t="s">
        <v>1101</v>
      </c>
      <c r="C234" s="4">
        <v>10.5</v>
      </c>
      <c r="D234" s="4">
        <v>9.5</v>
      </c>
      <c r="E234" s="4">
        <f t="shared" si="50"/>
        <v>8</v>
      </c>
      <c r="F234" s="4">
        <f t="shared" si="51"/>
        <v>1.5</v>
      </c>
      <c r="G234" s="17">
        <f t="shared" si="48"/>
        <v>240</v>
      </c>
      <c r="H234" s="17">
        <f t="shared" si="49"/>
        <v>0</v>
      </c>
      <c r="I234" s="128">
        <v>1.5</v>
      </c>
      <c r="J234" s="77"/>
      <c r="K234" s="122"/>
    </row>
    <row r="235" spans="1:11" ht="16.2" x14ac:dyDescent="0.3">
      <c r="A235" s="63"/>
      <c r="B235" s="45" t="s">
        <v>1102</v>
      </c>
      <c r="C235" s="4"/>
      <c r="D235" s="4" t="str">
        <f t="shared" si="47"/>
        <v/>
      </c>
      <c r="E235" s="4"/>
      <c r="F235" s="4"/>
      <c r="G235" s="17"/>
      <c r="H235" s="17"/>
      <c r="I235" s="128"/>
      <c r="J235" s="77"/>
      <c r="K235" s="122"/>
    </row>
    <row r="236" spans="1:11" ht="16.2" x14ac:dyDescent="0.3">
      <c r="A236" s="63"/>
      <c r="B236" s="45" t="s">
        <v>1103</v>
      </c>
      <c r="C236" s="4">
        <v>5</v>
      </c>
      <c r="D236" s="4">
        <v>5</v>
      </c>
      <c r="E236" s="4">
        <f t="shared" ref="E236" si="52">IF(D236&lt;8,D236,8)</f>
        <v>5</v>
      </c>
      <c r="F236" s="4"/>
      <c r="G236" s="17"/>
      <c r="H236" s="17"/>
      <c r="I236" s="128"/>
      <c r="J236" s="77"/>
      <c r="K236" s="122"/>
    </row>
    <row r="237" spans="1:11" ht="16.2" x14ac:dyDescent="0.3">
      <c r="A237" s="63"/>
      <c r="B237" s="45" t="s">
        <v>1104</v>
      </c>
      <c r="C237" s="4"/>
      <c r="D237" s="4" t="str">
        <f t="shared" si="47"/>
        <v/>
      </c>
      <c r="E237" s="4"/>
      <c r="F237" s="4"/>
      <c r="G237" s="17"/>
      <c r="H237" s="17"/>
      <c r="I237" s="128"/>
      <c r="J237" s="77"/>
      <c r="K237" s="122"/>
    </row>
    <row r="238" spans="1:11" ht="16.2" x14ac:dyDescent="0.3">
      <c r="A238" s="63"/>
      <c r="B238" s="45" t="s">
        <v>1105</v>
      </c>
      <c r="C238" s="4"/>
      <c r="D238" s="4" t="str">
        <f t="shared" si="47"/>
        <v/>
      </c>
      <c r="E238" s="4"/>
      <c r="F238" s="4"/>
      <c r="G238" s="17"/>
      <c r="H238" s="17"/>
      <c r="I238" s="128"/>
      <c r="J238" s="77"/>
      <c r="K238" s="122"/>
    </row>
    <row r="239" spans="1:11" ht="16.2" x14ac:dyDescent="0.3">
      <c r="A239" s="63"/>
      <c r="B239" s="45" t="s">
        <v>1106</v>
      </c>
      <c r="C239" s="4">
        <v>13.5</v>
      </c>
      <c r="D239" s="4">
        <f t="shared" si="47"/>
        <v>11.5</v>
      </c>
      <c r="E239" s="4">
        <f t="shared" ref="E239:E247" si="53">IF(D239&lt;8,D239,8)</f>
        <v>8</v>
      </c>
      <c r="F239" s="4">
        <v>2</v>
      </c>
      <c r="G239" s="17">
        <f t="shared" si="48"/>
        <v>320</v>
      </c>
      <c r="H239" s="17">
        <f t="shared" si="49"/>
        <v>0</v>
      </c>
      <c r="I239" s="128">
        <v>1.5</v>
      </c>
      <c r="J239" s="77"/>
      <c r="K239" s="122"/>
    </row>
    <row r="240" spans="1:11" ht="16.2" x14ac:dyDescent="0.3">
      <c r="A240" s="63"/>
      <c r="B240" s="45" t="s">
        <v>1107</v>
      </c>
      <c r="C240" s="4">
        <v>12</v>
      </c>
      <c r="D240" s="4">
        <f t="shared" si="47"/>
        <v>10</v>
      </c>
      <c r="E240" s="4">
        <f t="shared" si="53"/>
        <v>8</v>
      </c>
      <c r="F240" s="4">
        <f t="shared" si="51"/>
        <v>2</v>
      </c>
      <c r="G240" s="17">
        <f t="shared" si="48"/>
        <v>320</v>
      </c>
      <c r="H240" s="17">
        <f t="shared" si="49"/>
        <v>0</v>
      </c>
      <c r="I240" s="128"/>
      <c r="J240" s="77"/>
      <c r="K240" s="122"/>
    </row>
    <row r="241" spans="1:11" ht="16.2" x14ac:dyDescent="0.3">
      <c r="A241" s="63"/>
      <c r="B241" s="45" t="s">
        <v>1108</v>
      </c>
      <c r="C241" s="4">
        <v>12</v>
      </c>
      <c r="D241" s="4">
        <f t="shared" si="47"/>
        <v>10</v>
      </c>
      <c r="E241" s="4">
        <f t="shared" si="53"/>
        <v>8</v>
      </c>
      <c r="F241" s="4">
        <f t="shared" si="51"/>
        <v>2</v>
      </c>
      <c r="G241" s="17">
        <f t="shared" si="48"/>
        <v>320</v>
      </c>
      <c r="H241" s="17">
        <f t="shared" si="49"/>
        <v>0</v>
      </c>
      <c r="I241" s="128"/>
      <c r="J241" s="77"/>
      <c r="K241" s="122"/>
    </row>
    <row r="242" spans="1:11" ht="16.2" x14ac:dyDescent="0.3">
      <c r="A242" s="63"/>
      <c r="B242" s="45" t="s">
        <v>1109</v>
      </c>
      <c r="C242" s="4">
        <v>12</v>
      </c>
      <c r="D242" s="4">
        <f t="shared" si="47"/>
        <v>10</v>
      </c>
      <c r="E242" s="4">
        <f t="shared" si="53"/>
        <v>8</v>
      </c>
      <c r="F242" s="4">
        <f t="shared" si="51"/>
        <v>2</v>
      </c>
      <c r="G242" s="17">
        <f t="shared" si="48"/>
        <v>320</v>
      </c>
      <c r="H242" s="17">
        <f t="shared" si="49"/>
        <v>0</v>
      </c>
      <c r="I242" s="128"/>
      <c r="J242" s="77"/>
      <c r="K242" s="122"/>
    </row>
    <row r="243" spans="1:11" ht="16.2" x14ac:dyDescent="0.3">
      <c r="A243" s="63"/>
      <c r="B243" s="45" t="s">
        <v>1110</v>
      </c>
      <c r="C243" s="4">
        <v>12</v>
      </c>
      <c r="D243" s="4">
        <f t="shared" si="47"/>
        <v>10</v>
      </c>
      <c r="E243" s="4">
        <f t="shared" si="53"/>
        <v>8</v>
      </c>
      <c r="F243" s="4">
        <f t="shared" si="51"/>
        <v>2</v>
      </c>
      <c r="G243" s="17">
        <f t="shared" si="48"/>
        <v>320</v>
      </c>
      <c r="H243" s="17">
        <f t="shared" si="49"/>
        <v>0</v>
      </c>
      <c r="I243" s="128"/>
      <c r="J243" s="77"/>
      <c r="K243" s="122"/>
    </row>
    <row r="244" spans="1:11" s="140" customFormat="1" ht="48.6" x14ac:dyDescent="0.3">
      <c r="A244" s="153"/>
      <c r="B244" s="81" t="s">
        <v>1958</v>
      </c>
      <c r="C244" s="10">
        <v>13.5</v>
      </c>
      <c r="D244" s="10">
        <f t="shared" si="47"/>
        <v>11.5</v>
      </c>
      <c r="E244" s="10">
        <f t="shared" si="53"/>
        <v>8</v>
      </c>
      <c r="F244" s="10">
        <v>2</v>
      </c>
      <c r="G244" s="38">
        <f t="shared" si="48"/>
        <v>320</v>
      </c>
      <c r="H244" s="38">
        <f t="shared" si="49"/>
        <v>0</v>
      </c>
      <c r="I244" s="152">
        <v>1.5</v>
      </c>
      <c r="J244" s="82"/>
      <c r="K244" s="154">
        <f>120*8*2+120*2*4/3+120*1.5*5/3</f>
        <v>2540</v>
      </c>
    </row>
    <row r="245" spans="1:11" ht="16.2" x14ac:dyDescent="0.3">
      <c r="A245" s="63"/>
      <c r="B245" s="45" t="s">
        <v>1111</v>
      </c>
      <c r="C245" s="4">
        <v>13.5</v>
      </c>
      <c r="D245" s="4">
        <f t="shared" si="47"/>
        <v>11.5</v>
      </c>
      <c r="E245" s="4">
        <f t="shared" si="53"/>
        <v>8</v>
      </c>
      <c r="F245" s="4">
        <v>2</v>
      </c>
      <c r="G245" s="17">
        <f t="shared" si="48"/>
        <v>320</v>
      </c>
      <c r="H245" s="17">
        <f t="shared" si="49"/>
        <v>0</v>
      </c>
      <c r="I245" s="128">
        <v>1.5</v>
      </c>
      <c r="J245" s="77"/>
      <c r="K245" s="122"/>
    </row>
    <row r="246" spans="1:11" ht="16.2" x14ac:dyDescent="0.3">
      <c r="A246" s="63"/>
      <c r="B246" s="45" t="s">
        <v>1112</v>
      </c>
      <c r="C246" s="4">
        <v>14</v>
      </c>
      <c r="D246" s="4">
        <f t="shared" si="47"/>
        <v>12</v>
      </c>
      <c r="E246" s="4">
        <f t="shared" si="53"/>
        <v>8</v>
      </c>
      <c r="F246" s="4">
        <v>2</v>
      </c>
      <c r="G246" s="17">
        <f t="shared" si="48"/>
        <v>320</v>
      </c>
      <c r="H246" s="17">
        <f t="shared" si="49"/>
        <v>0</v>
      </c>
      <c r="I246" s="128">
        <v>2</v>
      </c>
      <c r="J246" s="77"/>
      <c r="K246" s="122"/>
    </row>
    <row r="247" spans="1:11" ht="16.2" x14ac:dyDescent="0.3">
      <c r="A247" s="63"/>
      <c r="B247" s="45" t="s">
        <v>1113</v>
      </c>
      <c r="C247" s="4">
        <v>13</v>
      </c>
      <c r="D247" s="4">
        <f t="shared" si="47"/>
        <v>11</v>
      </c>
      <c r="E247" s="4">
        <f t="shared" si="53"/>
        <v>8</v>
      </c>
      <c r="F247" s="4">
        <v>2</v>
      </c>
      <c r="G247" s="17">
        <f t="shared" si="48"/>
        <v>320</v>
      </c>
      <c r="H247" s="17">
        <f t="shared" si="49"/>
        <v>0</v>
      </c>
      <c r="I247" s="128">
        <v>1</v>
      </c>
      <c r="J247" s="77"/>
      <c r="K247" s="122"/>
    </row>
    <row r="248" spans="1:11" ht="16.2" x14ac:dyDescent="0.3">
      <c r="A248" s="63"/>
      <c r="B248" s="45" t="s">
        <v>1114</v>
      </c>
      <c r="C248" s="4"/>
      <c r="D248" s="4" t="str">
        <f t="shared" si="47"/>
        <v/>
      </c>
      <c r="E248" s="4"/>
      <c r="F248" s="4"/>
      <c r="G248" s="17"/>
      <c r="H248" s="17"/>
      <c r="I248" s="128"/>
      <c r="J248" s="77"/>
      <c r="K248" s="122"/>
    </row>
    <row r="249" spans="1:11" ht="16.2" x14ac:dyDescent="0.3">
      <c r="A249" s="63"/>
      <c r="B249" s="45" t="s">
        <v>1115</v>
      </c>
      <c r="C249" s="4"/>
      <c r="D249" s="4" t="str">
        <f t="shared" si="47"/>
        <v/>
      </c>
      <c r="E249" s="4"/>
      <c r="F249" s="4"/>
      <c r="G249" s="17"/>
      <c r="H249" s="17"/>
      <c r="I249" s="17"/>
      <c r="J249" s="77"/>
      <c r="K249" s="122"/>
    </row>
    <row r="250" spans="1:11" ht="16.2" x14ac:dyDescent="0.3">
      <c r="A250" s="63"/>
      <c r="B250" s="45" t="s">
        <v>1116</v>
      </c>
      <c r="C250" s="4">
        <v>11.5</v>
      </c>
      <c r="D250" s="4">
        <v>10.5</v>
      </c>
      <c r="E250" s="4">
        <f t="shared" ref="E250" si="54">IF(D250&lt;8,D250,8)</f>
        <v>8</v>
      </c>
      <c r="F250" s="4">
        <v>2</v>
      </c>
      <c r="G250" s="17">
        <f t="shared" si="48"/>
        <v>320</v>
      </c>
      <c r="H250" s="17">
        <f t="shared" si="49"/>
        <v>0</v>
      </c>
      <c r="I250" s="128">
        <v>0.5</v>
      </c>
      <c r="J250" s="77"/>
      <c r="K250" s="122"/>
    </row>
    <row r="251" spans="1:11" ht="16.2" x14ac:dyDescent="0.3">
      <c r="A251" s="63"/>
      <c r="B251" s="45" t="s">
        <v>1117</v>
      </c>
      <c r="C251" s="4"/>
      <c r="D251" s="4" t="str">
        <f t="shared" si="47"/>
        <v/>
      </c>
      <c r="E251" s="4"/>
      <c r="F251" s="4"/>
      <c r="G251" s="17"/>
      <c r="H251" s="17"/>
      <c r="I251" s="17"/>
      <c r="J251" s="77">
        <f>120*37.5*4/3</f>
        <v>6000</v>
      </c>
      <c r="K251" s="122"/>
    </row>
    <row r="252" spans="1:11" ht="16.2" x14ac:dyDescent="0.3">
      <c r="A252" s="63"/>
      <c r="B252" s="45" t="s">
        <v>1118</v>
      </c>
      <c r="C252" s="4">
        <v>12</v>
      </c>
      <c r="D252" s="4">
        <f t="shared" si="47"/>
        <v>10</v>
      </c>
      <c r="E252" s="4">
        <f t="shared" ref="E252" si="55">IF(D252&lt;8,D252,8)</f>
        <v>8</v>
      </c>
      <c r="F252" s="4">
        <f t="shared" si="51"/>
        <v>2</v>
      </c>
      <c r="G252" s="17">
        <f t="shared" si="48"/>
        <v>320</v>
      </c>
      <c r="H252" s="17">
        <f t="shared" si="49"/>
        <v>0</v>
      </c>
      <c r="I252" s="17"/>
      <c r="J252" s="77">
        <f>120*5/3*11.5</f>
        <v>2300</v>
      </c>
      <c r="K252" s="122"/>
    </row>
    <row r="253" spans="1:11" ht="16.2" x14ac:dyDescent="0.3">
      <c r="A253" s="63"/>
      <c r="B253" s="8" t="s">
        <v>59</v>
      </c>
      <c r="C253" s="4"/>
      <c r="D253" s="4">
        <v>165</v>
      </c>
      <c r="E253" s="4"/>
      <c r="F253" s="4">
        <v>37.5</v>
      </c>
      <c r="G253" s="17"/>
      <c r="H253" s="17"/>
      <c r="I253" s="128">
        <v>11.5</v>
      </c>
      <c r="J253" s="77">
        <v>19800</v>
      </c>
      <c r="K253" s="122"/>
    </row>
    <row r="254" spans="1:11" ht="32.4" x14ac:dyDescent="0.3">
      <c r="A254" s="63"/>
      <c r="B254" s="90" t="s">
        <v>1849</v>
      </c>
      <c r="C254" s="4"/>
      <c r="D254" s="4"/>
      <c r="E254" s="4"/>
      <c r="F254" s="4"/>
      <c r="G254" s="17"/>
      <c r="H254" s="17"/>
      <c r="I254" s="17"/>
      <c r="J254" s="77">
        <v>8300</v>
      </c>
      <c r="K254" s="122">
        <v>6900</v>
      </c>
    </row>
    <row r="255" spans="1:11" ht="16.2" x14ac:dyDescent="0.3">
      <c r="A255" s="63"/>
      <c r="B255" s="8" t="s">
        <v>1817</v>
      </c>
      <c r="C255" s="4"/>
      <c r="D255" s="4"/>
      <c r="E255" s="4"/>
      <c r="F255" s="4"/>
      <c r="G255" s="17"/>
      <c r="H255" s="17"/>
      <c r="I255" s="17"/>
      <c r="J255" s="77">
        <v>35000</v>
      </c>
      <c r="K255" s="122"/>
    </row>
    <row r="256" spans="1:11" ht="16.2" x14ac:dyDescent="0.3">
      <c r="A256" s="63"/>
      <c r="B256" s="8" t="s">
        <v>1</v>
      </c>
      <c r="C256" s="4"/>
      <c r="D256" s="4"/>
      <c r="E256" s="4"/>
      <c r="F256" s="4"/>
      <c r="G256" s="1"/>
      <c r="H256" s="1"/>
      <c r="I256" s="1"/>
      <c r="J256" s="43">
        <v>44203</v>
      </c>
      <c r="K256" s="122"/>
    </row>
    <row r="257" spans="1:11" ht="16.2" x14ac:dyDescent="0.3">
      <c r="A257" s="63"/>
      <c r="B257" s="8" t="s">
        <v>405</v>
      </c>
      <c r="C257" s="9"/>
      <c r="D257" s="9" t="str">
        <f t="shared" ref="D257" si="56">IF((OR(C257&gt;12,C257=12)),C257-2,IF(C257=8,C257-1,""))</f>
        <v/>
      </c>
      <c r="E257" s="9"/>
      <c r="F257" s="9"/>
      <c r="G257" s="10"/>
      <c r="H257" s="10"/>
      <c r="I257" s="10"/>
      <c r="J257" s="78">
        <v>9203</v>
      </c>
      <c r="K257" s="122"/>
    </row>
    <row r="258" spans="1:11" x14ac:dyDescent="0.3">
      <c r="A258" s="63"/>
      <c r="K258" s="122"/>
    </row>
    <row r="259" spans="1:11" ht="16.2" x14ac:dyDescent="0.3">
      <c r="A259" s="63"/>
      <c r="B259" s="45" t="s">
        <v>1119</v>
      </c>
      <c r="C259" s="4">
        <v>12</v>
      </c>
      <c r="D259" s="4">
        <f>IF((OR(C259&gt;12,C259=12)),C259-2,IF(C259=8,C259-1,""))</f>
        <v>10</v>
      </c>
      <c r="E259" s="4"/>
      <c r="F259" s="4">
        <f t="shared" ref="F259:F286" si="57">D259-8</f>
        <v>2</v>
      </c>
      <c r="G259" s="17">
        <f>IF(2&lt;F259,2,F259)*120*4/3</f>
        <v>320</v>
      </c>
      <c r="H259" s="17">
        <f>IF(F259&gt;2,F259-2,0)*120*5/3</f>
        <v>0</v>
      </c>
      <c r="I259" s="17"/>
      <c r="J259" s="77"/>
      <c r="K259" s="122"/>
    </row>
    <row r="260" spans="1:11" ht="16.2" x14ac:dyDescent="0.3">
      <c r="A260" s="63"/>
      <c r="B260" s="45" t="s">
        <v>1120</v>
      </c>
      <c r="C260" s="4">
        <v>12</v>
      </c>
      <c r="D260" s="4">
        <f t="shared" ref="D260:D288" si="58">IF((OR(C260&gt;12,C260=12)),C260-2,IF(C260=8,C260-1,""))</f>
        <v>10</v>
      </c>
      <c r="E260" s="4"/>
      <c r="F260" s="4">
        <f t="shared" si="57"/>
        <v>2</v>
      </c>
      <c r="G260" s="17">
        <f t="shared" ref="G260:G286" si="59">IF(2&lt;F260,2,F260)*120*4/3</f>
        <v>320</v>
      </c>
      <c r="H260" s="17">
        <f t="shared" ref="H260:H286" si="60">IF(F260&gt;2,F260-2,0)*120*5/3</f>
        <v>0</v>
      </c>
      <c r="I260" s="17"/>
      <c r="J260" s="77"/>
      <c r="K260" s="122"/>
    </row>
    <row r="261" spans="1:11" ht="16.2" x14ac:dyDescent="0.3">
      <c r="A261" s="63"/>
      <c r="B261" s="45" t="s">
        <v>1121</v>
      </c>
      <c r="C261" s="4">
        <v>12</v>
      </c>
      <c r="D261" s="4">
        <f t="shared" si="58"/>
        <v>10</v>
      </c>
      <c r="E261" s="4"/>
      <c r="F261" s="4">
        <f t="shared" si="57"/>
        <v>2</v>
      </c>
      <c r="G261" s="17">
        <f t="shared" si="59"/>
        <v>320</v>
      </c>
      <c r="H261" s="17">
        <f t="shared" si="60"/>
        <v>0</v>
      </c>
      <c r="I261" s="17"/>
      <c r="J261" s="77"/>
      <c r="K261" s="122"/>
    </row>
    <row r="262" spans="1:11" ht="16.2" x14ac:dyDescent="0.3">
      <c r="A262" s="63"/>
      <c r="B262" s="45" t="s">
        <v>1122</v>
      </c>
      <c r="C262" s="4">
        <v>12</v>
      </c>
      <c r="D262" s="4">
        <f t="shared" si="58"/>
        <v>10</v>
      </c>
      <c r="E262" s="4"/>
      <c r="F262" s="4">
        <f t="shared" si="57"/>
        <v>2</v>
      </c>
      <c r="G262" s="17">
        <f t="shared" si="59"/>
        <v>320</v>
      </c>
      <c r="H262" s="17">
        <f t="shared" si="60"/>
        <v>0</v>
      </c>
      <c r="I262" s="17"/>
      <c r="J262" s="77"/>
      <c r="K262" s="122"/>
    </row>
    <row r="263" spans="1:11" ht="16.2" x14ac:dyDescent="0.3">
      <c r="A263" s="63"/>
      <c r="B263" s="45" t="s">
        <v>1123</v>
      </c>
      <c r="C263" s="4">
        <v>13</v>
      </c>
      <c r="D263" s="4">
        <f t="shared" si="58"/>
        <v>11</v>
      </c>
      <c r="E263" s="4"/>
      <c r="F263" s="4">
        <v>2</v>
      </c>
      <c r="G263" s="17">
        <f t="shared" si="59"/>
        <v>320</v>
      </c>
      <c r="H263" s="17">
        <f t="shared" si="60"/>
        <v>0</v>
      </c>
      <c r="I263" s="17">
        <v>1</v>
      </c>
      <c r="J263" s="77"/>
      <c r="K263" s="122"/>
    </row>
    <row r="264" spans="1:11" ht="16.2" x14ac:dyDescent="0.3">
      <c r="A264" s="63"/>
      <c r="B264" s="45" t="s">
        <v>1124</v>
      </c>
      <c r="C264" s="4">
        <v>13</v>
      </c>
      <c r="D264" s="4">
        <f t="shared" si="58"/>
        <v>11</v>
      </c>
      <c r="E264" s="4"/>
      <c r="F264" s="4">
        <v>2</v>
      </c>
      <c r="G264" s="17">
        <f t="shared" si="59"/>
        <v>320</v>
      </c>
      <c r="H264" s="17">
        <f t="shared" si="60"/>
        <v>0</v>
      </c>
      <c r="I264" s="17">
        <v>1</v>
      </c>
      <c r="J264" s="77"/>
      <c r="K264" s="122"/>
    </row>
    <row r="265" spans="1:11" ht="16.2" x14ac:dyDescent="0.3">
      <c r="A265" s="63"/>
      <c r="B265" s="45" t="s">
        <v>1125</v>
      </c>
      <c r="C265" s="4"/>
      <c r="D265" s="4" t="str">
        <f t="shared" si="58"/>
        <v/>
      </c>
      <c r="E265" s="4"/>
      <c r="F265" s="4"/>
      <c r="G265" s="17"/>
      <c r="H265" s="17"/>
      <c r="I265" s="17"/>
      <c r="J265" s="77"/>
      <c r="K265" s="122"/>
    </row>
    <row r="266" spans="1:11" ht="16.2" x14ac:dyDescent="0.3">
      <c r="A266" s="63"/>
      <c r="B266" s="45" t="s">
        <v>1126</v>
      </c>
      <c r="C266" s="4"/>
      <c r="D266" s="4" t="str">
        <f t="shared" si="58"/>
        <v/>
      </c>
      <c r="E266" s="4"/>
      <c r="F266" s="4"/>
      <c r="G266" s="17"/>
      <c r="H266" s="17"/>
      <c r="I266" s="17"/>
      <c r="J266" s="77"/>
      <c r="K266" s="122"/>
    </row>
    <row r="267" spans="1:11" ht="16.2" x14ac:dyDescent="0.3">
      <c r="A267" s="63"/>
      <c r="B267" s="45" t="s">
        <v>1127</v>
      </c>
      <c r="C267" s="4"/>
      <c r="D267" s="4" t="str">
        <f t="shared" si="58"/>
        <v/>
      </c>
      <c r="E267" s="4"/>
      <c r="F267" s="4"/>
      <c r="G267" s="17"/>
      <c r="H267" s="17"/>
      <c r="I267" s="17"/>
      <c r="J267" s="77"/>
      <c r="K267" s="122"/>
    </row>
    <row r="268" spans="1:11" ht="16.2" x14ac:dyDescent="0.3">
      <c r="A268" s="63"/>
      <c r="B268" s="45" t="s">
        <v>1128</v>
      </c>
      <c r="C268" s="4"/>
      <c r="D268" s="4" t="str">
        <f t="shared" si="58"/>
        <v/>
      </c>
      <c r="E268" s="4"/>
      <c r="F268" s="4"/>
      <c r="G268" s="17"/>
      <c r="H268" s="17"/>
      <c r="I268" s="17"/>
      <c r="J268" s="77"/>
      <c r="K268" s="122"/>
    </row>
    <row r="269" spans="1:11" ht="16.2" x14ac:dyDescent="0.3">
      <c r="A269" s="63"/>
      <c r="B269" s="45" t="s">
        <v>1129</v>
      </c>
      <c r="C269" s="4">
        <v>13</v>
      </c>
      <c r="D269" s="4">
        <f t="shared" si="58"/>
        <v>11</v>
      </c>
      <c r="E269" s="4"/>
      <c r="F269" s="4">
        <v>2</v>
      </c>
      <c r="G269" s="17">
        <f t="shared" si="59"/>
        <v>320</v>
      </c>
      <c r="H269" s="17">
        <f t="shared" si="60"/>
        <v>0</v>
      </c>
      <c r="I269" s="17">
        <v>1</v>
      </c>
      <c r="J269" s="77"/>
      <c r="K269" s="122"/>
    </row>
    <row r="270" spans="1:11" ht="16.2" x14ac:dyDescent="0.3">
      <c r="A270" s="63"/>
      <c r="B270" s="45" t="s">
        <v>1130</v>
      </c>
      <c r="C270" s="4">
        <v>13</v>
      </c>
      <c r="D270" s="4">
        <f t="shared" si="58"/>
        <v>11</v>
      </c>
      <c r="E270" s="4"/>
      <c r="F270" s="4">
        <v>2</v>
      </c>
      <c r="G270" s="17">
        <f t="shared" si="59"/>
        <v>320</v>
      </c>
      <c r="H270" s="17">
        <f t="shared" si="60"/>
        <v>0</v>
      </c>
      <c r="I270" s="17">
        <v>1</v>
      </c>
      <c r="J270" s="77"/>
      <c r="K270" s="122"/>
    </row>
    <row r="271" spans="1:11" ht="16.2" x14ac:dyDescent="0.3">
      <c r="A271" s="63"/>
      <c r="B271" s="45" t="s">
        <v>1131</v>
      </c>
      <c r="C271" s="4">
        <v>12</v>
      </c>
      <c r="D271" s="4">
        <f t="shared" si="58"/>
        <v>10</v>
      </c>
      <c r="E271" s="4"/>
      <c r="F271" s="4">
        <f t="shared" si="57"/>
        <v>2</v>
      </c>
      <c r="G271" s="17">
        <f t="shared" si="59"/>
        <v>320</v>
      </c>
      <c r="H271" s="17">
        <f t="shared" si="60"/>
        <v>0</v>
      </c>
      <c r="I271" s="17"/>
      <c r="J271" s="77"/>
      <c r="K271" s="122"/>
    </row>
    <row r="272" spans="1:11" ht="16.2" x14ac:dyDescent="0.3">
      <c r="A272" s="63"/>
      <c r="B272" s="45" t="s">
        <v>1132</v>
      </c>
      <c r="C272" s="4">
        <v>12</v>
      </c>
      <c r="D272" s="4">
        <f t="shared" si="58"/>
        <v>10</v>
      </c>
      <c r="E272" s="4"/>
      <c r="F272" s="4">
        <f t="shared" si="57"/>
        <v>2</v>
      </c>
      <c r="G272" s="17">
        <f t="shared" si="59"/>
        <v>320</v>
      </c>
      <c r="H272" s="17">
        <f t="shared" si="60"/>
        <v>0</v>
      </c>
      <c r="I272" s="17"/>
      <c r="J272" s="77"/>
      <c r="K272" s="122"/>
    </row>
    <row r="273" spans="1:11" ht="16.2" x14ac:dyDescent="0.3">
      <c r="A273" s="63"/>
      <c r="B273" s="45" t="s">
        <v>1133</v>
      </c>
      <c r="C273" s="4">
        <v>12</v>
      </c>
      <c r="D273" s="4">
        <f t="shared" si="58"/>
        <v>10</v>
      </c>
      <c r="E273" s="4"/>
      <c r="F273" s="4">
        <f t="shared" si="57"/>
        <v>2</v>
      </c>
      <c r="G273" s="17">
        <f t="shared" si="59"/>
        <v>320</v>
      </c>
      <c r="H273" s="17">
        <f t="shared" si="60"/>
        <v>0</v>
      </c>
      <c r="I273" s="17"/>
      <c r="J273" s="77"/>
      <c r="K273" s="122"/>
    </row>
    <row r="274" spans="1:11" ht="16.2" x14ac:dyDescent="0.3">
      <c r="A274" s="63"/>
      <c r="B274" s="45" t="s">
        <v>1134</v>
      </c>
      <c r="C274" s="4">
        <v>12</v>
      </c>
      <c r="D274" s="4">
        <f t="shared" si="58"/>
        <v>10</v>
      </c>
      <c r="E274" s="4"/>
      <c r="F274" s="4">
        <f t="shared" si="57"/>
        <v>2</v>
      </c>
      <c r="G274" s="17">
        <f t="shared" si="59"/>
        <v>320</v>
      </c>
      <c r="H274" s="17">
        <f t="shared" si="60"/>
        <v>0</v>
      </c>
      <c r="I274" s="17"/>
      <c r="J274" s="77"/>
      <c r="K274" s="122"/>
    </row>
    <row r="275" spans="1:11" ht="16.2" x14ac:dyDescent="0.3">
      <c r="A275" s="63"/>
      <c r="B275" s="45" t="s">
        <v>1135</v>
      </c>
      <c r="C275" s="4"/>
      <c r="D275" s="4" t="str">
        <f t="shared" si="58"/>
        <v/>
      </c>
      <c r="E275" s="4"/>
      <c r="F275" s="4"/>
      <c r="G275" s="17"/>
      <c r="H275" s="17"/>
      <c r="I275" s="17"/>
      <c r="J275" s="77"/>
      <c r="K275" s="122"/>
    </row>
    <row r="276" spans="1:11" ht="16.2" x14ac:dyDescent="0.3">
      <c r="A276" s="63"/>
      <c r="B276" s="45" t="s">
        <v>1136</v>
      </c>
      <c r="C276" s="4">
        <v>9</v>
      </c>
      <c r="D276" s="4">
        <v>8</v>
      </c>
      <c r="E276" s="4"/>
      <c r="F276" s="4">
        <f t="shared" si="57"/>
        <v>0</v>
      </c>
      <c r="G276" s="17">
        <f t="shared" si="59"/>
        <v>0</v>
      </c>
      <c r="H276" s="17">
        <f t="shared" si="60"/>
        <v>0</v>
      </c>
      <c r="I276" s="17"/>
      <c r="J276" s="77"/>
      <c r="K276" s="122"/>
    </row>
    <row r="277" spans="1:11" ht="16.2" x14ac:dyDescent="0.3">
      <c r="A277" s="63"/>
      <c r="B277" s="45" t="s">
        <v>1137</v>
      </c>
      <c r="C277" s="4">
        <v>11</v>
      </c>
      <c r="D277" s="4">
        <v>10</v>
      </c>
      <c r="E277" s="4"/>
      <c r="F277" s="4">
        <f t="shared" si="57"/>
        <v>2</v>
      </c>
      <c r="G277" s="17">
        <f t="shared" si="59"/>
        <v>320</v>
      </c>
      <c r="H277" s="17">
        <f t="shared" si="60"/>
        <v>0</v>
      </c>
      <c r="I277" s="17"/>
      <c r="J277" s="77"/>
      <c r="K277" s="122"/>
    </row>
    <row r="278" spans="1:11" ht="16.2" x14ac:dyDescent="0.3">
      <c r="A278" s="63"/>
      <c r="B278" s="45" t="s">
        <v>1138</v>
      </c>
      <c r="C278" s="4">
        <v>10</v>
      </c>
      <c r="D278" s="4">
        <v>9</v>
      </c>
      <c r="E278" s="4"/>
      <c r="F278" s="4">
        <f t="shared" si="57"/>
        <v>1</v>
      </c>
      <c r="G278" s="17">
        <f t="shared" si="59"/>
        <v>160</v>
      </c>
      <c r="H278" s="17">
        <f t="shared" si="60"/>
        <v>0</v>
      </c>
      <c r="I278" s="17"/>
      <c r="J278" s="77"/>
      <c r="K278" s="122"/>
    </row>
    <row r="279" spans="1:11" ht="16.2" x14ac:dyDescent="0.3">
      <c r="A279" s="63"/>
      <c r="B279" s="45" t="s">
        <v>1139</v>
      </c>
      <c r="C279" s="4">
        <v>13.5</v>
      </c>
      <c r="D279" s="4">
        <f t="shared" si="58"/>
        <v>11.5</v>
      </c>
      <c r="E279" s="4"/>
      <c r="F279" s="4">
        <v>2</v>
      </c>
      <c r="G279" s="17">
        <f t="shared" si="59"/>
        <v>320</v>
      </c>
      <c r="H279" s="17">
        <f t="shared" si="60"/>
        <v>0</v>
      </c>
      <c r="I279" s="17">
        <v>1.5</v>
      </c>
      <c r="J279" s="77"/>
      <c r="K279" s="122"/>
    </row>
    <row r="280" spans="1:11" ht="16.2" x14ac:dyDescent="0.3">
      <c r="A280" s="63"/>
      <c r="B280" s="45" t="s">
        <v>1140</v>
      </c>
      <c r="C280" s="4">
        <v>12</v>
      </c>
      <c r="D280" s="4">
        <f t="shared" si="58"/>
        <v>10</v>
      </c>
      <c r="E280" s="4"/>
      <c r="F280" s="4">
        <f t="shared" si="57"/>
        <v>2</v>
      </c>
      <c r="G280" s="17">
        <f t="shared" si="59"/>
        <v>320</v>
      </c>
      <c r="H280" s="17">
        <f t="shared" si="60"/>
        <v>0</v>
      </c>
      <c r="I280" s="17"/>
      <c r="J280" s="77"/>
      <c r="K280" s="122"/>
    </row>
    <row r="281" spans="1:11" ht="16.2" x14ac:dyDescent="0.3">
      <c r="A281" s="63"/>
      <c r="B281" s="45" t="s">
        <v>1141</v>
      </c>
      <c r="C281" s="4">
        <v>13</v>
      </c>
      <c r="D281" s="4">
        <f t="shared" si="58"/>
        <v>11</v>
      </c>
      <c r="E281" s="4"/>
      <c r="F281" s="4">
        <v>2</v>
      </c>
      <c r="G281" s="17">
        <f t="shared" si="59"/>
        <v>320</v>
      </c>
      <c r="H281" s="17">
        <f t="shared" si="60"/>
        <v>0</v>
      </c>
      <c r="I281" s="17">
        <v>1</v>
      </c>
      <c r="J281" s="77"/>
      <c r="K281" s="122"/>
    </row>
    <row r="282" spans="1:11" ht="16.2" x14ac:dyDescent="0.3">
      <c r="A282" s="63"/>
      <c r="B282" s="45" t="s">
        <v>1142</v>
      </c>
      <c r="C282" s="4">
        <v>13</v>
      </c>
      <c r="D282" s="4">
        <f t="shared" si="58"/>
        <v>11</v>
      </c>
      <c r="E282" s="4"/>
      <c r="F282" s="4">
        <v>2</v>
      </c>
      <c r="G282" s="17">
        <f t="shared" si="59"/>
        <v>320</v>
      </c>
      <c r="H282" s="17">
        <f t="shared" si="60"/>
        <v>0</v>
      </c>
      <c r="I282" s="17">
        <v>1</v>
      </c>
      <c r="J282" s="77"/>
      <c r="K282" s="122"/>
    </row>
    <row r="283" spans="1:11" ht="16.2" x14ac:dyDescent="0.3">
      <c r="A283" s="63"/>
      <c r="B283" s="45" t="s">
        <v>1143</v>
      </c>
      <c r="C283" s="4">
        <v>12</v>
      </c>
      <c r="D283" s="4">
        <f t="shared" si="58"/>
        <v>10</v>
      </c>
      <c r="E283" s="4"/>
      <c r="F283" s="4">
        <f t="shared" si="57"/>
        <v>2</v>
      </c>
      <c r="G283" s="17">
        <f t="shared" si="59"/>
        <v>320</v>
      </c>
      <c r="H283" s="17">
        <f t="shared" si="60"/>
        <v>0</v>
      </c>
      <c r="I283" s="17"/>
      <c r="J283" s="77"/>
      <c r="K283" s="122"/>
    </row>
    <row r="284" spans="1:11" ht="16.2" x14ac:dyDescent="0.3">
      <c r="A284" s="63"/>
      <c r="B284" s="45" t="s">
        <v>1144</v>
      </c>
      <c r="C284" s="4">
        <v>12</v>
      </c>
      <c r="D284" s="4">
        <f t="shared" si="58"/>
        <v>10</v>
      </c>
      <c r="E284" s="4"/>
      <c r="F284" s="4">
        <f t="shared" si="57"/>
        <v>2</v>
      </c>
      <c r="G284" s="17">
        <f t="shared" si="59"/>
        <v>320</v>
      </c>
      <c r="H284" s="17">
        <f t="shared" si="60"/>
        <v>0</v>
      </c>
      <c r="I284" s="17"/>
      <c r="J284" s="77"/>
      <c r="K284" s="122"/>
    </row>
    <row r="285" spans="1:11" ht="16.2" x14ac:dyDescent="0.3">
      <c r="A285" s="63"/>
      <c r="B285" s="45" t="s">
        <v>1145</v>
      </c>
      <c r="C285" s="4">
        <v>12</v>
      </c>
      <c r="D285" s="4">
        <f t="shared" si="58"/>
        <v>10</v>
      </c>
      <c r="E285" s="4"/>
      <c r="F285" s="4">
        <f t="shared" si="57"/>
        <v>2</v>
      </c>
      <c r="G285" s="17">
        <f t="shared" si="59"/>
        <v>320</v>
      </c>
      <c r="H285" s="17">
        <f t="shared" si="60"/>
        <v>0</v>
      </c>
      <c r="I285" s="17"/>
      <c r="J285" s="77"/>
      <c r="K285" s="122"/>
    </row>
    <row r="286" spans="1:11" ht="16.2" x14ac:dyDescent="0.3">
      <c r="A286" s="63"/>
      <c r="B286" s="45" t="s">
        <v>1146</v>
      </c>
      <c r="C286" s="4">
        <v>12</v>
      </c>
      <c r="D286" s="4">
        <f t="shared" si="58"/>
        <v>10</v>
      </c>
      <c r="E286" s="4"/>
      <c r="F286" s="4">
        <f t="shared" si="57"/>
        <v>2</v>
      </c>
      <c r="G286" s="17">
        <f t="shared" si="59"/>
        <v>320</v>
      </c>
      <c r="H286" s="17">
        <f t="shared" si="60"/>
        <v>0</v>
      </c>
      <c r="I286" s="17"/>
      <c r="J286" s="77"/>
      <c r="K286" s="122"/>
    </row>
    <row r="287" spans="1:11" ht="16.2" x14ac:dyDescent="0.3">
      <c r="A287" s="63"/>
      <c r="B287" s="45" t="s">
        <v>1147</v>
      </c>
      <c r="C287" s="4"/>
      <c r="D287" s="4"/>
      <c r="E287" s="4"/>
      <c r="F287" s="4"/>
      <c r="G287" s="17"/>
      <c r="H287" s="17"/>
      <c r="I287" s="17"/>
      <c r="J287" s="77">
        <f>120*43*4/3+120*8*5/3</f>
        <v>8480</v>
      </c>
      <c r="K287" s="122"/>
    </row>
    <row r="288" spans="1:11" ht="16.2" x14ac:dyDescent="0.3">
      <c r="A288" s="63"/>
      <c r="B288" s="45" t="s">
        <v>1148</v>
      </c>
      <c r="C288" s="4"/>
      <c r="D288" s="4" t="str">
        <f t="shared" si="58"/>
        <v/>
      </c>
      <c r="E288" s="4"/>
      <c r="F288" s="4"/>
      <c r="G288" s="17"/>
      <c r="H288" s="17"/>
      <c r="I288" s="17"/>
      <c r="J288" s="77"/>
      <c r="K288" s="122"/>
    </row>
    <row r="289" spans="1:11" ht="16.2" x14ac:dyDescent="0.3">
      <c r="A289" s="63"/>
      <c r="B289" s="8" t="s">
        <v>59</v>
      </c>
      <c r="C289" s="4"/>
      <c r="D289" s="4">
        <v>184</v>
      </c>
      <c r="E289" s="4"/>
      <c r="F289" s="4">
        <f>SUM(F259:F288)</f>
        <v>43</v>
      </c>
      <c r="G289" s="17"/>
      <c r="H289" s="17"/>
      <c r="I289" s="17">
        <v>8</v>
      </c>
      <c r="J289" s="77">
        <v>22080</v>
      </c>
      <c r="K289" s="122"/>
    </row>
    <row r="290" spans="1:11" ht="32.4" x14ac:dyDescent="0.3">
      <c r="A290" s="63"/>
      <c r="B290" s="90" t="s">
        <v>1849</v>
      </c>
      <c r="C290" s="4"/>
      <c r="D290" s="4"/>
      <c r="E290" s="4"/>
      <c r="F290" s="4"/>
      <c r="G290" s="1"/>
      <c r="H290" s="1"/>
      <c r="I290" s="1"/>
      <c r="J290" s="43">
        <v>8480</v>
      </c>
      <c r="K290" s="122"/>
    </row>
    <row r="291" spans="1:11" ht="16.2" x14ac:dyDescent="0.3">
      <c r="A291" s="63"/>
      <c r="B291" s="8" t="s">
        <v>1817</v>
      </c>
      <c r="C291" s="4"/>
      <c r="D291" s="4"/>
      <c r="E291" s="4"/>
      <c r="F291" s="4"/>
      <c r="G291" s="1"/>
      <c r="H291" s="1"/>
      <c r="I291" s="1"/>
      <c r="J291" s="43">
        <v>30560</v>
      </c>
      <c r="K291" s="122"/>
    </row>
    <row r="292" spans="1:11" ht="16.2" x14ac:dyDescent="0.3">
      <c r="A292" s="63"/>
      <c r="B292" s="8" t="s">
        <v>1</v>
      </c>
      <c r="C292" s="4"/>
      <c r="D292" s="4"/>
      <c r="E292" s="4"/>
      <c r="F292" s="4"/>
      <c r="G292" s="1"/>
      <c r="H292" s="1"/>
      <c r="I292" s="1"/>
      <c r="J292" s="43">
        <v>40969</v>
      </c>
      <c r="K292" s="122"/>
    </row>
    <row r="293" spans="1:11" ht="16.2" x14ac:dyDescent="0.3">
      <c r="A293" s="63"/>
      <c r="B293" s="8" t="s">
        <v>405</v>
      </c>
      <c r="C293" s="9"/>
      <c r="D293" s="9" t="str">
        <f t="shared" ref="D293" si="61">IF((OR(C293&gt;12,C293=12)),C293-2,IF(C293=8,C293-1,""))</f>
        <v/>
      </c>
      <c r="E293" s="9"/>
      <c r="F293" s="9"/>
      <c r="G293" s="10"/>
      <c r="H293" s="10"/>
      <c r="I293" s="10"/>
      <c r="J293" s="78">
        <v>10409</v>
      </c>
      <c r="K293" s="122"/>
    </row>
    <row r="294" spans="1:11" x14ac:dyDescent="0.3">
      <c r="A294" s="63"/>
      <c r="K294" s="122"/>
    </row>
    <row r="295" spans="1:11" ht="16.2" x14ac:dyDescent="0.3">
      <c r="A295" s="63"/>
      <c r="B295" s="45" t="s">
        <v>1149</v>
      </c>
      <c r="C295" s="4">
        <v>8</v>
      </c>
      <c r="D295" s="4">
        <f>IF((OR(C295&gt;12,C295=12)),C295-2,IF(C295=8,C295-1,""))</f>
        <v>7</v>
      </c>
      <c r="E295" s="4">
        <f t="shared" ref="E295:E297" si="62">IF(D295&lt;8,D295,8)</f>
        <v>7</v>
      </c>
      <c r="F295" s="4"/>
      <c r="G295" s="17"/>
      <c r="H295" s="17"/>
      <c r="I295" s="17"/>
      <c r="J295" s="77"/>
      <c r="K295" s="122"/>
    </row>
    <row r="296" spans="1:11" ht="16.2" x14ac:dyDescent="0.3">
      <c r="A296" s="63"/>
      <c r="B296" s="45" t="s">
        <v>1150</v>
      </c>
      <c r="C296" s="4">
        <v>12</v>
      </c>
      <c r="D296" s="4">
        <f t="shared" ref="D296:D323" si="63">IF((OR(C296&gt;12,C296=12)),C296-2,IF(C296=8,C296-1,""))</f>
        <v>10</v>
      </c>
      <c r="E296" s="4">
        <f t="shared" si="62"/>
        <v>8</v>
      </c>
      <c r="F296" s="4">
        <f t="shared" ref="F296:F303" si="64">D296-8</f>
        <v>2</v>
      </c>
      <c r="G296" s="17">
        <f t="shared" ref="G296:G324" si="65">IF(2&lt;F296,2,F296)*120*4/3</f>
        <v>320</v>
      </c>
      <c r="H296" s="17">
        <f t="shared" ref="H296:H324" si="66">IF(F296&gt;2,F296-2,0)*120*5/3</f>
        <v>0</v>
      </c>
      <c r="I296" s="17"/>
      <c r="J296" s="77"/>
      <c r="K296" s="122"/>
    </row>
    <row r="297" spans="1:11" ht="16.2" x14ac:dyDescent="0.3">
      <c r="A297" s="63"/>
      <c r="B297" s="45" t="s">
        <v>1151</v>
      </c>
      <c r="C297" s="4">
        <v>10</v>
      </c>
      <c r="D297" s="4">
        <v>9</v>
      </c>
      <c r="E297" s="4">
        <f t="shared" si="62"/>
        <v>8</v>
      </c>
      <c r="F297" s="4">
        <f t="shared" si="64"/>
        <v>1</v>
      </c>
      <c r="G297" s="17">
        <f t="shared" si="65"/>
        <v>160</v>
      </c>
      <c r="H297" s="17">
        <f t="shared" si="66"/>
        <v>0</v>
      </c>
      <c r="I297" s="17"/>
      <c r="J297" s="77"/>
      <c r="K297" s="122"/>
    </row>
    <row r="298" spans="1:11" ht="16.2" x14ac:dyDescent="0.3">
      <c r="A298" s="63"/>
      <c r="B298" s="166" t="s">
        <v>2091</v>
      </c>
      <c r="C298" s="19"/>
      <c r="D298" s="19" t="str">
        <f t="shared" si="63"/>
        <v/>
      </c>
      <c r="E298" s="19"/>
      <c r="F298" s="19"/>
      <c r="G298" s="20"/>
      <c r="H298" s="20"/>
      <c r="I298" s="20"/>
      <c r="J298" s="91"/>
      <c r="K298" s="122"/>
    </row>
    <row r="299" spans="1:11" ht="16.2" x14ac:dyDescent="0.3">
      <c r="A299" s="63"/>
      <c r="B299" s="45" t="s">
        <v>1152</v>
      </c>
      <c r="C299" s="4">
        <v>13</v>
      </c>
      <c r="D299" s="4">
        <f t="shared" si="63"/>
        <v>11</v>
      </c>
      <c r="E299" s="4">
        <f t="shared" ref="E299:E305" si="67">IF(D299&lt;8,D299,8)</f>
        <v>8</v>
      </c>
      <c r="F299" s="4">
        <v>2</v>
      </c>
      <c r="G299" s="17">
        <f t="shared" si="65"/>
        <v>320</v>
      </c>
      <c r="H299" s="17">
        <f t="shared" si="66"/>
        <v>0</v>
      </c>
      <c r="I299" s="17">
        <v>1</v>
      </c>
      <c r="J299" s="77"/>
      <c r="K299" s="122"/>
    </row>
    <row r="300" spans="1:11" ht="16.2" x14ac:dyDescent="0.3">
      <c r="A300" s="63"/>
      <c r="B300" s="45" t="s">
        <v>1153</v>
      </c>
      <c r="C300" s="4">
        <v>12</v>
      </c>
      <c r="D300" s="4">
        <f t="shared" si="63"/>
        <v>10</v>
      </c>
      <c r="E300" s="4">
        <f t="shared" si="67"/>
        <v>8</v>
      </c>
      <c r="F300" s="4">
        <f t="shared" si="64"/>
        <v>2</v>
      </c>
      <c r="G300" s="17">
        <f t="shared" si="65"/>
        <v>320</v>
      </c>
      <c r="H300" s="17">
        <f t="shared" si="66"/>
        <v>0</v>
      </c>
      <c r="I300" s="17"/>
      <c r="J300" s="77"/>
      <c r="K300" s="122"/>
    </row>
    <row r="301" spans="1:11" ht="16.2" x14ac:dyDescent="0.3">
      <c r="A301" s="63"/>
      <c r="B301" s="45" t="s">
        <v>1154</v>
      </c>
      <c r="C301" s="4">
        <v>10.5</v>
      </c>
      <c r="D301" s="4">
        <v>9.5</v>
      </c>
      <c r="E301" s="4">
        <f t="shared" si="67"/>
        <v>8</v>
      </c>
      <c r="F301" s="4">
        <f t="shared" si="64"/>
        <v>1.5</v>
      </c>
      <c r="G301" s="17">
        <f t="shared" si="65"/>
        <v>240</v>
      </c>
      <c r="H301" s="17">
        <f t="shared" si="66"/>
        <v>0</v>
      </c>
      <c r="I301" s="17"/>
      <c r="J301" s="77"/>
      <c r="K301" s="122"/>
    </row>
    <row r="302" spans="1:11" ht="16.2" x14ac:dyDescent="0.3">
      <c r="A302" s="63"/>
      <c r="B302" s="45" t="s">
        <v>1155</v>
      </c>
      <c r="C302" s="4">
        <v>12</v>
      </c>
      <c r="D302" s="4">
        <f t="shared" si="63"/>
        <v>10</v>
      </c>
      <c r="E302" s="4">
        <f t="shared" si="67"/>
        <v>8</v>
      </c>
      <c r="F302" s="4">
        <f t="shared" si="64"/>
        <v>2</v>
      </c>
      <c r="G302" s="17">
        <f t="shared" si="65"/>
        <v>320</v>
      </c>
      <c r="H302" s="17">
        <f t="shared" si="66"/>
        <v>0</v>
      </c>
      <c r="I302" s="17"/>
      <c r="J302" s="77"/>
      <c r="K302" s="122"/>
    </row>
    <row r="303" spans="1:11" ht="16.2" x14ac:dyDescent="0.3">
      <c r="A303" s="63"/>
      <c r="B303" s="45" t="s">
        <v>1156</v>
      </c>
      <c r="C303" s="4">
        <v>12</v>
      </c>
      <c r="D303" s="4">
        <f t="shared" si="63"/>
        <v>10</v>
      </c>
      <c r="E303" s="4">
        <f t="shared" si="67"/>
        <v>8</v>
      </c>
      <c r="F303" s="4">
        <f t="shared" si="64"/>
        <v>2</v>
      </c>
      <c r="G303" s="17">
        <f t="shared" si="65"/>
        <v>320</v>
      </c>
      <c r="H303" s="17">
        <f t="shared" si="66"/>
        <v>0</v>
      </c>
      <c r="I303" s="17"/>
      <c r="J303" s="77"/>
      <c r="K303" s="122"/>
    </row>
    <row r="304" spans="1:11" ht="16.2" x14ac:dyDescent="0.3">
      <c r="A304" s="63"/>
      <c r="B304" s="45" t="s">
        <v>1157</v>
      </c>
      <c r="C304" s="4">
        <v>13</v>
      </c>
      <c r="D304" s="4">
        <f t="shared" si="63"/>
        <v>11</v>
      </c>
      <c r="E304" s="4">
        <f t="shared" si="67"/>
        <v>8</v>
      </c>
      <c r="F304" s="4">
        <v>2</v>
      </c>
      <c r="G304" s="17">
        <f t="shared" si="65"/>
        <v>320</v>
      </c>
      <c r="H304" s="17">
        <f t="shared" si="66"/>
        <v>0</v>
      </c>
      <c r="I304" s="17">
        <v>1</v>
      </c>
      <c r="J304" s="77"/>
      <c r="K304" s="122"/>
    </row>
    <row r="305" spans="1:11" s="140" customFormat="1" ht="32.4" x14ac:dyDescent="0.3">
      <c r="A305" s="153"/>
      <c r="B305" s="81" t="s">
        <v>1937</v>
      </c>
      <c r="C305" s="10">
        <v>13.5</v>
      </c>
      <c r="D305" s="10">
        <f t="shared" si="63"/>
        <v>11.5</v>
      </c>
      <c r="E305" s="10">
        <f t="shared" si="67"/>
        <v>8</v>
      </c>
      <c r="F305" s="10">
        <v>2</v>
      </c>
      <c r="G305" s="38">
        <f t="shared" si="65"/>
        <v>320</v>
      </c>
      <c r="H305" s="38">
        <f t="shared" si="66"/>
        <v>0</v>
      </c>
      <c r="I305" s="152">
        <v>1.5</v>
      </c>
      <c r="J305" s="82"/>
      <c r="K305" s="154">
        <f>120*8*2+120*2*4/3+120*1.5*5/3</f>
        <v>2540</v>
      </c>
    </row>
    <row r="306" spans="1:11" ht="16.2" x14ac:dyDescent="0.3">
      <c r="A306" s="63"/>
      <c r="B306" s="65" t="s">
        <v>1158</v>
      </c>
      <c r="C306" s="19"/>
      <c r="D306" s="19" t="str">
        <f t="shared" si="63"/>
        <v/>
      </c>
      <c r="E306" s="19"/>
      <c r="F306" s="19"/>
      <c r="G306" s="20"/>
      <c r="H306" s="20"/>
      <c r="I306" s="20"/>
      <c r="J306" s="91"/>
      <c r="K306" s="150"/>
    </row>
    <row r="307" spans="1:11" ht="16.2" x14ac:dyDescent="0.3">
      <c r="A307" s="63"/>
      <c r="B307" s="45" t="s">
        <v>1159</v>
      </c>
      <c r="C307" s="4"/>
      <c r="D307" s="4" t="str">
        <f t="shared" si="63"/>
        <v/>
      </c>
      <c r="E307" s="4"/>
      <c r="F307" s="4"/>
      <c r="G307" s="17"/>
      <c r="H307" s="17"/>
      <c r="I307" s="17"/>
      <c r="J307" s="91"/>
      <c r="K307" s="122"/>
    </row>
    <row r="308" spans="1:11" ht="16.2" x14ac:dyDescent="0.3">
      <c r="A308" s="63"/>
      <c r="B308" s="45" t="s">
        <v>1160</v>
      </c>
      <c r="C308" s="4">
        <v>12</v>
      </c>
      <c r="D308" s="4">
        <f t="shared" si="63"/>
        <v>10</v>
      </c>
      <c r="E308" s="4">
        <f t="shared" ref="E308:E317" si="68">IF(D308&lt;8,D308,8)</f>
        <v>8</v>
      </c>
      <c r="F308" s="4">
        <f t="shared" ref="F308:F309" si="69">D308-8</f>
        <v>2</v>
      </c>
      <c r="G308" s="17">
        <f t="shared" si="65"/>
        <v>320</v>
      </c>
      <c r="H308" s="17">
        <f t="shared" si="66"/>
        <v>0</v>
      </c>
      <c r="I308" s="17"/>
      <c r="J308" s="91"/>
      <c r="K308" s="122"/>
    </row>
    <row r="309" spans="1:11" ht="16.2" x14ac:dyDescent="0.3">
      <c r="A309" s="63"/>
      <c r="B309" s="45" t="s">
        <v>1161</v>
      </c>
      <c r="C309" s="4">
        <v>11</v>
      </c>
      <c r="D309" s="4">
        <v>10</v>
      </c>
      <c r="E309" s="4">
        <f t="shared" si="68"/>
        <v>8</v>
      </c>
      <c r="F309" s="4">
        <f t="shared" si="69"/>
        <v>2</v>
      </c>
      <c r="G309" s="17">
        <f t="shared" si="65"/>
        <v>320</v>
      </c>
      <c r="H309" s="17">
        <f t="shared" si="66"/>
        <v>0</v>
      </c>
      <c r="I309" s="17"/>
      <c r="J309" s="91"/>
      <c r="K309" s="122"/>
    </row>
    <row r="310" spans="1:11" ht="16.2" x14ac:dyDescent="0.3">
      <c r="A310" s="63"/>
      <c r="B310" s="45" t="s">
        <v>1162</v>
      </c>
      <c r="C310" s="4">
        <v>13.5</v>
      </c>
      <c r="D310" s="4">
        <f t="shared" si="63"/>
        <v>11.5</v>
      </c>
      <c r="E310" s="4">
        <f t="shared" si="68"/>
        <v>8</v>
      </c>
      <c r="F310" s="4">
        <v>2</v>
      </c>
      <c r="G310" s="17">
        <f t="shared" si="65"/>
        <v>320</v>
      </c>
      <c r="H310" s="17">
        <f t="shared" si="66"/>
        <v>0</v>
      </c>
      <c r="I310" s="128">
        <v>1.5</v>
      </c>
      <c r="J310" s="91"/>
      <c r="K310" s="122"/>
    </row>
    <row r="311" spans="1:11" ht="16.2" x14ac:dyDescent="0.3">
      <c r="A311" s="63"/>
      <c r="B311" s="45" t="s">
        <v>1163</v>
      </c>
      <c r="C311" s="4">
        <v>13</v>
      </c>
      <c r="D311" s="4">
        <f t="shared" si="63"/>
        <v>11</v>
      </c>
      <c r="E311" s="4">
        <f t="shared" si="68"/>
        <v>8</v>
      </c>
      <c r="F311" s="4">
        <v>2</v>
      </c>
      <c r="G311" s="17">
        <f t="shared" si="65"/>
        <v>320</v>
      </c>
      <c r="H311" s="17">
        <f t="shared" si="66"/>
        <v>0</v>
      </c>
      <c r="I311" s="17">
        <v>1</v>
      </c>
      <c r="J311" s="91"/>
      <c r="K311" s="122"/>
    </row>
    <row r="312" spans="1:11" ht="16.2" x14ac:dyDescent="0.3">
      <c r="A312" s="63"/>
      <c r="B312" s="45" t="s">
        <v>1164</v>
      </c>
      <c r="C312" s="4">
        <v>12</v>
      </c>
      <c r="D312" s="4">
        <f t="shared" si="63"/>
        <v>10</v>
      </c>
      <c r="E312" s="4">
        <f t="shared" si="68"/>
        <v>8</v>
      </c>
      <c r="F312" s="4">
        <f t="shared" ref="F312:F334" si="70">D312-8</f>
        <v>2</v>
      </c>
      <c r="G312" s="17">
        <f t="shared" si="65"/>
        <v>320</v>
      </c>
      <c r="H312" s="17">
        <f t="shared" si="66"/>
        <v>0</v>
      </c>
      <c r="I312" s="17"/>
      <c r="J312" s="91"/>
      <c r="K312" s="122"/>
    </row>
    <row r="313" spans="1:11" ht="16.2" x14ac:dyDescent="0.3">
      <c r="A313" s="63"/>
      <c r="B313" s="45" t="s">
        <v>1165</v>
      </c>
      <c r="C313" s="4">
        <v>12</v>
      </c>
      <c r="D313" s="4">
        <f t="shared" si="63"/>
        <v>10</v>
      </c>
      <c r="E313" s="4">
        <f t="shared" si="68"/>
        <v>8</v>
      </c>
      <c r="F313" s="4">
        <f t="shared" si="70"/>
        <v>2</v>
      </c>
      <c r="G313" s="17">
        <f t="shared" si="65"/>
        <v>320</v>
      </c>
      <c r="H313" s="17">
        <f t="shared" si="66"/>
        <v>0</v>
      </c>
      <c r="I313" s="17"/>
      <c r="J313" s="91"/>
      <c r="K313" s="122"/>
    </row>
    <row r="314" spans="1:11" ht="16.2" x14ac:dyDescent="0.3">
      <c r="A314" s="63"/>
      <c r="B314" s="45" t="s">
        <v>1166</v>
      </c>
      <c r="C314" s="4">
        <v>12</v>
      </c>
      <c r="D314" s="4">
        <f t="shared" si="63"/>
        <v>10</v>
      </c>
      <c r="E314" s="4">
        <f t="shared" si="68"/>
        <v>8</v>
      </c>
      <c r="F314" s="4">
        <f t="shared" si="70"/>
        <v>2</v>
      </c>
      <c r="G314" s="17">
        <f t="shared" si="65"/>
        <v>320</v>
      </c>
      <c r="H314" s="17">
        <f t="shared" si="66"/>
        <v>0</v>
      </c>
      <c r="I314" s="17"/>
      <c r="J314" s="91"/>
      <c r="K314" s="122"/>
    </row>
    <row r="315" spans="1:11" ht="16.2" x14ac:dyDescent="0.3">
      <c r="A315" s="63"/>
      <c r="B315" s="45" t="s">
        <v>1167</v>
      </c>
      <c r="C315" s="4">
        <v>12</v>
      </c>
      <c r="D315" s="4">
        <f t="shared" si="63"/>
        <v>10</v>
      </c>
      <c r="E315" s="4">
        <f t="shared" si="68"/>
        <v>8</v>
      </c>
      <c r="F315" s="4">
        <f t="shared" si="70"/>
        <v>2</v>
      </c>
      <c r="G315" s="17">
        <f t="shared" si="65"/>
        <v>320</v>
      </c>
      <c r="H315" s="17">
        <f t="shared" si="66"/>
        <v>0</v>
      </c>
      <c r="I315" s="17"/>
      <c r="J315" s="91"/>
      <c r="K315" s="122"/>
    </row>
    <row r="316" spans="1:11" ht="16.2" x14ac:dyDescent="0.3">
      <c r="A316" s="63"/>
      <c r="B316" s="45" t="s">
        <v>1168</v>
      </c>
      <c r="C316" s="4">
        <v>13</v>
      </c>
      <c r="D316" s="4">
        <f t="shared" si="63"/>
        <v>11</v>
      </c>
      <c r="E316" s="4">
        <f t="shared" si="68"/>
        <v>8</v>
      </c>
      <c r="F316" s="4">
        <v>2</v>
      </c>
      <c r="G316" s="17">
        <f t="shared" si="65"/>
        <v>320</v>
      </c>
      <c r="H316" s="17">
        <f t="shared" si="66"/>
        <v>0</v>
      </c>
      <c r="I316" s="17">
        <v>1</v>
      </c>
      <c r="J316" s="91"/>
      <c r="K316" s="122"/>
    </row>
    <row r="317" spans="1:11" ht="16.2" x14ac:dyDescent="0.3">
      <c r="A317" s="63"/>
      <c r="B317" s="45" t="s">
        <v>1169</v>
      </c>
      <c r="C317" s="4">
        <v>13</v>
      </c>
      <c r="D317" s="4">
        <f>IF((OR(C317&gt;12,C317=12)),C317-2,IF(C317=8,C317-1,""))</f>
        <v>11</v>
      </c>
      <c r="E317" s="4">
        <f t="shared" si="68"/>
        <v>8</v>
      </c>
      <c r="F317" s="4">
        <v>2</v>
      </c>
      <c r="G317" s="17">
        <f t="shared" si="65"/>
        <v>320</v>
      </c>
      <c r="H317" s="17">
        <f t="shared" si="66"/>
        <v>0</v>
      </c>
      <c r="I317" s="17">
        <v>1</v>
      </c>
      <c r="J317" s="91"/>
      <c r="K317" s="122"/>
    </row>
    <row r="318" spans="1:11" ht="16.2" x14ac:dyDescent="0.3">
      <c r="A318" s="63"/>
      <c r="B318" s="45" t="s">
        <v>1170</v>
      </c>
      <c r="C318" s="4"/>
      <c r="D318" s="4" t="str">
        <f t="shared" si="63"/>
        <v/>
      </c>
      <c r="E318" s="4"/>
      <c r="F318" s="4"/>
      <c r="G318" s="17"/>
      <c r="H318" s="17"/>
      <c r="I318" s="17"/>
      <c r="J318" s="91"/>
      <c r="K318" s="122"/>
    </row>
    <row r="319" spans="1:11" ht="16.2" x14ac:dyDescent="0.3">
      <c r="A319" s="63"/>
      <c r="B319" s="45" t="s">
        <v>1171</v>
      </c>
      <c r="C319" s="4"/>
      <c r="D319" s="4" t="str">
        <f t="shared" si="63"/>
        <v/>
      </c>
      <c r="E319" s="4"/>
      <c r="F319" s="4"/>
      <c r="G319" s="17"/>
      <c r="H319" s="17"/>
      <c r="I319" s="17"/>
      <c r="J319" s="91"/>
      <c r="K319" s="122"/>
    </row>
    <row r="320" spans="1:11" ht="16.2" x14ac:dyDescent="0.3">
      <c r="A320" s="63"/>
      <c r="B320" s="45" t="s">
        <v>1172</v>
      </c>
      <c r="C320" s="4"/>
      <c r="D320" s="4" t="str">
        <f t="shared" si="63"/>
        <v/>
      </c>
      <c r="E320" s="4"/>
      <c r="F320" s="4"/>
      <c r="G320" s="17"/>
      <c r="H320" s="17"/>
      <c r="I320" s="17"/>
      <c r="J320" s="91"/>
      <c r="K320" s="122"/>
    </row>
    <row r="321" spans="1:11" ht="16.2" x14ac:dyDescent="0.3">
      <c r="A321" s="63"/>
      <c r="B321" s="45" t="s">
        <v>1173</v>
      </c>
      <c r="C321" s="4"/>
      <c r="D321" s="4" t="str">
        <f t="shared" si="63"/>
        <v/>
      </c>
      <c r="E321" s="4"/>
      <c r="F321" s="4"/>
      <c r="G321" s="17"/>
      <c r="H321" s="17"/>
      <c r="I321" s="17"/>
      <c r="J321" s="91"/>
      <c r="K321" s="122"/>
    </row>
    <row r="322" spans="1:11" ht="16.2" x14ac:dyDescent="0.3">
      <c r="A322" s="63"/>
      <c r="B322" s="45" t="s">
        <v>1174</v>
      </c>
      <c r="C322" s="4">
        <v>13</v>
      </c>
      <c r="D322" s="4">
        <f t="shared" si="63"/>
        <v>11</v>
      </c>
      <c r="E322" s="4">
        <f t="shared" ref="E322:E324" si="71">IF(D322&lt;8,D322,8)</f>
        <v>8</v>
      </c>
      <c r="F322" s="4">
        <v>2</v>
      </c>
      <c r="G322" s="17">
        <f t="shared" si="65"/>
        <v>320</v>
      </c>
      <c r="H322" s="17">
        <f t="shared" si="66"/>
        <v>0</v>
      </c>
      <c r="I322" s="17">
        <v>1</v>
      </c>
      <c r="J322" s="91"/>
      <c r="K322" s="122"/>
    </row>
    <row r="323" spans="1:11" ht="16.2" x14ac:dyDescent="0.3">
      <c r="A323" s="63"/>
      <c r="B323" s="45" t="s">
        <v>1175</v>
      </c>
      <c r="C323" s="4">
        <v>13</v>
      </c>
      <c r="D323" s="4">
        <f t="shared" si="63"/>
        <v>11</v>
      </c>
      <c r="E323" s="4">
        <f t="shared" si="71"/>
        <v>8</v>
      </c>
      <c r="F323" s="4">
        <v>2</v>
      </c>
      <c r="G323" s="17">
        <f t="shared" si="65"/>
        <v>320</v>
      </c>
      <c r="H323" s="17">
        <f t="shared" si="66"/>
        <v>0</v>
      </c>
      <c r="I323" s="17">
        <v>1</v>
      </c>
      <c r="J323" s="91"/>
      <c r="K323" s="122"/>
    </row>
    <row r="324" spans="1:11" ht="16.2" x14ac:dyDescent="0.3">
      <c r="A324" s="63"/>
      <c r="B324" s="45" t="s">
        <v>1176</v>
      </c>
      <c r="C324" s="4">
        <v>12</v>
      </c>
      <c r="D324" s="4">
        <f t="shared" ref="D324" si="72">IF((OR(C324&gt;12,C324=12)),C324-2,IF(C324=8,C324-1,""))</f>
        <v>10</v>
      </c>
      <c r="E324" s="4">
        <f t="shared" si="71"/>
        <v>8</v>
      </c>
      <c r="F324" s="4">
        <f t="shared" si="70"/>
        <v>2</v>
      </c>
      <c r="G324" s="17">
        <f t="shared" si="65"/>
        <v>320</v>
      </c>
      <c r="H324" s="17">
        <f t="shared" si="66"/>
        <v>0</v>
      </c>
      <c r="I324" s="17"/>
      <c r="J324" s="77"/>
      <c r="K324" s="122"/>
    </row>
    <row r="325" spans="1:11" ht="16.2" x14ac:dyDescent="0.3">
      <c r="A325" s="63"/>
      <c r="B325" s="8" t="s">
        <v>59</v>
      </c>
      <c r="C325" s="4"/>
      <c r="D325" s="4">
        <v>175</v>
      </c>
      <c r="E325" s="4"/>
      <c r="F325" s="4">
        <v>40.5</v>
      </c>
      <c r="G325" s="17"/>
      <c r="H325" s="17"/>
      <c r="I325" s="128">
        <v>8.5</v>
      </c>
      <c r="J325" s="77">
        <v>21000</v>
      </c>
      <c r="K325" s="122">
        <v>2540</v>
      </c>
    </row>
    <row r="326" spans="1:11" ht="32.4" x14ac:dyDescent="0.3">
      <c r="A326" s="63"/>
      <c r="B326" s="90" t="s">
        <v>1849</v>
      </c>
      <c r="C326" s="26"/>
      <c r="D326" s="4"/>
      <c r="E326" s="4"/>
      <c r="F326" s="4"/>
      <c r="G326" s="1"/>
      <c r="H326" s="1"/>
      <c r="I326" s="1"/>
      <c r="J326" s="43">
        <f>120*40.5*4/3+120*8.5*5/3</f>
        <v>8180</v>
      </c>
      <c r="K326" s="122"/>
    </row>
    <row r="327" spans="1:11" ht="16.2" x14ac:dyDescent="0.3">
      <c r="A327" s="63"/>
      <c r="B327" s="8" t="s">
        <v>1817</v>
      </c>
      <c r="C327" s="26"/>
      <c r="D327" s="4"/>
      <c r="E327" s="4"/>
      <c r="F327" s="4"/>
      <c r="G327" s="1"/>
      <c r="H327" s="1"/>
      <c r="I327" s="1"/>
      <c r="J327" s="43">
        <v>31720</v>
      </c>
      <c r="K327" s="122"/>
    </row>
    <row r="328" spans="1:11" ht="16.2" x14ac:dyDescent="0.3">
      <c r="A328" s="63"/>
      <c r="B328" s="8" t="s">
        <v>1</v>
      </c>
      <c r="C328" s="26"/>
      <c r="D328" s="4"/>
      <c r="E328" s="4"/>
      <c r="F328" s="4"/>
      <c r="G328" s="1"/>
      <c r="H328" s="1"/>
      <c r="I328" s="1"/>
      <c r="J328" s="43">
        <v>43772</v>
      </c>
      <c r="K328" s="122"/>
    </row>
    <row r="329" spans="1:11" ht="16.2" x14ac:dyDescent="0.3">
      <c r="A329" s="63"/>
      <c r="B329" s="8" t="s">
        <v>405</v>
      </c>
      <c r="C329" s="9"/>
      <c r="D329" s="9" t="str">
        <f t="shared" ref="D329" si="73">IF((OR(C329&gt;12,C329=12)),C329-2,IF(C329=8,C329-1,""))</f>
        <v/>
      </c>
      <c r="E329" s="9"/>
      <c r="F329" s="9"/>
      <c r="G329" s="10"/>
      <c r="H329" s="10"/>
      <c r="I329" s="10"/>
      <c r="J329" s="78">
        <v>12052</v>
      </c>
      <c r="K329" s="127"/>
    </row>
    <row r="330" spans="1:11" x14ac:dyDescent="0.3">
      <c r="A330" s="63"/>
      <c r="K330" s="122"/>
    </row>
    <row r="331" spans="1:11" ht="16.2" x14ac:dyDescent="0.3">
      <c r="A331" s="63"/>
      <c r="B331" s="45" t="s">
        <v>1177</v>
      </c>
      <c r="C331" s="4">
        <v>12</v>
      </c>
      <c r="D331" s="4">
        <f>IF((OR(C331&gt;12,C331=12)),C331-2,IF(C331=8,C331-1,""))</f>
        <v>10</v>
      </c>
      <c r="E331" s="4">
        <f t="shared" ref="E331:E334" si="74">IF(D331&lt;8,D331,8)</f>
        <v>8</v>
      </c>
      <c r="F331" s="4">
        <f t="shared" si="70"/>
        <v>2</v>
      </c>
      <c r="G331" s="17">
        <f>IF(2&lt;F331,2,F331)*120*4/3</f>
        <v>320</v>
      </c>
      <c r="H331" s="17">
        <f>IF(F331&gt;2,F331-2,0)*120*5/3</f>
        <v>0</v>
      </c>
      <c r="I331" s="17"/>
      <c r="J331" s="77"/>
      <c r="K331" s="122"/>
    </row>
    <row r="332" spans="1:11" ht="16.2" x14ac:dyDescent="0.3">
      <c r="A332" s="63"/>
      <c r="B332" s="45" t="s">
        <v>1178</v>
      </c>
      <c r="C332" s="4">
        <v>13</v>
      </c>
      <c r="D332" s="4">
        <f t="shared" ref="D332:D360" si="75">IF((OR(C332&gt;12,C332=12)),C332-2,IF(C332=8,C332-1,""))</f>
        <v>11</v>
      </c>
      <c r="E332" s="4">
        <f t="shared" si="74"/>
        <v>8</v>
      </c>
      <c r="F332" s="4">
        <v>2</v>
      </c>
      <c r="G332" s="17">
        <f t="shared" ref="G332:G359" si="76">IF(2&lt;F332,2,F332)*120*4/3</f>
        <v>320</v>
      </c>
      <c r="H332" s="17">
        <f t="shared" ref="H332:H359" si="77">IF(F332&gt;2,F332-2,0)*120*5/3</f>
        <v>0</v>
      </c>
      <c r="I332" s="17">
        <v>1</v>
      </c>
      <c r="J332" s="77"/>
      <c r="K332" s="122"/>
    </row>
    <row r="333" spans="1:11" ht="16.2" x14ac:dyDescent="0.3">
      <c r="A333" s="63"/>
      <c r="B333" s="45" t="s">
        <v>1179</v>
      </c>
      <c r="C333" s="4">
        <v>12</v>
      </c>
      <c r="D333" s="4">
        <v>9</v>
      </c>
      <c r="E333" s="4">
        <f t="shared" si="74"/>
        <v>8</v>
      </c>
      <c r="F333" s="4">
        <f t="shared" si="70"/>
        <v>1</v>
      </c>
      <c r="G333" s="17">
        <f t="shared" si="76"/>
        <v>160</v>
      </c>
      <c r="H333" s="17">
        <f t="shared" si="77"/>
        <v>0</v>
      </c>
      <c r="I333" s="17"/>
      <c r="J333" s="77"/>
      <c r="K333" s="122"/>
    </row>
    <row r="334" spans="1:11" ht="16.2" x14ac:dyDescent="0.3">
      <c r="A334" s="63"/>
      <c r="B334" s="45" t="s">
        <v>1180</v>
      </c>
      <c r="C334" s="4">
        <v>12</v>
      </c>
      <c r="D334" s="4">
        <f t="shared" si="75"/>
        <v>10</v>
      </c>
      <c r="E334" s="4">
        <f t="shared" si="74"/>
        <v>8</v>
      </c>
      <c r="F334" s="4">
        <f t="shared" si="70"/>
        <v>2</v>
      </c>
      <c r="G334" s="17">
        <f t="shared" si="76"/>
        <v>320</v>
      </c>
      <c r="H334" s="17">
        <f t="shared" si="77"/>
        <v>0</v>
      </c>
      <c r="I334" s="17"/>
      <c r="J334" s="77"/>
      <c r="K334" s="122"/>
    </row>
    <row r="335" spans="1:11" ht="16.2" x14ac:dyDescent="0.3">
      <c r="A335" s="63"/>
      <c r="B335" s="45" t="s">
        <v>1181</v>
      </c>
      <c r="C335" s="4"/>
      <c r="D335" s="4"/>
      <c r="E335" s="4"/>
      <c r="F335" s="4"/>
      <c r="G335" s="17"/>
      <c r="H335" s="17"/>
      <c r="I335" s="17"/>
      <c r="J335" s="77"/>
      <c r="K335" s="122"/>
    </row>
    <row r="336" spans="1:11" ht="16.2" x14ac:dyDescent="0.3">
      <c r="A336" s="63"/>
      <c r="B336" s="45" t="s">
        <v>1182</v>
      </c>
      <c r="C336" s="4"/>
      <c r="D336" s="4"/>
      <c r="E336" s="4"/>
      <c r="F336" s="4"/>
      <c r="G336" s="17"/>
      <c r="H336" s="17"/>
      <c r="I336" s="17"/>
      <c r="J336" s="77"/>
      <c r="K336" s="122"/>
    </row>
    <row r="337" spans="1:11" ht="16.2" x14ac:dyDescent="0.3">
      <c r="A337" s="63"/>
      <c r="B337" s="45" t="s">
        <v>1183</v>
      </c>
      <c r="C337" s="4"/>
      <c r="D337" s="4"/>
      <c r="E337" s="4"/>
      <c r="F337" s="4"/>
      <c r="G337" s="17"/>
      <c r="H337" s="17"/>
      <c r="I337" s="17"/>
      <c r="J337" s="77"/>
      <c r="K337" s="122"/>
    </row>
    <row r="338" spans="1:11" ht="16.2" x14ac:dyDescent="0.3">
      <c r="A338" s="63"/>
      <c r="B338" s="45" t="s">
        <v>1184</v>
      </c>
      <c r="C338" s="4"/>
      <c r="D338" s="4"/>
      <c r="E338" s="4"/>
      <c r="F338" s="4"/>
      <c r="G338" s="17"/>
      <c r="H338" s="17"/>
      <c r="I338" s="17"/>
      <c r="J338" s="77"/>
      <c r="K338" s="122"/>
    </row>
    <row r="339" spans="1:11" ht="16.2" x14ac:dyDescent="0.3">
      <c r="A339" s="63"/>
      <c r="B339" s="45" t="s">
        <v>1185</v>
      </c>
      <c r="C339" s="4"/>
      <c r="D339" s="4"/>
      <c r="E339" s="4"/>
      <c r="F339" s="4"/>
      <c r="G339" s="17"/>
      <c r="H339" s="17"/>
      <c r="I339" s="17"/>
      <c r="J339" s="77"/>
      <c r="K339" s="122"/>
    </row>
    <row r="340" spans="1:11" ht="16.2" x14ac:dyDescent="0.3">
      <c r="A340" s="63"/>
      <c r="B340" s="45" t="s">
        <v>1186</v>
      </c>
      <c r="C340" s="4">
        <v>13</v>
      </c>
      <c r="D340" s="4">
        <f t="shared" si="75"/>
        <v>11</v>
      </c>
      <c r="E340" s="4">
        <f t="shared" ref="E340:E347" si="78">IF(D340&lt;8,D340,8)</f>
        <v>8</v>
      </c>
      <c r="F340" s="4">
        <v>2</v>
      </c>
      <c r="G340" s="17">
        <f t="shared" si="76"/>
        <v>320</v>
      </c>
      <c r="H340" s="17">
        <f t="shared" si="77"/>
        <v>0</v>
      </c>
      <c r="I340" s="17">
        <v>1</v>
      </c>
      <c r="J340" s="77"/>
      <c r="K340" s="122"/>
    </row>
    <row r="341" spans="1:11" ht="16.2" x14ac:dyDescent="0.3">
      <c r="A341" s="63"/>
      <c r="B341" s="45" t="s">
        <v>1187</v>
      </c>
      <c r="C341" s="4">
        <v>13</v>
      </c>
      <c r="D341" s="4">
        <f t="shared" si="75"/>
        <v>11</v>
      </c>
      <c r="E341" s="4">
        <f t="shared" si="78"/>
        <v>8</v>
      </c>
      <c r="F341" s="4">
        <v>2</v>
      </c>
      <c r="G341" s="17">
        <f t="shared" si="76"/>
        <v>320</v>
      </c>
      <c r="H341" s="17">
        <f t="shared" si="77"/>
        <v>0</v>
      </c>
      <c r="I341" s="17">
        <v>1</v>
      </c>
      <c r="J341" s="77"/>
      <c r="K341" s="122"/>
    </row>
    <row r="342" spans="1:11" ht="16.2" x14ac:dyDescent="0.3">
      <c r="A342" s="63"/>
      <c r="B342" s="45" t="s">
        <v>1188</v>
      </c>
      <c r="C342" s="4">
        <v>12</v>
      </c>
      <c r="D342" s="4">
        <f t="shared" si="75"/>
        <v>10</v>
      </c>
      <c r="E342" s="4">
        <f t="shared" si="78"/>
        <v>8</v>
      </c>
      <c r="F342" s="4">
        <f t="shared" ref="F342:F357" si="79">D342-8</f>
        <v>2</v>
      </c>
      <c r="G342" s="17">
        <f t="shared" si="76"/>
        <v>320</v>
      </c>
      <c r="H342" s="17">
        <f t="shared" si="77"/>
        <v>0</v>
      </c>
      <c r="I342" s="17"/>
      <c r="J342" s="77"/>
      <c r="K342" s="122"/>
    </row>
    <row r="343" spans="1:11" ht="16.2" x14ac:dyDescent="0.3">
      <c r="A343" s="63"/>
      <c r="B343" s="45" t="s">
        <v>1189</v>
      </c>
      <c r="C343" s="4">
        <v>12</v>
      </c>
      <c r="D343" s="4">
        <f t="shared" si="75"/>
        <v>10</v>
      </c>
      <c r="E343" s="4">
        <f t="shared" si="78"/>
        <v>8</v>
      </c>
      <c r="F343" s="4">
        <f t="shared" si="79"/>
        <v>2</v>
      </c>
      <c r="G343" s="17">
        <f t="shared" si="76"/>
        <v>320</v>
      </c>
      <c r="H343" s="17">
        <f t="shared" si="77"/>
        <v>0</v>
      </c>
      <c r="I343" s="17"/>
      <c r="J343" s="77"/>
      <c r="K343" s="122"/>
    </row>
    <row r="344" spans="1:11" ht="16.2" x14ac:dyDescent="0.3">
      <c r="A344" s="63"/>
      <c r="B344" s="45" t="s">
        <v>1190</v>
      </c>
      <c r="C344" s="4">
        <v>12</v>
      </c>
      <c r="D344" s="4">
        <f t="shared" si="75"/>
        <v>10</v>
      </c>
      <c r="E344" s="4">
        <f t="shared" si="78"/>
        <v>8</v>
      </c>
      <c r="F344" s="4">
        <f t="shared" si="79"/>
        <v>2</v>
      </c>
      <c r="G344" s="17">
        <f t="shared" si="76"/>
        <v>320</v>
      </c>
      <c r="H344" s="17">
        <f t="shared" si="77"/>
        <v>0</v>
      </c>
      <c r="I344" s="17"/>
      <c r="J344" s="77"/>
      <c r="K344" s="122"/>
    </row>
    <row r="345" spans="1:11" ht="16.2" x14ac:dyDescent="0.3">
      <c r="A345" s="63"/>
      <c r="B345" s="45" t="s">
        <v>1191</v>
      </c>
      <c r="C345" s="4">
        <v>12</v>
      </c>
      <c r="D345" s="4">
        <v>10</v>
      </c>
      <c r="E345" s="4">
        <f t="shared" si="78"/>
        <v>8</v>
      </c>
      <c r="F345" s="4">
        <f t="shared" si="79"/>
        <v>2</v>
      </c>
      <c r="G345" s="17">
        <f t="shared" si="76"/>
        <v>320</v>
      </c>
      <c r="H345" s="17">
        <f t="shared" si="77"/>
        <v>0</v>
      </c>
      <c r="I345" s="17"/>
      <c r="J345" s="77"/>
      <c r="K345" s="122"/>
    </row>
    <row r="346" spans="1:11" ht="16.2" x14ac:dyDescent="0.3">
      <c r="A346" s="63"/>
      <c r="B346" s="45" t="s">
        <v>1192</v>
      </c>
      <c r="C346" s="4">
        <v>13</v>
      </c>
      <c r="D346" s="4">
        <f t="shared" si="75"/>
        <v>11</v>
      </c>
      <c r="E346" s="4">
        <f t="shared" si="78"/>
        <v>8</v>
      </c>
      <c r="F346" s="4">
        <v>2</v>
      </c>
      <c r="G346" s="17">
        <f t="shared" si="76"/>
        <v>320</v>
      </c>
      <c r="H346" s="17">
        <f t="shared" si="77"/>
        <v>0</v>
      </c>
      <c r="I346" s="17">
        <v>1</v>
      </c>
      <c r="J346" s="77"/>
      <c r="K346" s="122"/>
    </row>
    <row r="347" spans="1:11" ht="16.2" x14ac:dyDescent="0.3">
      <c r="A347" s="63"/>
      <c r="B347" s="45" t="s">
        <v>1193</v>
      </c>
      <c r="C347" s="4">
        <v>13</v>
      </c>
      <c r="D347" s="4">
        <f t="shared" si="75"/>
        <v>11</v>
      </c>
      <c r="E347" s="4">
        <f t="shared" si="78"/>
        <v>8</v>
      </c>
      <c r="F347" s="4">
        <v>2</v>
      </c>
      <c r="G347" s="17">
        <f t="shared" si="76"/>
        <v>320</v>
      </c>
      <c r="H347" s="17">
        <f t="shared" si="77"/>
        <v>0</v>
      </c>
      <c r="I347" s="17">
        <v>1</v>
      </c>
      <c r="J347" s="77"/>
      <c r="K347" s="122"/>
    </row>
    <row r="348" spans="1:11" ht="16.2" x14ac:dyDescent="0.3">
      <c r="A348" s="63"/>
      <c r="B348" s="166" t="s">
        <v>2092</v>
      </c>
      <c r="C348" s="19"/>
      <c r="D348" s="19" t="str">
        <f t="shared" si="75"/>
        <v/>
      </c>
      <c r="E348" s="19"/>
      <c r="F348" s="19"/>
      <c r="G348" s="20"/>
      <c r="H348" s="20"/>
      <c r="I348" s="20"/>
      <c r="J348" s="91"/>
      <c r="K348" s="122"/>
    </row>
    <row r="349" spans="1:11" ht="16.2" x14ac:dyDescent="0.3">
      <c r="A349" s="63"/>
      <c r="B349" s="166" t="s">
        <v>2093</v>
      </c>
      <c r="C349" s="19"/>
      <c r="D349" s="19" t="str">
        <f t="shared" si="75"/>
        <v/>
      </c>
      <c r="E349" s="19"/>
      <c r="F349" s="19"/>
      <c r="G349" s="20"/>
      <c r="H349" s="20"/>
      <c r="I349" s="20"/>
      <c r="J349" s="91"/>
      <c r="K349" s="122"/>
    </row>
    <row r="350" spans="1:11" ht="32.4" x14ac:dyDescent="0.3">
      <c r="A350" s="63"/>
      <c r="B350" s="59" t="s">
        <v>1938</v>
      </c>
      <c r="C350" s="9">
        <v>12</v>
      </c>
      <c r="D350" s="9">
        <f t="shared" si="75"/>
        <v>10</v>
      </c>
      <c r="E350" s="9">
        <f t="shared" ref="E350:E359" si="80">IF(D350&lt;8,D350,8)</f>
        <v>8</v>
      </c>
      <c r="F350" s="9">
        <f t="shared" si="79"/>
        <v>2</v>
      </c>
      <c r="G350" s="38">
        <f t="shared" si="76"/>
        <v>320</v>
      </c>
      <c r="H350" s="38">
        <f t="shared" si="77"/>
        <v>0</v>
      </c>
      <c r="I350" s="38"/>
      <c r="J350" s="78"/>
      <c r="K350" s="127">
        <f>120*8*2+120*2*4/3</f>
        <v>2240</v>
      </c>
    </row>
    <row r="351" spans="1:11" ht="32.4" x14ac:dyDescent="0.3">
      <c r="A351" s="63"/>
      <c r="B351" s="59" t="s">
        <v>1939</v>
      </c>
      <c r="C351" s="9">
        <v>12</v>
      </c>
      <c r="D351" s="9">
        <f t="shared" si="75"/>
        <v>10</v>
      </c>
      <c r="E351" s="9">
        <f t="shared" si="80"/>
        <v>8</v>
      </c>
      <c r="F351" s="9">
        <f t="shared" si="79"/>
        <v>2</v>
      </c>
      <c r="G351" s="38">
        <f t="shared" si="76"/>
        <v>320</v>
      </c>
      <c r="H351" s="38">
        <f t="shared" si="77"/>
        <v>0</v>
      </c>
      <c r="I351" s="38"/>
      <c r="J351" s="78"/>
      <c r="K351" s="127">
        <f>120*8*2+120*2*4/3</f>
        <v>2240</v>
      </c>
    </row>
    <row r="352" spans="1:11" ht="16.2" x14ac:dyDescent="0.3">
      <c r="A352" s="63"/>
      <c r="B352" s="45" t="s">
        <v>1194</v>
      </c>
      <c r="C352" s="4">
        <v>13</v>
      </c>
      <c r="D352" s="4">
        <f t="shared" si="75"/>
        <v>11</v>
      </c>
      <c r="E352" s="4">
        <f t="shared" si="80"/>
        <v>8</v>
      </c>
      <c r="F352" s="4">
        <v>2</v>
      </c>
      <c r="G352" s="17">
        <f t="shared" si="76"/>
        <v>320</v>
      </c>
      <c r="H352" s="17">
        <f t="shared" si="77"/>
        <v>0</v>
      </c>
      <c r="I352" s="17">
        <v>1</v>
      </c>
      <c r="J352" s="77"/>
      <c r="K352" s="122"/>
    </row>
    <row r="353" spans="1:11" ht="16.2" x14ac:dyDescent="0.3">
      <c r="A353" s="63"/>
      <c r="B353" s="45" t="s">
        <v>1195</v>
      </c>
      <c r="C353" s="4">
        <v>13</v>
      </c>
      <c r="D353" s="4">
        <f>IF((OR(C353&gt;12,C353=12)),C353-2,IF(C353=8,C353-1,""))</f>
        <v>11</v>
      </c>
      <c r="E353" s="4">
        <f t="shared" si="80"/>
        <v>8</v>
      </c>
      <c r="F353" s="4">
        <v>2</v>
      </c>
      <c r="G353" s="17">
        <f t="shared" si="76"/>
        <v>320</v>
      </c>
      <c r="H353" s="17">
        <f t="shared" si="77"/>
        <v>0</v>
      </c>
      <c r="I353" s="17">
        <v>1</v>
      </c>
      <c r="J353" s="77"/>
      <c r="K353" s="122"/>
    </row>
    <row r="354" spans="1:11" ht="16.2" x14ac:dyDescent="0.3">
      <c r="A354" s="63"/>
      <c r="B354" s="45" t="s">
        <v>1196</v>
      </c>
      <c r="C354" s="4">
        <v>12</v>
      </c>
      <c r="D354" s="4">
        <f t="shared" si="75"/>
        <v>10</v>
      </c>
      <c r="E354" s="4">
        <f t="shared" si="80"/>
        <v>8</v>
      </c>
      <c r="F354" s="4">
        <f t="shared" si="79"/>
        <v>2</v>
      </c>
      <c r="G354" s="17">
        <f t="shared" si="76"/>
        <v>320</v>
      </c>
      <c r="H354" s="17">
        <f t="shared" si="77"/>
        <v>0</v>
      </c>
      <c r="I354" s="17"/>
      <c r="J354" s="77"/>
      <c r="K354" s="122"/>
    </row>
    <row r="355" spans="1:11" ht="16.2" x14ac:dyDescent="0.3">
      <c r="A355" s="63"/>
      <c r="B355" s="45" t="s">
        <v>1197</v>
      </c>
      <c r="C355" s="4">
        <v>12</v>
      </c>
      <c r="D355" s="4">
        <f t="shared" si="75"/>
        <v>10</v>
      </c>
      <c r="E355" s="4">
        <f t="shared" si="80"/>
        <v>8</v>
      </c>
      <c r="F355" s="4">
        <f t="shared" si="79"/>
        <v>2</v>
      </c>
      <c r="G355" s="17">
        <f t="shared" si="76"/>
        <v>320</v>
      </c>
      <c r="H355" s="17">
        <f t="shared" si="77"/>
        <v>0</v>
      </c>
      <c r="I355" s="17"/>
      <c r="J355" s="77"/>
      <c r="K355" s="122"/>
    </row>
    <row r="356" spans="1:11" ht="16.2" x14ac:dyDescent="0.3">
      <c r="A356" s="63"/>
      <c r="B356" s="45" t="s">
        <v>1198</v>
      </c>
      <c r="C356" s="4">
        <v>12</v>
      </c>
      <c r="D356" s="4">
        <f t="shared" si="75"/>
        <v>10</v>
      </c>
      <c r="E356" s="4">
        <f t="shared" si="80"/>
        <v>8</v>
      </c>
      <c r="F356" s="4">
        <f t="shared" si="79"/>
        <v>2</v>
      </c>
      <c r="G356" s="17">
        <f t="shared" si="76"/>
        <v>320</v>
      </c>
      <c r="H356" s="17">
        <f t="shared" si="77"/>
        <v>0</v>
      </c>
      <c r="I356" s="17"/>
      <c r="J356" s="77"/>
      <c r="K356" s="122"/>
    </row>
    <row r="357" spans="1:11" ht="16.2" x14ac:dyDescent="0.3">
      <c r="A357" s="63"/>
      <c r="B357" s="45" t="s">
        <v>1199</v>
      </c>
      <c r="C357" s="4">
        <v>12</v>
      </c>
      <c r="D357" s="4">
        <f t="shared" si="75"/>
        <v>10</v>
      </c>
      <c r="E357" s="4">
        <f t="shared" si="80"/>
        <v>8</v>
      </c>
      <c r="F357" s="4">
        <f t="shared" si="79"/>
        <v>2</v>
      </c>
      <c r="G357" s="17">
        <f t="shared" si="76"/>
        <v>320</v>
      </c>
      <c r="H357" s="17">
        <f t="shared" si="77"/>
        <v>0</v>
      </c>
      <c r="I357" s="17"/>
      <c r="J357" s="77"/>
      <c r="K357" s="122"/>
    </row>
    <row r="358" spans="1:11" ht="16.2" x14ac:dyDescent="0.3">
      <c r="A358" s="63"/>
      <c r="B358" s="45" t="s">
        <v>1200</v>
      </c>
      <c r="C358" s="4">
        <v>13</v>
      </c>
      <c r="D358" s="4">
        <f t="shared" si="75"/>
        <v>11</v>
      </c>
      <c r="E358" s="4">
        <f t="shared" si="80"/>
        <v>8</v>
      </c>
      <c r="F358" s="4">
        <v>2</v>
      </c>
      <c r="G358" s="17">
        <f t="shared" si="76"/>
        <v>320</v>
      </c>
      <c r="H358" s="17">
        <f t="shared" si="77"/>
        <v>0</v>
      </c>
      <c r="I358" s="17">
        <v>1</v>
      </c>
      <c r="J358" s="77"/>
      <c r="K358" s="122"/>
    </row>
    <row r="359" spans="1:11" ht="16.2" x14ac:dyDescent="0.3">
      <c r="A359" s="63"/>
      <c r="B359" s="45" t="s">
        <v>1201</v>
      </c>
      <c r="C359" s="4">
        <v>13</v>
      </c>
      <c r="D359" s="4">
        <f t="shared" si="75"/>
        <v>11</v>
      </c>
      <c r="E359" s="4">
        <f t="shared" si="80"/>
        <v>8</v>
      </c>
      <c r="F359" s="4">
        <v>2</v>
      </c>
      <c r="G359" s="17">
        <f t="shared" si="76"/>
        <v>320</v>
      </c>
      <c r="H359" s="17">
        <f t="shared" si="77"/>
        <v>0</v>
      </c>
      <c r="I359" s="17">
        <v>1</v>
      </c>
      <c r="J359" s="77"/>
      <c r="K359" s="122"/>
    </row>
    <row r="360" spans="1:11" ht="16.2" x14ac:dyDescent="0.3">
      <c r="A360" s="63"/>
      <c r="B360" s="45" t="s">
        <v>1202</v>
      </c>
      <c r="C360" s="4"/>
      <c r="D360" s="4" t="str">
        <f t="shared" si="75"/>
        <v/>
      </c>
      <c r="E360" s="4"/>
      <c r="F360" s="4"/>
      <c r="G360" s="17"/>
      <c r="H360" s="17"/>
      <c r="I360" s="17"/>
      <c r="J360" s="77"/>
      <c r="K360" s="122"/>
    </row>
    <row r="361" spans="1:11" ht="16.2" x14ac:dyDescent="0.3">
      <c r="A361" s="63"/>
      <c r="B361" s="8" t="s">
        <v>59</v>
      </c>
      <c r="C361" s="4"/>
      <c r="D361" s="4">
        <v>160</v>
      </c>
      <c r="E361" s="4"/>
      <c r="F361" s="4">
        <v>39</v>
      </c>
      <c r="G361" s="17"/>
      <c r="H361" s="17"/>
      <c r="I361" s="17">
        <v>9</v>
      </c>
      <c r="J361" s="77">
        <v>19200</v>
      </c>
      <c r="K361" s="122"/>
    </row>
    <row r="362" spans="1:11" ht="32.4" x14ac:dyDescent="0.3">
      <c r="A362" s="63"/>
      <c r="B362" s="90" t="s">
        <v>1849</v>
      </c>
      <c r="C362" s="26"/>
      <c r="D362" s="4"/>
      <c r="E362" s="4"/>
      <c r="F362" s="4"/>
      <c r="G362" s="1"/>
      <c r="H362" s="1"/>
      <c r="I362" s="1"/>
      <c r="J362" s="133">
        <f>120*39*4/3+120*9*5/3</f>
        <v>8040</v>
      </c>
      <c r="K362" s="122">
        <v>4480</v>
      </c>
    </row>
    <row r="363" spans="1:11" ht="16.2" x14ac:dyDescent="0.3">
      <c r="A363" s="63"/>
      <c r="B363" s="8" t="s">
        <v>1817</v>
      </c>
      <c r="C363" s="26"/>
      <c r="D363" s="4"/>
      <c r="E363" s="4"/>
      <c r="F363" s="4"/>
      <c r="G363" s="1"/>
      <c r="H363" s="1"/>
      <c r="I363" s="1"/>
      <c r="J363" s="133">
        <v>31720</v>
      </c>
      <c r="K363" s="122"/>
    </row>
    <row r="364" spans="1:11" ht="16.2" x14ac:dyDescent="0.3">
      <c r="A364" s="63"/>
      <c r="B364" s="8" t="s">
        <v>1</v>
      </c>
      <c r="C364" s="26"/>
      <c r="D364" s="4"/>
      <c r="E364" s="4"/>
      <c r="F364" s="4"/>
      <c r="G364" s="1"/>
      <c r="H364" s="1"/>
      <c r="I364" s="1"/>
      <c r="J364" s="133">
        <v>50932</v>
      </c>
      <c r="K364" s="122"/>
    </row>
    <row r="365" spans="1:11" ht="16.2" x14ac:dyDescent="0.3">
      <c r="A365" s="63"/>
      <c r="B365" s="8" t="s">
        <v>405</v>
      </c>
      <c r="C365" s="9"/>
      <c r="D365" s="9" t="str">
        <f t="shared" ref="D365" si="81">IF((OR(C365&gt;12,C365=12)),C365-2,IF(C365=8,C365-1,""))</f>
        <v/>
      </c>
      <c r="E365" s="9"/>
      <c r="F365" s="9"/>
      <c r="G365" s="10"/>
      <c r="H365" s="10"/>
      <c r="I365" s="10"/>
      <c r="J365" s="78">
        <v>19212</v>
      </c>
      <c r="K365" s="122"/>
    </row>
    <row r="366" spans="1:11" x14ac:dyDescent="0.3">
      <c r="A366" s="63"/>
      <c r="K366" s="122"/>
    </row>
    <row r="367" spans="1:11" ht="16.2" x14ac:dyDescent="0.3">
      <c r="A367" s="63"/>
      <c r="B367" s="45" t="s">
        <v>1204</v>
      </c>
      <c r="C367" s="4"/>
      <c r="D367" s="4" t="str">
        <f>IF((OR(C367&gt;12,C367=12)),C367-2,IF(C367=8,C367-1,""))</f>
        <v/>
      </c>
      <c r="E367" s="4"/>
      <c r="F367" s="4"/>
      <c r="G367" s="17"/>
      <c r="H367" s="17"/>
      <c r="I367" s="17"/>
      <c r="J367" s="77"/>
      <c r="K367" s="122"/>
    </row>
    <row r="368" spans="1:11" ht="16.2" x14ac:dyDescent="0.3">
      <c r="A368" s="63"/>
      <c r="B368" s="45" t="s">
        <v>1205</v>
      </c>
      <c r="C368" s="4"/>
      <c r="D368" s="4" t="str">
        <f t="shared" ref="D368:D396" si="82">IF((OR(C368&gt;12,C368=12)),C368-2,IF(C368=8,C368-1,""))</f>
        <v/>
      </c>
      <c r="E368" s="4"/>
      <c r="F368" s="4"/>
      <c r="G368" s="17"/>
      <c r="H368" s="17"/>
      <c r="I368" s="17"/>
      <c r="J368" s="77"/>
      <c r="K368" s="122"/>
    </row>
    <row r="369" spans="1:11" ht="16.2" x14ac:dyDescent="0.3">
      <c r="A369" s="63"/>
      <c r="B369" s="45" t="s">
        <v>1206</v>
      </c>
      <c r="C369" s="4"/>
      <c r="D369" s="4"/>
      <c r="E369" s="4"/>
      <c r="F369" s="4"/>
      <c r="G369" s="17"/>
      <c r="H369" s="17"/>
      <c r="I369" s="17"/>
      <c r="J369" s="77"/>
      <c r="K369" s="122"/>
    </row>
    <row r="370" spans="1:11" ht="16.2" x14ac:dyDescent="0.3">
      <c r="A370" s="63"/>
      <c r="B370" s="45" t="s">
        <v>1207</v>
      </c>
      <c r="C370" s="4">
        <v>12</v>
      </c>
      <c r="D370" s="4">
        <f t="shared" si="82"/>
        <v>10</v>
      </c>
      <c r="E370" s="4"/>
      <c r="F370" s="4">
        <f t="shared" ref="F370:F376" si="83">D370-8</f>
        <v>2</v>
      </c>
      <c r="G370" s="17">
        <f>IF(2&lt;F370,2,F370)*120*4/3</f>
        <v>320</v>
      </c>
      <c r="H370" s="17">
        <f>IF(F370&gt;2,F370-2,0)*120*5/3</f>
        <v>0</v>
      </c>
      <c r="I370" s="17"/>
      <c r="J370" s="77"/>
      <c r="K370" s="122"/>
    </row>
    <row r="371" spans="1:11" ht="16.2" x14ac:dyDescent="0.3">
      <c r="A371" s="63"/>
      <c r="B371" s="45" t="s">
        <v>1208</v>
      </c>
      <c r="C371" s="4">
        <v>12</v>
      </c>
      <c r="D371" s="4">
        <f t="shared" si="82"/>
        <v>10</v>
      </c>
      <c r="E371" s="4"/>
      <c r="F371" s="4">
        <f t="shared" si="83"/>
        <v>2</v>
      </c>
      <c r="G371" s="17">
        <f t="shared" ref="G371:G396" si="84">IF(2&lt;F371,2,F371)*120*4/3</f>
        <v>320</v>
      </c>
      <c r="H371" s="17">
        <f t="shared" ref="H371:H395" si="85">IF(F371&gt;2,F371-2,0)*120*5/3</f>
        <v>0</v>
      </c>
      <c r="I371" s="17"/>
      <c r="J371" s="77"/>
      <c r="K371" s="122"/>
    </row>
    <row r="372" spans="1:11" ht="16.2" x14ac:dyDescent="0.3">
      <c r="A372" s="63"/>
      <c r="B372" s="45" t="s">
        <v>1209</v>
      </c>
      <c r="C372" s="4">
        <v>12</v>
      </c>
      <c r="D372" s="4">
        <f t="shared" si="82"/>
        <v>10</v>
      </c>
      <c r="E372" s="4"/>
      <c r="F372" s="4">
        <f t="shared" si="83"/>
        <v>2</v>
      </c>
      <c r="G372" s="17">
        <f t="shared" si="84"/>
        <v>320</v>
      </c>
      <c r="H372" s="17">
        <f t="shared" si="85"/>
        <v>0</v>
      </c>
      <c r="I372" s="17"/>
      <c r="J372" s="77"/>
      <c r="K372" s="122"/>
    </row>
    <row r="373" spans="1:11" ht="16.2" x14ac:dyDescent="0.3">
      <c r="A373" s="63"/>
      <c r="B373" s="45" t="s">
        <v>1210</v>
      </c>
      <c r="C373" s="4">
        <v>12</v>
      </c>
      <c r="D373" s="4">
        <f t="shared" si="82"/>
        <v>10</v>
      </c>
      <c r="E373" s="4"/>
      <c r="F373" s="4">
        <f t="shared" si="83"/>
        <v>2</v>
      </c>
      <c r="G373" s="17">
        <f t="shared" si="84"/>
        <v>320</v>
      </c>
      <c r="H373" s="17">
        <f t="shared" si="85"/>
        <v>0</v>
      </c>
      <c r="I373" s="17"/>
      <c r="J373" s="77"/>
      <c r="K373" s="122"/>
    </row>
    <row r="374" spans="1:11" ht="16.2" x14ac:dyDescent="0.3">
      <c r="A374" s="63"/>
      <c r="B374" s="45" t="s">
        <v>1211</v>
      </c>
      <c r="C374" s="4">
        <v>12</v>
      </c>
      <c r="D374" s="4">
        <f t="shared" si="82"/>
        <v>10</v>
      </c>
      <c r="E374" s="4"/>
      <c r="F374" s="4">
        <f t="shared" si="83"/>
        <v>2</v>
      </c>
      <c r="G374" s="17">
        <f t="shared" si="84"/>
        <v>320</v>
      </c>
      <c r="H374" s="17">
        <f t="shared" si="85"/>
        <v>0</v>
      </c>
      <c r="I374" s="17"/>
      <c r="J374" s="77"/>
      <c r="K374" s="122"/>
    </row>
    <row r="375" spans="1:11" s="140" customFormat="1" ht="32.4" x14ac:dyDescent="0.3">
      <c r="A375" s="153"/>
      <c r="B375" s="81" t="s">
        <v>1940</v>
      </c>
      <c r="C375" s="10">
        <v>12</v>
      </c>
      <c r="D375" s="10">
        <f t="shared" si="82"/>
        <v>10</v>
      </c>
      <c r="E375" s="10"/>
      <c r="F375" s="10">
        <f t="shared" si="83"/>
        <v>2</v>
      </c>
      <c r="G375" s="38">
        <f t="shared" si="84"/>
        <v>320</v>
      </c>
      <c r="H375" s="38">
        <f t="shared" si="85"/>
        <v>0</v>
      </c>
      <c r="I375" s="38"/>
      <c r="J375" s="82"/>
      <c r="K375" s="154">
        <f>120*8*2+120*2*4/3</f>
        <v>2240</v>
      </c>
    </row>
    <row r="376" spans="1:11" ht="16.2" x14ac:dyDescent="0.3">
      <c r="A376" s="63"/>
      <c r="B376" s="45" t="s">
        <v>1212</v>
      </c>
      <c r="C376" s="4">
        <v>12</v>
      </c>
      <c r="D376" s="4">
        <f t="shared" si="82"/>
        <v>10</v>
      </c>
      <c r="E376" s="4"/>
      <c r="F376" s="4">
        <f t="shared" si="83"/>
        <v>2</v>
      </c>
      <c r="G376" s="17">
        <f t="shared" si="84"/>
        <v>320</v>
      </c>
      <c r="H376" s="17">
        <f t="shared" si="85"/>
        <v>0</v>
      </c>
      <c r="I376" s="17"/>
      <c r="J376" s="77"/>
      <c r="K376" s="122"/>
    </row>
    <row r="377" spans="1:11" ht="16.2" x14ac:dyDescent="0.3">
      <c r="A377" s="63"/>
      <c r="B377" s="45" t="s">
        <v>1213</v>
      </c>
      <c r="C377" s="4">
        <v>12</v>
      </c>
      <c r="D377" s="4">
        <f t="shared" si="82"/>
        <v>10</v>
      </c>
      <c r="E377" s="4"/>
      <c r="F377" s="4">
        <f t="shared" ref="F377:F385" si="86">D377-8</f>
        <v>2</v>
      </c>
      <c r="G377" s="17">
        <f t="shared" si="84"/>
        <v>320</v>
      </c>
      <c r="H377" s="17">
        <f t="shared" si="85"/>
        <v>0</v>
      </c>
      <c r="I377" s="17"/>
      <c r="J377" s="77"/>
      <c r="K377" s="122"/>
    </row>
    <row r="378" spans="1:11" ht="16.2" x14ac:dyDescent="0.3">
      <c r="A378" s="63"/>
      <c r="B378" s="45" t="s">
        <v>1214</v>
      </c>
      <c r="C378" s="4"/>
      <c r="D378" s="4" t="str">
        <f t="shared" si="82"/>
        <v/>
      </c>
      <c r="E378" s="4"/>
      <c r="F378" s="4"/>
      <c r="G378" s="17"/>
      <c r="H378" s="17"/>
      <c r="I378" s="17"/>
      <c r="J378" s="77"/>
      <c r="K378" s="122"/>
    </row>
    <row r="379" spans="1:11" ht="16.2" x14ac:dyDescent="0.3">
      <c r="A379" s="63"/>
      <c r="B379" s="45" t="s">
        <v>1215</v>
      </c>
      <c r="C379" s="4"/>
      <c r="D379" s="4" t="str">
        <f t="shared" si="82"/>
        <v/>
      </c>
      <c r="E379" s="4"/>
      <c r="F379" s="4"/>
      <c r="G379" s="17"/>
      <c r="H379" s="17"/>
      <c r="I379" s="17"/>
      <c r="J379" s="77"/>
      <c r="K379" s="122"/>
    </row>
    <row r="380" spans="1:11" ht="16.2" x14ac:dyDescent="0.3">
      <c r="A380" s="63"/>
      <c r="B380" s="45" t="s">
        <v>1216</v>
      </c>
      <c r="C380" s="4">
        <v>12</v>
      </c>
      <c r="D380" s="4">
        <f t="shared" si="82"/>
        <v>10</v>
      </c>
      <c r="E380" s="4"/>
      <c r="F380" s="4">
        <f t="shared" si="86"/>
        <v>2</v>
      </c>
      <c r="G380" s="17">
        <f t="shared" si="84"/>
        <v>320</v>
      </c>
      <c r="H380" s="17">
        <f t="shared" si="85"/>
        <v>0</v>
      </c>
      <c r="I380" s="17"/>
      <c r="J380" s="77"/>
      <c r="K380" s="122"/>
    </row>
    <row r="381" spans="1:11" ht="16.2" x14ac:dyDescent="0.3">
      <c r="A381" s="63"/>
      <c r="B381" s="45" t="s">
        <v>1217</v>
      </c>
      <c r="C381" s="4">
        <v>12</v>
      </c>
      <c r="D381" s="4">
        <v>10</v>
      </c>
      <c r="E381" s="4"/>
      <c r="F381" s="4">
        <f t="shared" si="86"/>
        <v>2</v>
      </c>
      <c r="G381" s="17">
        <f t="shared" si="84"/>
        <v>320</v>
      </c>
      <c r="H381" s="17">
        <f t="shared" si="85"/>
        <v>0</v>
      </c>
      <c r="I381" s="17"/>
      <c r="J381" s="77"/>
      <c r="K381" s="122"/>
    </row>
    <row r="382" spans="1:11" ht="16.2" x14ac:dyDescent="0.3">
      <c r="A382" s="63"/>
      <c r="B382" s="45" t="s">
        <v>1218</v>
      </c>
      <c r="C382" s="4">
        <v>12</v>
      </c>
      <c r="D382" s="4">
        <f t="shared" si="82"/>
        <v>10</v>
      </c>
      <c r="E382" s="4"/>
      <c r="F382" s="4">
        <f t="shared" si="86"/>
        <v>2</v>
      </c>
      <c r="G382" s="17">
        <f t="shared" si="84"/>
        <v>320</v>
      </c>
      <c r="H382" s="17">
        <f t="shared" si="85"/>
        <v>0</v>
      </c>
      <c r="I382" s="17"/>
      <c r="J382" s="77"/>
      <c r="K382" s="122"/>
    </row>
    <row r="383" spans="1:11" ht="16.2" x14ac:dyDescent="0.3">
      <c r="A383" s="63"/>
      <c r="B383" s="45" t="s">
        <v>1219</v>
      </c>
      <c r="C383" s="4">
        <v>12</v>
      </c>
      <c r="D383" s="4">
        <f t="shared" si="82"/>
        <v>10</v>
      </c>
      <c r="E383" s="4"/>
      <c r="F383" s="4">
        <f t="shared" si="86"/>
        <v>2</v>
      </c>
      <c r="G383" s="17">
        <f t="shared" si="84"/>
        <v>320</v>
      </c>
      <c r="H383" s="17">
        <f>IF(F383&gt;2,F383-2,0)*120*5/3</f>
        <v>0</v>
      </c>
      <c r="I383" s="17"/>
      <c r="J383" s="77"/>
      <c r="K383" s="122"/>
    </row>
    <row r="384" spans="1:11" ht="16.2" x14ac:dyDescent="0.3">
      <c r="A384" s="63"/>
      <c r="B384" s="45" t="s">
        <v>1220</v>
      </c>
      <c r="C384" s="4">
        <v>12</v>
      </c>
      <c r="D384" s="4">
        <f t="shared" si="82"/>
        <v>10</v>
      </c>
      <c r="E384" s="4"/>
      <c r="F384" s="4">
        <f t="shared" si="86"/>
        <v>2</v>
      </c>
      <c r="G384" s="17">
        <f t="shared" si="84"/>
        <v>320</v>
      </c>
      <c r="H384" s="17">
        <f t="shared" si="85"/>
        <v>0</v>
      </c>
      <c r="I384" s="17"/>
      <c r="J384" s="77"/>
      <c r="K384" s="122"/>
    </row>
    <row r="385" spans="1:11" ht="16.2" x14ac:dyDescent="0.3">
      <c r="A385" s="63"/>
      <c r="B385" s="45" t="s">
        <v>1221</v>
      </c>
      <c r="C385" s="4">
        <v>12</v>
      </c>
      <c r="D385" s="4">
        <f t="shared" si="82"/>
        <v>10</v>
      </c>
      <c r="E385" s="4"/>
      <c r="F385" s="4">
        <f t="shared" si="86"/>
        <v>2</v>
      </c>
      <c r="G385" s="17">
        <f t="shared" si="84"/>
        <v>320</v>
      </c>
      <c r="H385" s="17">
        <f t="shared" si="85"/>
        <v>0</v>
      </c>
      <c r="I385" s="17"/>
      <c r="J385" s="77"/>
      <c r="K385" s="122"/>
    </row>
    <row r="386" spans="1:11" ht="16.2" x14ac:dyDescent="0.3">
      <c r="A386" s="63"/>
      <c r="B386" s="45" t="s">
        <v>1222</v>
      </c>
      <c r="C386" s="4">
        <v>12</v>
      </c>
      <c r="D386" s="4">
        <f t="shared" si="82"/>
        <v>10</v>
      </c>
      <c r="E386" s="4"/>
      <c r="F386" s="4">
        <f t="shared" ref="F386:F396" si="87">D386-8</f>
        <v>2</v>
      </c>
      <c r="G386" s="17">
        <f t="shared" si="84"/>
        <v>320</v>
      </c>
      <c r="H386" s="17">
        <f t="shared" si="85"/>
        <v>0</v>
      </c>
      <c r="I386" s="17"/>
      <c r="J386" s="77"/>
      <c r="K386" s="122"/>
    </row>
    <row r="387" spans="1:11" ht="16.2" x14ac:dyDescent="0.3">
      <c r="A387" s="63"/>
      <c r="B387" s="45" t="s">
        <v>1223</v>
      </c>
      <c r="C387" s="4">
        <v>12</v>
      </c>
      <c r="D387" s="4">
        <f t="shared" si="82"/>
        <v>10</v>
      </c>
      <c r="E387" s="4"/>
      <c r="F387" s="4">
        <f t="shared" si="87"/>
        <v>2</v>
      </c>
      <c r="G387" s="17">
        <f>IF(2&lt;F387,2,F387)*120*4/3</f>
        <v>320</v>
      </c>
      <c r="H387" s="17">
        <f t="shared" si="85"/>
        <v>0</v>
      </c>
      <c r="I387" s="17"/>
      <c r="J387" s="77"/>
      <c r="K387" s="122"/>
    </row>
    <row r="388" spans="1:11" ht="16.2" x14ac:dyDescent="0.3">
      <c r="A388" s="63"/>
      <c r="B388" s="45" t="s">
        <v>1224</v>
      </c>
      <c r="C388" s="4">
        <v>12</v>
      </c>
      <c r="D388" s="4">
        <f t="shared" si="82"/>
        <v>10</v>
      </c>
      <c r="E388" s="4"/>
      <c r="F388" s="4">
        <f t="shared" si="87"/>
        <v>2</v>
      </c>
      <c r="G388" s="17">
        <f t="shared" si="84"/>
        <v>320</v>
      </c>
      <c r="H388" s="17">
        <f t="shared" si="85"/>
        <v>0</v>
      </c>
      <c r="I388" s="17"/>
      <c r="J388" s="77"/>
      <c r="K388" s="122"/>
    </row>
    <row r="389" spans="1:11" ht="16.2" x14ac:dyDescent="0.3">
      <c r="A389" s="63"/>
      <c r="B389" s="45" t="s">
        <v>1225</v>
      </c>
      <c r="C389" s="4">
        <v>12</v>
      </c>
      <c r="D389" s="4">
        <f>IF((OR(C389&gt;12,C389=12)),C389-2,IF(C389=8,C389-1,""))</f>
        <v>10</v>
      </c>
      <c r="E389" s="4"/>
      <c r="F389" s="4">
        <f t="shared" si="87"/>
        <v>2</v>
      </c>
      <c r="G389" s="17">
        <f t="shared" si="84"/>
        <v>320</v>
      </c>
      <c r="H389" s="17">
        <f t="shared" si="85"/>
        <v>0</v>
      </c>
      <c r="I389" s="17"/>
      <c r="J389" s="77"/>
      <c r="K389" s="122"/>
    </row>
    <row r="390" spans="1:11" ht="16.2" x14ac:dyDescent="0.3">
      <c r="A390" s="63"/>
      <c r="B390" s="45" t="s">
        <v>1226</v>
      </c>
      <c r="C390" s="4"/>
      <c r="D390" s="4" t="str">
        <f t="shared" si="82"/>
        <v/>
      </c>
      <c r="E390" s="4"/>
      <c r="F390" s="4"/>
      <c r="G390" s="17"/>
      <c r="H390" s="17"/>
      <c r="I390" s="17"/>
      <c r="J390" s="77"/>
      <c r="K390" s="122"/>
    </row>
    <row r="391" spans="1:11" ht="16.2" x14ac:dyDescent="0.3">
      <c r="A391" s="63"/>
      <c r="B391" s="45" t="s">
        <v>1227</v>
      </c>
      <c r="C391" s="4"/>
      <c r="D391" s="4" t="str">
        <f t="shared" si="82"/>
        <v/>
      </c>
      <c r="E391" s="4"/>
      <c r="F391" s="4"/>
      <c r="G391" s="17"/>
      <c r="H391" s="17"/>
      <c r="I391" s="17"/>
      <c r="J391" s="77"/>
      <c r="K391" s="122"/>
    </row>
    <row r="392" spans="1:11" ht="16.2" x14ac:dyDescent="0.3">
      <c r="A392" s="63"/>
      <c r="B392" s="45" t="s">
        <v>1228</v>
      </c>
      <c r="C392" s="4"/>
      <c r="D392" s="4" t="str">
        <f t="shared" si="82"/>
        <v/>
      </c>
      <c r="E392" s="4"/>
      <c r="F392" s="4"/>
      <c r="G392" s="17"/>
      <c r="H392" s="17"/>
      <c r="I392" s="17"/>
      <c r="J392" s="77"/>
      <c r="K392" s="122"/>
    </row>
    <row r="393" spans="1:11" ht="16.2" x14ac:dyDescent="0.3">
      <c r="A393" s="63"/>
      <c r="B393" s="45" t="s">
        <v>1229</v>
      </c>
      <c r="C393" s="4"/>
      <c r="D393" s="4" t="str">
        <f t="shared" si="82"/>
        <v/>
      </c>
      <c r="E393" s="4"/>
      <c r="F393" s="4"/>
      <c r="G393" s="17"/>
      <c r="H393" s="17"/>
      <c r="I393" s="17"/>
      <c r="J393" s="77"/>
      <c r="K393" s="122"/>
    </row>
    <row r="394" spans="1:11" ht="16.2" x14ac:dyDescent="0.3">
      <c r="A394" s="63"/>
      <c r="B394" s="45" t="s">
        <v>1230</v>
      </c>
      <c r="C394" s="4">
        <v>12</v>
      </c>
      <c r="D394" s="4">
        <f t="shared" si="82"/>
        <v>10</v>
      </c>
      <c r="E394" s="4"/>
      <c r="F394" s="4">
        <f t="shared" si="87"/>
        <v>2</v>
      </c>
      <c r="G394" s="17">
        <f t="shared" si="84"/>
        <v>320</v>
      </c>
      <c r="H394" s="17">
        <f t="shared" si="85"/>
        <v>0</v>
      </c>
      <c r="I394" s="17"/>
      <c r="J394" s="77"/>
      <c r="K394" s="122"/>
    </row>
    <row r="395" spans="1:11" ht="16.2" x14ac:dyDescent="0.3">
      <c r="A395" s="63"/>
      <c r="B395" s="45" t="s">
        <v>1231</v>
      </c>
      <c r="C395" s="4">
        <v>12</v>
      </c>
      <c r="D395" s="4">
        <f t="shared" si="82"/>
        <v>10</v>
      </c>
      <c r="E395" s="4"/>
      <c r="F395" s="4">
        <f t="shared" si="87"/>
        <v>2</v>
      </c>
      <c r="G395" s="17">
        <f t="shared" si="84"/>
        <v>320</v>
      </c>
      <c r="H395" s="17">
        <f t="shared" si="85"/>
        <v>0</v>
      </c>
      <c r="I395" s="17"/>
      <c r="J395" s="77"/>
      <c r="K395" s="122"/>
    </row>
    <row r="396" spans="1:11" ht="16.2" x14ac:dyDescent="0.3">
      <c r="A396" s="63"/>
      <c r="B396" s="45" t="s">
        <v>1232</v>
      </c>
      <c r="C396" s="4">
        <v>12</v>
      </c>
      <c r="D396" s="4">
        <f t="shared" si="82"/>
        <v>10</v>
      </c>
      <c r="E396" s="4"/>
      <c r="F396" s="4">
        <f t="shared" si="87"/>
        <v>2</v>
      </c>
      <c r="G396" s="17">
        <f t="shared" si="84"/>
        <v>320</v>
      </c>
      <c r="H396" s="17">
        <f>IF(F396&gt;2,F396-2,0)*120*5/3</f>
        <v>0</v>
      </c>
      <c r="I396" s="17"/>
      <c r="J396" s="77"/>
      <c r="K396" s="122"/>
    </row>
    <row r="397" spans="1:11" ht="16.2" x14ac:dyDescent="0.3">
      <c r="A397" s="63"/>
      <c r="B397" s="8" t="s">
        <v>59</v>
      </c>
      <c r="C397" s="4"/>
      <c r="D397" s="4">
        <v>160</v>
      </c>
      <c r="E397" s="4"/>
      <c r="F397" s="4">
        <v>40</v>
      </c>
      <c r="G397" s="17"/>
      <c r="H397" s="17"/>
      <c r="I397" s="17"/>
      <c r="J397" s="77">
        <v>19200</v>
      </c>
      <c r="K397" s="122"/>
    </row>
    <row r="398" spans="1:11" ht="32.4" x14ac:dyDescent="0.3">
      <c r="A398" s="63"/>
      <c r="B398" s="90" t="s">
        <v>1849</v>
      </c>
      <c r="C398" s="26"/>
      <c r="D398" s="4"/>
      <c r="E398" s="4"/>
      <c r="F398" s="4"/>
      <c r="G398" s="1"/>
      <c r="H398" s="1"/>
      <c r="I398" s="1"/>
      <c r="J398" s="133">
        <f>120*40*4/3</f>
        <v>6400</v>
      </c>
      <c r="K398" s="122">
        <v>2240</v>
      </c>
    </row>
    <row r="399" spans="1:11" ht="16.2" x14ac:dyDescent="0.3">
      <c r="A399" s="63"/>
      <c r="B399" s="8" t="s">
        <v>1817</v>
      </c>
      <c r="C399" s="26"/>
      <c r="D399" s="4"/>
      <c r="E399" s="4"/>
      <c r="F399" s="4"/>
      <c r="G399" s="1"/>
      <c r="H399" s="1"/>
      <c r="I399" s="1"/>
      <c r="J399" s="133">
        <v>27840</v>
      </c>
      <c r="K399" s="122"/>
    </row>
    <row r="400" spans="1:11" ht="16.2" x14ac:dyDescent="0.3">
      <c r="A400" s="63"/>
      <c r="B400" s="8" t="s">
        <v>1</v>
      </c>
      <c r="C400" s="26"/>
      <c r="D400" s="4"/>
      <c r="E400" s="4"/>
      <c r="F400" s="4"/>
      <c r="G400" s="1"/>
      <c r="H400" s="1"/>
      <c r="I400" s="1"/>
      <c r="J400" s="133">
        <v>44550</v>
      </c>
      <c r="K400" s="122"/>
    </row>
    <row r="401" spans="1:11" ht="16.2" x14ac:dyDescent="0.3">
      <c r="A401" s="63"/>
      <c r="B401" s="8" t="s">
        <v>405</v>
      </c>
      <c r="C401" s="9"/>
      <c r="D401" s="9" t="str">
        <f t="shared" ref="D401" si="88">IF((OR(C401&gt;12,C401=12)),C401-2,IF(C401=8,C401-1,""))</f>
        <v/>
      </c>
      <c r="E401" s="9"/>
      <c r="F401" s="9"/>
      <c r="G401" s="10"/>
      <c r="H401" s="10"/>
      <c r="I401" s="10"/>
      <c r="J401" s="78">
        <v>16710</v>
      </c>
      <c r="K401" s="122"/>
    </row>
    <row r="402" spans="1:11" x14ac:dyDescent="0.3">
      <c r="A402" s="63"/>
      <c r="K402" s="122"/>
    </row>
    <row r="403" spans="1:11" ht="16.2" x14ac:dyDescent="0.3">
      <c r="A403" s="63"/>
      <c r="B403" s="45" t="s">
        <v>1233</v>
      </c>
      <c r="C403" s="4">
        <v>10.5</v>
      </c>
      <c r="D403" s="4">
        <v>9.5</v>
      </c>
      <c r="E403" s="4">
        <f t="shared" ref="E403:E407" si="89">IF(D403&lt;8,D403,8)</f>
        <v>8</v>
      </c>
      <c r="F403" s="4">
        <f t="shared" ref="F403:F411" si="90">D403-8</f>
        <v>1.5</v>
      </c>
      <c r="G403" s="17">
        <f>IF(2&lt;F403,2,F403)*120*4/3</f>
        <v>240</v>
      </c>
      <c r="H403" s="17">
        <f>IF(F403&gt;2,F403-2,0)*120*5/3</f>
        <v>0</v>
      </c>
      <c r="I403" s="17"/>
      <c r="J403" s="77"/>
      <c r="K403" s="122"/>
    </row>
    <row r="404" spans="1:11" ht="16.2" x14ac:dyDescent="0.3">
      <c r="A404" s="63"/>
      <c r="B404" s="45" t="s">
        <v>1234</v>
      </c>
      <c r="C404" s="4">
        <v>12</v>
      </c>
      <c r="D404" s="4">
        <f t="shared" ref="D404:D413" si="91">IF((OR(C404&gt;12,C404=12)),C404-2,IF(C404=8,C404-1,""))</f>
        <v>10</v>
      </c>
      <c r="E404" s="4">
        <f t="shared" si="89"/>
        <v>8</v>
      </c>
      <c r="F404" s="4">
        <f t="shared" si="90"/>
        <v>2</v>
      </c>
      <c r="G404" s="17">
        <f t="shared" ref="G404:G430" si="92">IF(2&lt;F404,2,F404)*120*4/3</f>
        <v>320</v>
      </c>
      <c r="H404" s="17">
        <f t="shared" ref="H404:H433" si="93">IF(F404&gt;2,F404-2,0)*120*5/3</f>
        <v>0</v>
      </c>
      <c r="I404" s="17"/>
      <c r="J404" s="77"/>
      <c r="K404" s="122"/>
    </row>
    <row r="405" spans="1:11" ht="16.2" x14ac:dyDescent="0.3">
      <c r="A405" s="63"/>
      <c r="B405" s="45" t="s">
        <v>1235</v>
      </c>
      <c r="C405" s="4">
        <v>12</v>
      </c>
      <c r="D405" s="4">
        <f t="shared" si="91"/>
        <v>10</v>
      </c>
      <c r="E405" s="4">
        <f t="shared" si="89"/>
        <v>8</v>
      </c>
      <c r="F405" s="4">
        <f t="shared" si="90"/>
        <v>2</v>
      </c>
      <c r="G405" s="17">
        <f t="shared" si="92"/>
        <v>320</v>
      </c>
      <c r="H405" s="17">
        <f t="shared" si="93"/>
        <v>0</v>
      </c>
      <c r="I405" s="17"/>
      <c r="J405" s="77"/>
      <c r="K405" s="122"/>
    </row>
    <row r="406" spans="1:11" ht="16.2" x14ac:dyDescent="0.3">
      <c r="A406" s="63"/>
      <c r="B406" s="45" t="s">
        <v>1236</v>
      </c>
      <c r="C406" s="4">
        <v>12</v>
      </c>
      <c r="D406" s="4">
        <f t="shared" si="91"/>
        <v>10</v>
      </c>
      <c r="E406" s="4">
        <f t="shared" si="89"/>
        <v>8</v>
      </c>
      <c r="F406" s="4">
        <f t="shared" si="90"/>
        <v>2</v>
      </c>
      <c r="G406" s="17">
        <f t="shared" si="92"/>
        <v>320</v>
      </c>
      <c r="H406" s="17">
        <f t="shared" si="93"/>
        <v>0</v>
      </c>
      <c r="I406" s="17"/>
      <c r="J406" s="77"/>
      <c r="K406" s="122"/>
    </row>
    <row r="407" spans="1:11" ht="16.2" x14ac:dyDescent="0.3">
      <c r="A407" s="63"/>
      <c r="B407" s="45" t="s">
        <v>1237</v>
      </c>
      <c r="C407" s="4">
        <v>13</v>
      </c>
      <c r="D407" s="4">
        <f t="shared" si="91"/>
        <v>11</v>
      </c>
      <c r="E407" s="4">
        <f t="shared" si="89"/>
        <v>8</v>
      </c>
      <c r="F407" s="4">
        <v>2</v>
      </c>
      <c r="G407" s="17">
        <f t="shared" si="92"/>
        <v>320</v>
      </c>
      <c r="H407" s="17">
        <f t="shared" si="93"/>
        <v>0</v>
      </c>
      <c r="I407" s="17">
        <v>1</v>
      </c>
      <c r="J407" s="77"/>
      <c r="K407" s="122"/>
    </row>
    <row r="408" spans="1:11" ht="16.2" x14ac:dyDescent="0.3">
      <c r="A408" s="63"/>
      <c r="B408" s="45" t="s">
        <v>1238</v>
      </c>
      <c r="C408" s="4"/>
      <c r="D408" s="4" t="str">
        <f t="shared" si="91"/>
        <v/>
      </c>
      <c r="E408" s="4"/>
      <c r="F408" s="4"/>
      <c r="G408" s="17"/>
      <c r="H408" s="17"/>
      <c r="I408" s="17"/>
      <c r="J408" s="77"/>
      <c r="K408" s="122"/>
    </row>
    <row r="409" spans="1:11" ht="16.2" x14ac:dyDescent="0.3">
      <c r="A409" s="63"/>
      <c r="B409" s="45" t="s">
        <v>1239</v>
      </c>
      <c r="C409" s="4"/>
      <c r="D409" s="4" t="str">
        <f t="shared" si="91"/>
        <v/>
      </c>
      <c r="E409" s="4"/>
      <c r="F409" s="4"/>
      <c r="G409" s="17"/>
      <c r="H409" s="17"/>
      <c r="I409" s="17"/>
      <c r="J409" s="77"/>
      <c r="K409" s="122"/>
    </row>
    <row r="410" spans="1:11" ht="16.2" x14ac:dyDescent="0.3">
      <c r="A410" s="63"/>
      <c r="B410" s="45" t="s">
        <v>1240</v>
      </c>
      <c r="C410" s="4">
        <v>10.5</v>
      </c>
      <c r="D410" s="4">
        <v>9.5</v>
      </c>
      <c r="E410" s="4">
        <f t="shared" ref="E410:E419" si="94">IF(D410&lt;8,D410,8)</f>
        <v>8</v>
      </c>
      <c r="F410" s="4">
        <f t="shared" si="90"/>
        <v>1.5</v>
      </c>
      <c r="G410" s="17">
        <f t="shared" si="92"/>
        <v>240</v>
      </c>
      <c r="H410" s="17">
        <f t="shared" si="93"/>
        <v>0</v>
      </c>
      <c r="I410" s="17"/>
      <c r="J410" s="77"/>
      <c r="K410" s="122"/>
    </row>
    <row r="411" spans="1:11" s="32" customFormat="1" ht="48.6" x14ac:dyDescent="0.3">
      <c r="A411" s="148"/>
      <c r="B411" s="177" t="s">
        <v>1945</v>
      </c>
      <c r="C411" s="10">
        <v>12</v>
      </c>
      <c r="D411" s="10">
        <f t="shared" si="91"/>
        <v>10</v>
      </c>
      <c r="E411" s="10">
        <f t="shared" si="94"/>
        <v>8</v>
      </c>
      <c r="F411" s="10">
        <f t="shared" si="90"/>
        <v>2</v>
      </c>
      <c r="G411" s="38">
        <f t="shared" si="92"/>
        <v>320</v>
      </c>
      <c r="H411" s="38">
        <f t="shared" si="93"/>
        <v>0</v>
      </c>
      <c r="I411" s="38"/>
      <c r="J411" s="82"/>
      <c r="K411" s="154">
        <f>120*8*2+120*2*4/3</f>
        <v>2240</v>
      </c>
    </row>
    <row r="412" spans="1:11" ht="16.2" x14ac:dyDescent="0.3">
      <c r="A412" s="63"/>
      <c r="B412" s="45" t="s">
        <v>1241</v>
      </c>
      <c r="C412" s="4">
        <v>13</v>
      </c>
      <c r="D412" s="4">
        <f t="shared" si="91"/>
        <v>11</v>
      </c>
      <c r="E412" s="4">
        <f t="shared" si="94"/>
        <v>8</v>
      </c>
      <c r="F412" s="4">
        <v>2</v>
      </c>
      <c r="G412" s="17">
        <f t="shared" si="92"/>
        <v>320</v>
      </c>
      <c r="H412" s="17">
        <f t="shared" si="93"/>
        <v>0</v>
      </c>
      <c r="I412" s="17">
        <v>1</v>
      </c>
      <c r="J412" s="77"/>
      <c r="K412" s="122"/>
    </row>
    <row r="413" spans="1:11" ht="16.2" x14ac:dyDescent="0.3">
      <c r="A413" s="63"/>
      <c r="B413" s="45" t="s">
        <v>1242</v>
      </c>
      <c r="C413" s="4">
        <v>13</v>
      </c>
      <c r="D413" s="4">
        <f t="shared" si="91"/>
        <v>11</v>
      </c>
      <c r="E413" s="4">
        <f t="shared" si="94"/>
        <v>8</v>
      </c>
      <c r="F413" s="4">
        <v>2</v>
      </c>
      <c r="G413" s="17">
        <f t="shared" si="92"/>
        <v>320</v>
      </c>
      <c r="H413" s="17">
        <f t="shared" si="93"/>
        <v>0</v>
      </c>
      <c r="I413" s="17">
        <v>1</v>
      </c>
      <c r="J413" s="77"/>
      <c r="K413" s="122"/>
    </row>
    <row r="414" spans="1:11" ht="16.2" x14ac:dyDescent="0.3">
      <c r="A414" s="63"/>
      <c r="B414" s="45" t="s">
        <v>1243</v>
      </c>
      <c r="C414" s="4">
        <v>12</v>
      </c>
      <c r="D414" s="4">
        <f t="shared" ref="D414:D432" si="95">IF((OR(C414&gt;12,C414=12)),C414-2,IF(C414=8,C414-1,""))</f>
        <v>10</v>
      </c>
      <c r="E414" s="4">
        <f t="shared" si="94"/>
        <v>8</v>
      </c>
      <c r="F414" s="4">
        <f t="shared" ref="F414:F417" si="96">D414-8</f>
        <v>2</v>
      </c>
      <c r="G414" s="17">
        <f t="shared" si="92"/>
        <v>320</v>
      </c>
      <c r="H414" s="17">
        <f t="shared" si="93"/>
        <v>0</v>
      </c>
      <c r="I414" s="17"/>
      <c r="J414" s="77"/>
      <c r="K414" s="122"/>
    </row>
    <row r="415" spans="1:11" ht="16.2" x14ac:dyDescent="0.3">
      <c r="A415" s="63"/>
      <c r="B415" s="45" t="s">
        <v>1244</v>
      </c>
      <c r="C415" s="4">
        <v>12</v>
      </c>
      <c r="D415" s="4">
        <f t="shared" si="95"/>
        <v>10</v>
      </c>
      <c r="E415" s="4">
        <f t="shared" si="94"/>
        <v>8</v>
      </c>
      <c r="F415" s="4">
        <f t="shared" si="96"/>
        <v>2</v>
      </c>
      <c r="G415" s="17">
        <f t="shared" si="92"/>
        <v>320</v>
      </c>
      <c r="H415" s="17">
        <f t="shared" si="93"/>
        <v>0</v>
      </c>
      <c r="I415" s="17"/>
      <c r="J415" s="77"/>
      <c r="K415" s="122"/>
    </row>
    <row r="416" spans="1:11" ht="16.2" x14ac:dyDescent="0.3">
      <c r="A416" s="63"/>
      <c r="B416" s="45" t="s">
        <v>1245</v>
      </c>
      <c r="C416" s="4">
        <v>12</v>
      </c>
      <c r="D416" s="4">
        <f t="shared" si="95"/>
        <v>10</v>
      </c>
      <c r="E416" s="4">
        <f t="shared" si="94"/>
        <v>8</v>
      </c>
      <c r="F416" s="4">
        <f t="shared" si="96"/>
        <v>2</v>
      </c>
      <c r="G416" s="17">
        <f t="shared" si="92"/>
        <v>320</v>
      </c>
      <c r="H416" s="17">
        <f t="shared" si="93"/>
        <v>0</v>
      </c>
      <c r="I416" s="17"/>
      <c r="J416" s="77"/>
      <c r="K416" s="122"/>
    </row>
    <row r="417" spans="1:11" s="140" customFormat="1" ht="32.4" x14ac:dyDescent="0.3">
      <c r="A417" s="153"/>
      <c r="B417" s="81" t="s">
        <v>1941</v>
      </c>
      <c r="C417" s="10">
        <v>12</v>
      </c>
      <c r="D417" s="10">
        <v>10</v>
      </c>
      <c r="E417" s="10">
        <f t="shared" si="94"/>
        <v>8</v>
      </c>
      <c r="F417" s="10">
        <f t="shared" si="96"/>
        <v>2</v>
      </c>
      <c r="G417" s="38">
        <f t="shared" si="92"/>
        <v>320</v>
      </c>
      <c r="H417" s="38">
        <f t="shared" si="93"/>
        <v>0</v>
      </c>
      <c r="I417" s="38"/>
      <c r="J417" s="82"/>
      <c r="K417" s="154">
        <v>2240</v>
      </c>
    </row>
    <row r="418" spans="1:11" s="140" customFormat="1" ht="32.4" x14ac:dyDescent="0.3">
      <c r="A418" s="153"/>
      <c r="B418" s="81" t="s">
        <v>1942</v>
      </c>
      <c r="C418" s="10">
        <v>13</v>
      </c>
      <c r="D418" s="10">
        <f t="shared" si="95"/>
        <v>11</v>
      </c>
      <c r="E418" s="10">
        <f t="shared" si="94"/>
        <v>8</v>
      </c>
      <c r="F418" s="10">
        <v>2</v>
      </c>
      <c r="G418" s="38">
        <f t="shared" si="92"/>
        <v>320</v>
      </c>
      <c r="H418" s="38">
        <f t="shared" si="93"/>
        <v>0</v>
      </c>
      <c r="I418" s="38">
        <v>1</v>
      </c>
      <c r="J418" s="82"/>
      <c r="K418" s="154">
        <f>120*8*2+120*2*4/3+120*5/3</f>
        <v>2440</v>
      </c>
    </row>
    <row r="419" spans="1:11" ht="16.2" x14ac:dyDescent="0.3">
      <c r="A419" s="63"/>
      <c r="B419" s="45" t="s">
        <v>1246</v>
      </c>
      <c r="C419" s="4">
        <v>13</v>
      </c>
      <c r="D419" s="4">
        <f t="shared" si="95"/>
        <v>11</v>
      </c>
      <c r="E419" s="4">
        <f t="shared" si="94"/>
        <v>8</v>
      </c>
      <c r="F419" s="4">
        <v>2</v>
      </c>
      <c r="G419" s="17">
        <f>IF(2&lt;F419,2,F419)*120*4/3</f>
        <v>320</v>
      </c>
      <c r="H419" s="17">
        <f t="shared" si="93"/>
        <v>0</v>
      </c>
      <c r="I419" s="17">
        <v>1</v>
      </c>
      <c r="J419" s="77"/>
      <c r="K419" s="122"/>
    </row>
    <row r="420" spans="1:11" ht="16.2" x14ac:dyDescent="0.3">
      <c r="A420" s="63"/>
      <c r="B420" s="45" t="s">
        <v>1247</v>
      </c>
      <c r="C420" s="4"/>
      <c r="D420" s="4" t="str">
        <f t="shared" si="95"/>
        <v/>
      </c>
      <c r="E420" s="4"/>
      <c r="F420" s="4"/>
      <c r="G420" s="17"/>
      <c r="H420" s="17"/>
      <c r="I420" s="17"/>
      <c r="J420" s="77"/>
      <c r="K420" s="122"/>
    </row>
    <row r="421" spans="1:11" ht="16.2" x14ac:dyDescent="0.3">
      <c r="A421" s="63"/>
      <c r="B421" s="45" t="s">
        <v>1248</v>
      </c>
      <c r="C421" s="4"/>
      <c r="D421" s="4" t="str">
        <f t="shared" si="95"/>
        <v/>
      </c>
      <c r="E421" s="4"/>
      <c r="F421" s="4"/>
      <c r="G421" s="17"/>
      <c r="H421" s="17"/>
      <c r="I421" s="17"/>
      <c r="J421" s="77"/>
      <c r="K421" s="122"/>
    </row>
    <row r="422" spans="1:11" ht="16.2" x14ac:dyDescent="0.3">
      <c r="A422" s="63"/>
      <c r="B422" s="45" t="s">
        <v>1249</v>
      </c>
      <c r="C422" s="4"/>
      <c r="D422" s="4" t="str">
        <f t="shared" si="95"/>
        <v/>
      </c>
      <c r="E422" s="4"/>
      <c r="F422" s="4"/>
      <c r="G422" s="17"/>
      <c r="H422" s="17"/>
      <c r="I422" s="17"/>
      <c r="J422" s="77"/>
      <c r="K422" s="122"/>
    </row>
    <row r="423" spans="1:11" ht="16.2" x14ac:dyDescent="0.3">
      <c r="A423" s="63"/>
      <c r="B423" s="45" t="s">
        <v>1250</v>
      </c>
      <c r="C423" s="4"/>
      <c r="D423" s="4" t="str">
        <f t="shared" si="95"/>
        <v/>
      </c>
      <c r="E423" s="4"/>
      <c r="F423" s="4"/>
      <c r="G423" s="17"/>
      <c r="H423" s="17"/>
      <c r="I423" s="17"/>
      <c r="J423" s="77"/>
      <c r="K423" s="122"/>
    </row>
    <row r="424" spans="1:11" ht="16.2" x14ac:dyDescent="0.3">
      <c r="A424" s="63"/>
      <c r="B424" s="45" t="s">
        <v>1251</v>
      </c>
      <c r="C424" s="4"/>
      <c r="D424" s="4" t="str">
        <f t="shared" si="95"/>
        <v/>
      </c>
      <c r="E424" s="4"/>
      <c r="F424" s="4"/>
      <c r="G424" s="17"/>
      <c r="H424" s="17"/>
      <c r="I424" s="17"/>
      <c r="J424" s="77"/>
      <c r="K424" s="122"/>
    </row>
    <row r="425" spans="1:11" ht="16.2" x14ac:dyDescent="0.3">
      <c r="A425" s="63"/>
      <c r="B425" s="45" t="s">
        <v>1252</v>
      </c>
      <c r="C425" s="4">
        <v>12</v>
      </c>
      <c r="D425" s="4">
        <f>IF((OR(C425&gt;12,C425=12)),C425-2,IF(C425=8,C425-1,""))</f>
        <v>10</v>
      </c>
      <c r="E425" s="4">
        <f t="shared" ref="E425:E430" si="97">IF(D425&lt;8,D425,8)</f>
        <v>8</v>
      </c>
      <c r="F425" s="4">
        <f t="shared" ref="F425:F433" si="98">D425-8</f>
        <v>2</v>
      </c>
      <c r="G425" s="17">
        <f t="shared" si="92"/>
        <v>320</v>
      </c>
      <c r="H425" s="17">
        <f t="shared" si="93"/>
        <v>0</v>
      </c>
      <c r="I425" s="17"/>
      <c r="J425" s="77"/>
      <c r="K425" s="122"/>
    </row>
    <row r="426" spans="1:11" ht="16.2" x14ac:dyDescent="0.3">
      <c r="A426" s="63"/>
      <c r="B426" s="45" t="s">
        <v>1253</v>
      </c>
      <c r="C426" s="4">
        <v>12</v>
      </c>
      <c r="D426" s="4">
        <f t="shared" si="95"/>
        <v>10</v>
      </c>
      <c r="E426" s="4">
        <f t="shared" si="97"/>
        <v>8</v>
      </c>
      <c r="F426" s="4">
        <f t="shared" si="98"/>
        <v>2</v>
      </c>
      <c r="G426" s="17">
        <f t="shared" si="92"/>
        <v>320</v>
      </c>
      <c r="H426" s="17">
        <f t="shared" si="93"/>
        <v>0</v>
      </c>
      <c r="I426" s="17"/>
      <c r="J426" s="77"/>
      <c r="K426" s="122"/>
    </row>
    <row r="427" spans="1:11" ht="16.2" x14ac:dyDescent="0.3">
      <c r="A427" s="63"/>
      <c r="B427" s="45" t="s">
        <v>1254</v>
      </c>
      <c r="C427" s="4">
        <v>13</v>
      </c>
      <c r="D427" s="4">
        <f t="shared" si="95"/>
        <v>11</v>
      </c>
      <c r="E427" s="4">
        <f t="shared" si="97"/>
        <v>8</v>
      </c>
      <c r="F427" s="4">
        <v>2</v>
      </c>
      <c r="G427" s="17">
        <f t="shared" si="92"/>
        <v>320</v>
      </c>
      <c r="H427" s="17">
        <f t="shared" si="93"/>
        <v>0</v>
      </c>
      <c r="I427" s="17">
        <v>1</v>
      </c>
      <c r="J427" s="77"/>
      <c r="K427" s="122"/>
    </row>
    <row r="428" spans="1:11" ht="16.2" x14ac:dyDescent="0.3">
      <c r="A428" s="63"/>
      <c r="B428" s="45" t="s">
        <v>1255</v>
      </c>
      <c r="C428" s="4">
        <v>12</v>
      </c>
      <c r="D428" s="4">
        <f t="shared" si="95"/>
        <v>10</v>
      </c>
      <c r="E428" s="4">
        <f t="shared" si="97"/>
        <v>8</v>
      </c>
      <c r="F428" s="4">
        <f t="shared" si="98"/>
        <v>2</v>
      </c>
      <c r="G428" s="17">
        <f t="shared" si="92"/>
        <v>320</v>
      </c>
      <c r="H428" s="17">
        <f t="shared" si="93"/>
        <v>0</v>
      </c>
      <c r="I428" s="17"/>
      <c r="J428" s="77"/>
      <c r="K428" s="122"/>
    </row>
    <row r="429" spans="1:11" ht="16.2" x14ac:dyDescent="0.3">
      <c r="A429" s="63"/>
      <c r="B429" s="45" t="s">
        <v>1256</v>
      </c>
      <c r="C429" s="4">
        <v>13</v>
      </c>
      <c r="D429" s="4">
        <f t="shared" si="95"/>
        <v>11</v>
      </c>
      <c r="E429" s="4">
        <f t="shared" si="97"/>
        <v>8</v>
      </c>
      <c r="F429" s="4">
        <v>2</v>
      </c>
      <c r="G429" s="17">
        <f t="shared" si="92"/>
        <v>320</v>
      </c>
      <c r="H429" s="17">
        <f t="shared" si="93"/>
        <v>0</v>
      </c>
      <c r="I429" s="17">
        <v>1</v>
      </c>
      <c r="J429" s="77"/>
      <c r="K429" s="122"/>
    </row>
    <row r="430" spans="1:11" ht="16.2" x14ac:dyDescent="0.3">
      <c r="A430" s="63"/>
      <c r="B430" s="45" t="s">
        <v>1257</v>
      </c>
      <c r="C430" s="4">
        <v>13</v>
      </c>
      <c r="D430" s="4">
        <f t="shared" si="95"/>
        <v>11</v>
      </c>
      <c r="E430" s="4">
        <f t="shared" si="97"/>
        <v>8</v>
      </c>
      <c r="F430" s="4">
        <v>2</v>
      </c>
      <c r="G430" s="17">
        <f t="shared" si="92"/>
        <v>320</v>
      </c>
      <c r="H430" s="17">
        <f t="shared" si="93"/>
        <v>0</v>
      </c>
      <c r="I430" s="17">
        <v>1</v>
      </c>
      <c r="J430" s="77"/>
      <c r="K430" s="122"/>
    </row>
    <row r="431" spans="1:11" ht="16.2" x14ac:dyDescent="0.3">
      <c r="A431" s="63"/>
      <c r="B431" s="45" t="s">
        <v>1258</v>
      </c>
      <c r="C431" s="4"/>
      <c r="D431" s="4" t="str">
        <f t="shared" si="95"/>
        <v/>
      </c>
      <c r="E431" s="4"/>
      <c r="F431" s="4"/>
      <c r="G431" s="17"/>
      <c r="H431" s="17"/>
      <c r="I431" s="17"/>
      <c r="J431" s="77"/>
      <c r="K431" s="122"/>
    </row>
    <row r="432" spans="1:11" ht="16.2" x14ac:dyDescent="0.3">
      <c r="A432" s="63"/>
      <c r="B432" s="45" t="s">
        <v>1259</v>
      </c>
      <c r="C432" s="4"/>
      <c r="D432" s="4" t="str">
        <f t="shared" si="95"/>
        <v/>
      </c>
      <c r="E432" s="4"/>
      <c r="F432" s="4"/>
      <c r="G432" s="17"/>
      <c r="H432" s="17"/>
      <c r="I432" s="17"/>
      <c r="J432" s="77"/>
      <c r="K432" s="122"/>
    </row>
    <row r="433" spans="1:11" ht="16.2" x14ac:dyDescent="0.3">
      <c r="A433" s="63"/>
      <c r="B433" s="45" t="s">
        <v>1260</v>
      </c>
      <c r="C433" s="4">
        <v>10</v>
      </c>
      <c r="D433" s="4">
        <v>9</v>
      </c>
      <c r="E433" s="4">
        <f t="shared" ref="E433" si="99">IF(D433&lt;8,D433,8)</f>
        <v>8</v>
      </c>
      <c r="F433" s="4">
        <f t="shared" si="98"/>
        <v>1</v>
      </c>
      <c r="G433" s="17">
        <f t="shared" ref="G433" si="100">IF(2&lt;F433,2,F433)*126*4/3</f>
        <v>168</v>
      </c>
      <c r="H433" s="17">
        <f t="shared" si="93"/>
        <v>0</v>
      </c>
      <c r="I433" s="17"/>
      <c r="J433" s="77"/>
      <c r="K433" s="122"/>
    </row>
    <row r="434" spans="1:11" ht="16.2" x14ac:dyDescent="0.3">
      <c r="A434" s="63"/>
      <c r="B434" s="8" t="s">
        <v>59</v>
      </c>
      <c r="C434" s="4"/>
      <c r="D434" s="4">
        <v>152</v>
      </c>
      <c r="E434" s="4"/>
      <c r="F434" s="4">
        <v>36</v>
      </c>
      <c r="G434" s="17"/>
      <c r="H434" s="17"/>
      <c r="I434" s="17">
        <v>7</v>
      </c>
      <c r="J434" s="77">
        <v>18240</v>
      </c>
      <c r="K434" s="122"/>
    </row>
    <row r="435" spans="1:11" ht="32.4" x14ac:dyDescent="0.3">
      <c r="A435" s="63"/>
      <c r="B435" s="90" t="s">
        <v>1849</v>
      </c>
      <c r="C435" s="26"/>
      <c r="D435" s="4"/>
      <c r="E435" s="4"/>
      <c r="F435" s="4"/>
      <c r="G435" s="1"/>
      <c r="H435" s="1"/>
      <c r="I435" s="1"/>
      <c r="J435" s="133">
        <f>120*36*4/3+120*7*5/3</f>
        <v>7160</v>
      </c>
      <c r="K435" s="122">
        <v>6920</v>
      </c>
    </row>
    <row r="436" spans="1:11" ht="16.2" x14ac:dyDescent="0.3">
      <c r="A436" s="63"/>
      <c r="B436" s="8" t="s">
        <v>1817</v>
      </c>
      <c r="C436" s="26"/>
      <c r="D436" s="4"/>
      <c r="E436" s="4"/>
      <c r="F436" s="4"/>
      <c r="G436" s="1"/>
      <c r="H436" s="1"/>
      <c r="I436" s="1"/>
      <c r="J436" s="133">
        <v>32320</v>
      </c>
      <c r="K436" s="122"/>
    </row>
    <row r="437" spans="1:11" ht="16.2" x14ac:dyDescent="0.3">
      <c r="A437" s="63"/>
      <c r="B437" s="8" t="s">
        <v>1</v>
      </c>
      <c r="C437" s="26"/>
      <c r="D437" s="4"/>
      <c r="E437" s="4"/>
      <c r="F437" s="4"/>
      <c r="G437" s="1"/>
      <c r="H437" s="1"/>
      <c r="I437" s="1"/>
      <c r="J437" s="133">
        <v>47506</v>
      </c>
      <c r="K437" s="122"/>
    </row>
    <row r="438" spans="1:11" ht="16.2" x14ac:dyDescent="0.3">
      <c r="A438" s="63"/>
      <c r="B438" s="8" t="s">
        <v>405</v>
      </c>
      <c r="C438" s="9"/>
      <c r="D438" s="9" t="str">
        <f t="shared" ref="D438" si="101">IF((OR(C438&gt;12,C438=12)),C438-2,IF(C438=8,C438-1,""))</f>
        <v/>
      </c>
      <c r="E438" s="9"/>
      <c r="F438" s="9"/>
      <c r="G438" s="10"/>
      <c r="H438" s="10"/>
      <c r="I438" s="10"/>
      <c r="J438" s="78">
        <v>15186</v>
      </c>
      <c r="K438" s="122"/>
    </row>
    <row r="439" spans="1:11" x14ac:dyDescent="0.3">
      <c r="A439" s="63"/>
      <c r="K439" s="122"/>
    </row>
    <row r="440" spans="1:11" ht="16.2" x14ac:dyDescent="0.3">
      <c r="A440" s="63"/>
      <c r="B440" s="45" t="s">
        <v>1261</v>
      </c>
      <c r="C440" s="4">
        <v>10</v>
      </c>
      <c r="D440" s="4">
        <v>9.5</v>
      </c>
      <c r="E440" s="4">
        <f t="shared" ref="E440" si="102">IF(D440&lt;8,D440,8)</f>
        <v>8</v>
      </c>
      <c r="F440" s="4">
        <f t="shared" ref="F440:F447" si="103">D440-8</f>
        <v>1.5</v>
      </c>
      <c r="G440" s="17">
        <f>IF(2&lt;F440,2,F440)*120*4/3</f>
        <v>240</v>
      </c>
      <c r="H440" s="17">
        <f>IF(F440&gt;2,F440-2,0)*120*5/3</f>
        <v>0</v>
      </c>
      <c r="I440" s="17"/>
      <c r="J440" s="77"/>
      <c r="K440" s="122"/>
    </row>
    <row r="441" spans="1:11" ht="16.2" x14ac:dyDescent="0.3">
      <c r="A441" s="63"/>
      <c r="B441" s="45" t="s">
        <v>1262</v>
      </c>
      <c r="C441" s="4"/>
      <c r="D441" s="4" t="str">
        <f t="shared" ref="D441:D469" si="104">IF((OR(C441&gt;12,C441=12)),C441-2,IF(C441=8,C441-1,""))</f>
        <v/>
      </c>
      <c r="E441" s="4"/>
      <c r="F441" s="4"/>
      <c r="G441" s="17"/>
      <c r="H441" s="17"/>
      <c r="I441" s="17"/>
      <c r="J441" s="77"/>
      <c r="K441" s="122"/>
    </row>
    <row r="442" spans="1:11" ht="16.2" x14ac:dyDescent="0.3">
      <c r="A442" s="63"/>
      <c r="B442" s="45" t="s">
        <v>1263</v>
      </c>
      <c r="C442" s="4">
        <v>13</v>
      </c>
      <c r="D442" s="4">
        <f t="shared" si="104"/>
        <v>11</v>
      </c>
      <c r="E442" s="4">
        <f t="shared" ref="E442:E449" si="105">IF(D442&lt;8,D442,8)</f>
        <v>8</v>
      </c>
      <c r="F442" s="4">
        <v>2</v>
      </c>
      <c r="G442" s="17">
        <f t="shared" ref="G442:G468" si="106">IF(2&lt;F442,2,F442)*120*4/3</f>
        <v>320</v>
      </c>
      <c r="H442" s="17">
        <f t="shared" ref="H442:H470" si="107">IF(F442&gt;2,F442-2,0)*120*5/3</f>
        <v>0</v>
      </c>
      <c r="I442" s="17">
        <v>1</v>
      </c>
      <c r="J442" s="77"/>
      <c r="K442" s="122"/>
    </row>
    <row r="443" spans="1:11" ht="16.2" x14ac:dyDescent="0.3">
      <c r="A443" s="63"/>
      <c r="B443" s="45" t="s">
        <v>1264</v>
      </c>
      <c r="C443" s="4">
        <v>13</v>
      </c>
      <c r="D443" s="4">
        <f t="shared" si="104"/>
        <v>11</v>
      </c>
      <c r="E443" s="4">
        <f t="shared" si="105"/>
        <v>8</v>
      </c>
      <c r="F443" s="4">
        <v>2</v>
      </c>
      <c r="G443" s="17">
        <f t="shared" si="106"/>
        <v>320</v>
      </c>
      <c r="H443" s="17">
        <f t="shared" si="107"/>
        <v>0</v>
      </c>
      <c r="I443" s="17">
        <v>1</v>
      </c>
      <c r="J443" s="77"/>
      <c r="K443" s="122"/>
    </row>
    <row r="444" spans="1:11" ht="16.2" x14ac:dyDescent="0.3">
      <c r="A444" s="63"/>
      <c r="B444" s="45" t="s">
        <v>1265</v>
      </c>
      <c r="C444" s="4">
        <v>12</v>
      </c>
      <c r="D444" s="4">
        <f t="shared" si="104"/>
        <v>10</v>
      </c>
      <c r="E444" s="4">
        <f t="shared" si="105"/>
        <v>8</v>
      </c>
      <c r="F444" s="4">
        <f t="shared" si="103"/>
        <v>2</v>
      </c>
      <c r="G444" s="17">
        <f t="shared" si="106"/>
        <v>320</v>
      </c>
      <c r="H444" s="17">
        <f t="shared" si="107"/>
        <v>0</v>
      </c>
      <c r="I444" s="17"/>
      <c r="J444" s="77"/>
      <c r="K444" s="122"/>
    </row>
    <row r="445" spans="1:11" ht="16.2" x14ac:dyDescent="0.3">
      <c r="A445" s="63"/>
      <c r="B445" s="45" t="s">
        <v>1266</v>
      </c>
      <c r="C445" s="4">
        <v>12</v>
      </c>
      <c r="D445" s="4">
        <f t="shared" si="104"/>
        <v>10</v>
      </c>
      <c r="E445" s="4">
        <f t="shared" si="105"/>
        <v>8</v>
      </c>
      <c r="F445" s="4">
        <f t="shared" si="103"/>
        <v>2</v>
      </c>
      <c r="G445" s="17">
        <f t="shared" si="106"/>
        <v>320</v>
      </c>
      <c r="H445" s="17">
        <f t="shared" si="107"/>
        <v>0</v>
      </c>
      <c r="I445" s="17"/>
      <c r="J445" s="77"/>
      <c r="K445" s="122"/>
    </row>
    <row r="446" spans="1:11" ht="16.2" x14ac:dyDescent="0.3">
      <c r="A446" s="63"/>
      <c r="B446" s="45" t="s">
        <v>1267</v>
      </c>
      <c r="C446" s="4">
        <v>11.5</v>
      </c>
      <c r="D446" s="4">
        <v>10.5</v>
      </c>
      <c r="E446" s="4">
        <f t="shared" si="105"/>
        <v>8</v>
      </c>
      <c r="F446" s="4">
        <v>2</v>
      </c>
      <c r="G446" s="17">
        <f t="shared" si="106"/>
        <v>320</v>
      </c>
      <c r="H446" s="17">
        <f t="shared" si="107"/>
        <v>0</v>
      </c>
      <c r="I446" s="128">
        <v>0.5</v>
      </c>
      <c r="J446" s="77"/>
      <c r="K446" s="122"/>
    </row>
    <row r="447" spans="1:11" ht="16.2" x14ac:dyDescent="0.3">
      <c r="A447" s="63"/>
      <c r="B447" s="45" t="s">
        <v>1268</v>
      </c>
      <c r="C447" s="4">
        <v>12</v>
      </c>
      <c r="D447" s="4">
        <v>9.5</v>
      </c>
      <c r="E447" s="4">
        <f t="shared" si="105"/>
        <v>8</v>
      </c>
      <c r="F447" s="4">
        <f t="shared" si="103"/>
        <v>1.5</v>
      </c>
      <c r="G447" s="17">
        <f t="shared" si="106"/>
        <v>240</v>
      </c>
      <c r="H447" s="17">
        <f t="shared" si="107"/>
        <v>0</v>
      </c>
      <c r="I447" s="128"/>
      <c r="J447" s="77"/>
      <c r="K447" s="122"/>
    </row>
    <row r="448" spans="1:11" ht="16.2" x14ac:dyDescent="0.3">
      <c r="A448" s="63"/>
      <c r="B448" s="45" t="s">
        <v>1269</v>
      </c>
      <c r="C448" s="4">
        <v>13</v>
      </c>
      <c r="D448" s="4">
        <f t="shared" si="104"/>
        <v>11</v>
      </c>
      <c r="E448" s="4">
        <f t="shared" si="105"/>
        <v>8</v>
      </c>
      <c r="F448" s="4">
        <v>2</v>
      </c>
      <c r="G448" s="17">
        <f t="shared" si="106"/>
        <v>320</v>
      </c>
      <c r="H448" s="17">
        <f t="shared" si="107"/>
        <v>0</v>
      </c>
      <c r="I448" s="128">
        <v>1</v>
      </c>
      <c r="J448" s="77"/>
      <c r="K448" s="122"/>
    </row>
    <row r="449" spans="1:11" ht="16.2" x14ac:dyDescent="0.3">
      <c r="A449" s="63"/>
      <c r="B449" s="45" t="s">
        <v>1270</v>
      </c>
      <c r="C449" s="4">
        <v>13.5</v>
      </c>
      <c r="D449" s="4">
        <f t="shared" si="104"/>
        <v>11.5</v>
      </c>
      <c r="E449" s="4">
        <f t="shared" si="105"/>
        <v>8</v>
      </c>
      <c r="F449" s="4">
        <v>2</v>
      </c>
      <c r="G449" s="17">
        <f t="shared" si="106"/>
        <v>320</v>
      </c>
      <c r="H449" s="17">
        <f t="shared" si="107"/>
        <v>0</v>
      </c>
      <c r="I449" s="128">
        <v>1.5</v>
      </c>
      <c r="J449" s="77"/>
      <c r="K449" s="122"/>
    </row>
    <row r="450" spans="1:11" ht="16.2" x14ac:dyDescent="0.3">
      <c r="A450" s="63"/>
      <c r="B450" s="166" t="s">
        <v>2094</v>
      </c>
      <c r="C450" s="19"/>
      <c r="D450" s="19" t="str">
        <f t="shared" si="104"/>
        <v/>
      </c>
      <c r="E450" s="19"/>
      <c r="F450" s="19"/>
      <c r="G450" s="20"/>
      <c r="H450" s="20"/>
      <c r="I450" s="20"/>
      <c r="J450" s="91"/>
      <c r="K450" s="150"/>
    </row>
    <row r="451" spans="1:11" ht="16.2" x14ac:dyDescent="0.3">
      <c r="A451" s="63"/>
      <c r="B451" s="45" t="s">
        <v>1271</v>
      </c>
      <c r="C451" s="4"/>
      <c r="D451" s="4" t="str">
        <f t="shared" si="104"/>
        <v/>
      </c>
      <c r="E451" s="4"/>
      <c r="F451" s="4"/>
      <c r="G451" s="17"/>
      <c r="H451" s="17"/>
      <c r="I451" s="17"/>
      <c r="J451" s="77"/>
      <c r="K451" s="122"/>
    </row>
    <row r="452" spans="1:11" ht="16.2" x14ac:dyDescent="0.3">
      <c r="A452" s="63"/>
      <c r="B452" s="45" t="s">
        <v>1272</v>
      </c>
      <c r="C452" s="4"/>
      <c r="D452" s="4" t="str">
        <f t="shared" si="104"/>
        <v/>
      </c>
      <c r="E452" s="4"/>
      <c r="F452" s="4"/>
      <c r="G452" s="17"/>
      <c r="H452" s="17"/>
      <c r="I452" s="17"/>
      <c r="J452" s="77"/>
      <c r="K452" s="122"/>
    </row>
    <row r="453" spans="1:11" ht="16.2" x14ac:dyDescent="0.3">
      <c r="A453" s="63"/>
      <c r="B453" s="45" t="s">
        <v>1273</v>
      </c>
      <c r="C453" s="4">
        <v>10.5</v>
      </c>
      <c r="D453" s="4">
        <v>9.5</v>
      </c>
      <c r="E453" s="4">
        <f t="shared" ref="E453:E461" si="108">IF(D453&lt;8,D453,8)</f>
        <v>8</v>
      </c>
      <c r="F453" s="4">
        <f t="shared" ref="F453:F459" si="109">D453-8</f>
        <v>1.5</v>
      </c>
      <c r="G453" s="17">
        <f t="shared" si="106"/>
        <v>240</v>
      </c>
      <c r="H453" s="17">
        <f t="shared" si="107"/>
        <v>0</v>
      </c>
      <c r="I453" s="17"/>
      <c r="J453" s="77"/>
      <c r="K453" s="122"/>
    </row>
    <row r="454" spans="1:11" ht="16.2" x14ac:dyDescent="0.3">
      <c r="A454" s="63"/>
      <c r="B454" s="45" t="s">
        <v>1274</v>
      </c>
      <c r="C454" s="4">
        <v>13</v>
      </c>
      <c r="D454" s="4">
        <v>10</v>
      </c>
      <c r="E454" s="4">
        <f t="shared" si="108"/>
        <v>8</v>
      </c>
      <c r="F454" s="4">
        <f t="shared" si="109"/>
        <v>2</v>
      </c>
      <c r="G454" s="17">
        <f t="shared" si="106"/>
        <v>320</v>
      </c>
      <c r="H454" s="17">
        <f t="shared" si="107"/>
        <v>0</v>
      </c>
      <c r="I454" s="17"/>
      <c r="J454" s="77"/>
      <c r="K454" s="122"/>
    </row>
    <row r="455" spans="1:11" ht="16.2" x14ac:dyDescent="0.3">
      <c r="A455" s="63"/>
      <c r="B455" s="45" t="s">
        <v>1275</v>
      </c>
      <c r="C455" s="4">
        <v>13</v>
      </c>
      <c r="D455" s="4">
        <f t="shared" si="104"/>
        <v>11</v>
      </c>
      <c r="E455" s="4">
        <f t="shared" si="108"/>
        <v>8</v>
      </c>
      <c r="F455" s="4">
        <v>2</v>
      </c>
      <c r="G455" s="17">
        <f t="shared" si="106"/>
        <v>320</v>
      </c>
      <c r="H455" s="17">
        <f t="shared" si="107"/>
        <v>0</v>
      </c>
      <c r="I455" s="17">
        <v>1</v>
      </c>
      <c r="J455" s="77"/>
      <c r="K455" s="122"/>
    </row>
    <row r="456" spans="1:11" ht="16.2" x14ac:dyDescent="0.3">
      <c r="A456" s="63"/>
      <c r="B456" s="45" t="s">
        <v>1276</v>
      </c>
      <c r="C456" s="4">
        <v>11.5</v>
      </c>
      <c r="D456" s="4">
        <v>10.5</v>
      </c>
      <c r="E456" s="4">
        <f t="shared" si="108"/>
        <v>8</v>
      </c>
      <c r="F456" s="4">
        <v>2</v>
      </c>
      <c r="G456" s="17">
        <f t="shared" si="106"/>
        <v>320</v>
      </c>
      <c r="H456" s="17">
        <f t="shared" si="107"/>
        <v>0</v>
      </c>
      <c r="I456" s="128">
        <v>0.5</v>
      </c>
      <c r="J456" s="77"/>
      <c r="K456" s="122"/>
    </row>
    <row r="457" spans="1:11" ht="16.2" x14ac:dyDescent="0.3">
      <c r="A457" s="63"/>
      <c r="B457" s="45" t="s">
        <v>1277</v>
      </c>
      <c r="C457" s="4">
        <v>12</v>
      </c>
      <c r="D457" s="4">
        <f t="shared" si="104"/>
        <v>10</v>
      </c>
      <c r="E457" s="4">
        <f t="shared" si="108"/>
        <v>8</v>
      </c>
      <c r="F457" s="4">
        <f t="shared" si="109"/>
        <v>2</v>
      </c>
      <c r="G457" s="17">
        <f t="shared" si="106"/>
        <v>320</v>
      </c>
      <c r="H457" s="17">
        <f t="shared" si="107"/>
        <v>0</v>
      </c>
      <c r="I457" s="17"/>
      <c r="J457" s="77"/>
      <c r="K457" s="122"/>
    </row>
    <row r="458" spans="1:11" ht="16.2" x14ac:dyDescent="0.3">
      <c r="A458" s="63"/>
      <c r="B458" s="45" t="s">
        <v>1278</v>
      </c>
      <c r="C458" s="4">
        <v>12</v>
      </c>
      <c r="D458" s="4">
        <f t="shared" si="104"/>
        <v>10</v>
      </c>
      <c r="E458" s="4">
        <f t="shared" si="108"/>
        <v>8</v>
      </c>
      <c r="F458" s="4">
        <f t="shared" si="109"/>
        <v>2</v>
      </c>
      <c r="G458" s="17">
        <f t="shared" si="106"/>
        <v>320</v>
      </c>
      <c r="H458" s="17">
        <f t="shared" si="107"/>
        <v>0</v>
      </c>
      <c r="I458" s="17"/>
      <c r="J458" s="77"/>
      <c r="K458" s="122"/>
    </row>
    <row r="459" spans="1:11" ht="16.2" x14ac:dyDescent="0.3">
      <c r="A459" s="63"/>
      <c r="B459" s="45" t="s">
        <v>1279</v>
      </c>
      <c r="C459" s="4">
        <v>12</v>
      </c>
      <c r="D459" s="4">
        <f t="shared" si="104"/>
        <v>10</v>
      </c>
      <c r="E459" s="4">
        <f t="shared" si="108"/>
        <v>8</v>
      </c>
      <c r="F459" s="4">
        <f t="shared" si="109"/>
        <v>2</v>
      </c>
      <c r="G459" s="17">
        <f t="shared" si="106"/>
        <v>320</v>
      </c>
      <c r="H459" s="17">
        <f t="shared" si="107"/>
        <v>0</v>
      </c>
      <c r="I459" s="17"/>
      <c r="J459" s="77"/>
      <c r="K459" s="122"/>
    </row>
    <row r="460" spans="1:11" ht="16.2" x14ac:dyDescent="0.3">
      <c r="A460" s="63"/>
      <c r="B460" s="45" t="s">
        <v>1280</v>
      </c>
      <c r="C460" s="4">
        <v>13</v>
      </c>
      <c r="D460" s="4">
        <f t="shared" si="104"/>
        <v>11</v>
      </c>
      <c r="E460" s="4">
        <f t="shared" si="108"/>
        <v>8</v>
      </c>
      <c r="F460" s="4">
        <v>2</v>
      </c>
      <c r="G460" s="17">
        <f>IF(2&lt;F460,2,F460)*120*4/3</f>
        <v>320</v>
      </c>
      <c r="H460" s="17">
        <f>IF(F460&gt;2,F460-2,0)*120*5/3</f>
        <v>0</v>
      </c>
      <c r="I460" s="17">
        <v>1</v>
      </c>
      <c r="J460" s="77"/>
      <c r="K460" s="122"/>
    </row>
    <row r="461" spans="1:11" ht="16.2" x14ac:dyDescent="0.3">
      <c r="A461" s="63"/>
      <c r="B461" s="45" t="s">
        <v>1281</v>
      </c>
      <c r="C461" s="4">
        <v>13</v>
      </c>
      <c r="D461" s="4">
        <f t="shared" si="104"/>
        <v>11</v>
      </c>
      <c r="E461" s="4">
        <f t="shared" si="108"/>
        <v>8</v>
      </c>
      <c r="F461" s="4">
        <v>2</v>
      </c>
      <c r="G461" s="17">
        <f t="shared" si="106"/>
        <v>320</v>
      </c>
      <c r="H461" s="17">
        <f t="shared" si="107"/>
        <v>0</v>
      </c>
      <c r="I461" s="17">
        <v>1</v>
      </c>
      <c r="J461" s="77"/>
      <c r="K461" s="122"/>
    </row>
    <row r="462" spans="1:11" ht="16.2" x14ac:dyDescent="0.3">
      <c r="A462" s="63"/>
      <c r="B462" s="45" t="s">
        <v>1282</v>
      </c>
      <c r="C462" s="4"/>
      <c r="D462" s="4" t="str">
        <f>IF((OR(C462&gt;12,C462=12)),C462-2,IF(C462=8,C462-1,""))</f>
        <v/>
      </c>
      <c r="E462" s="4"/>
      <c r="F462" s="4"/>
      <c r="G462" s="17"/>
      <c r="H462" s="17"/>
      <c r="I462" s="17"/>
      <c r="J462" s="77"/>
      <c r="K462" s="122"/>
    </row>
    <row r="463" spans="1:11" ht="16.2" x14ac:dyDescent="0.3">
      <c r="A463" s="63"/>
      <c r="B463" s="45" t="s">
        <v>1283</v>
      </c>
      <c r="C463" s="4"/>
      <c r="D463" s="4" t="str">
        <f t="shared" si="104"/>
        <v/>
      </c>
      <c r="E463" s="4"/>
      <c r="F463" s="4"/>
      <c r="G463" s="17"/>
      <c r="H463" s="17"/>
      <c r="I463" s="17"/>
      <c r="J463" s="77"/>
      <c r="K463" s="122"/>
    </row>
    <row r="464" spans="1:11" ht="16.2" x14ac:dyDescent="0.3">
      <c r="A464" s="63"/>
      <c r="B464" s="45" t="s">
        <v>1284</v>
      </c>
      <c r="C464" s="4"/>
      <c r="D464" s="4" t="str">
        <f t="shared" si="104"/>
        <v/>
      </c>
      <c r="E464" s="4"/>
      <c r="F464" s="4"/>
      <c r="G464" s="17"/>
      <c r="H464" s="17"/>
      <c r="I464" s="17"/>
      <c r="J464" s="77"/>
      <c r="K464" s="122"/>
    </row>
    <row r="465" spans="1:11" ht="16.2" x14ac:dyDescent="0.3">
      <c r="A465" s="63"/>
      <c r="B465" s="45" t="s">
        <v>1285</v>
      </c>
      <c r="C465" s="4">
        <v>12</v>
      </c>
      <c r="D465" s="4">
        <f t="shared" si="104"/>
        <v>10</v>
      </c>
      <c r="E465" s="4">
        <f t="shared" ref="E465:E469" si="110">IF(D465&lt;8,D465,8)</f>
        <v>8</v>
      </c>
      <c r="F465" s="4">
        <f t="shared" ref="F465:F469" si="111">D465-8</f>
        <v>2</v>
      </c>
      <c r="G465" s="17">
        <f t="shared" si="106"/>
        <v>320</v>
      </c>
      <c r="H465" s="17">
        <f t="shared" si="107"/>
        <v>0</v>
      </c>
      <c r="I465" s="17"/>
      <c r="J465" s="77"/>
      <c r="K465" s="122"/>
    </row>
    <row r="466" spans="1:11" ht="16.2" x14ac:dyDescent="0.3">
      <c r="A466" s="63"/>
      <c r="B466" s="45" t="s">
        <v>1286</v>
      </c>
      <c r="C466" s="4">
        <v>13</v>
      </c>
      <c r="D466" s="4">
        <f t="shared" si="104"/>
        <v>11</v>
      </c>
      <c r="E466" s="4">
        <f t="shared" si="110"/>
        <v>8</v>
      </c>
      <c r="F466" s="4">
        <v>2</v>
      </c>
      <c r="G466" s="17">
        <f t="shared" si="106"/>
        <v>320</v>
      </c>
      <c r="H466" s="17">
        <f t="shared" si="107"/>
        <v>0</v>
      </c>
      <c r="I466" s="17">
        <v>1</v>
      </c>
      <c r="J466" s="77"/>
      <c r="K466" s="122"/>
    </row>
    <row r="467" spans="1:11" ht="16.2" x14ac:dyDescent="0.3">
      <c r="A467" s="63"/>
      <c r="B467" s="45" t="s">
        <v>1287</v>
      </c>
      <c r="C467" s="4">
        <v>13</v>
      </c>
      <c r="D467" s="4">
        <f t="shared" si="104"/>
        <v>11</v>
      </c>
      <c r="E467" s="4">
        <f t="shared" si="110"/>
        <v>8</v>
      </c>
      <c r="F467" s="4">
        <v>2</v>
      </c>
      <c r="G467" s="17">
        <f t="shared" si="106"/>
        <v>320</v>
      </c>
      <c r="H467" s="17">
        <f t="shared" si="107"/>
        <v>0</v>
      </c>
      <c r="I467" s="17">
        <v>1</v>
      </c>
      <c r="J467" s="77"/>
      <c r="K467" s="122"/>
    </row>
    <row r="468" spans="1:11" ht="16.2" x14ac:dyDescent="0.3">
      <c r="A468" s="63"/>
      <c r="B468" s="45" t="s">
        <v>1288</v>
      </c>
      <c r="C468" s="4">
        <v>10.5</v>
      </c>
      <c r="D468" s="4">
        <v>8.5</v>
      </c>
      <c r="E468" s="4">
        <f t="shared" si="110"/>
        <v>8</v>
      </c>
      <c r="F468" s="4">
        <f t="shared" si="111"/>
        <v>0.5</v>
      </c>
      <c r="G468" s="17">
        <f t="shared" si="106"/>
        <v>80</v>
      </c>
      <c r="H468" s="17">
        <f t="shared" si="107"/>
        <v>0</v>
      </c>
      <c r="I468" s="17"/>
      <c r="J468" s="77"/>
      <c r="K468" s="122"/>
    </row>
    <row r="469" spans="1:11" ht="16.2" x14ac:dyDescent="0.3">
      <c r="A469" s="63"/>
      <c r="B469" s="45" t="s">
        <v>1289</v>
      </c>
      <c r="C469" s="4">
        <v>12</v>
      </c>
      <c r="D469" s="4">
        <f t="shared" si="104"/>
        <v>10</v>
      </c>
      <c r="E469" s="4">
        <f t="shared" si="110"/>
        <v>8</v>
      </c>
      <c r="F469" s="4">
        <f t="shared" si="111"/>
        <v>2</v>
      </c>
      <c r="G469" s="17">
        <f t="shared" ref="G469:G470" si="112">IF(2&lt;F469,2,F469)*126*4/3</f>
        <v>336</v>
      </c>
      <c r="H469" s="17">
        <f t="shared" si="107"/>
        <v>0</v>
      </c>
      <c r="I469" s="17"/>
      <c r="J469" s="77"/>
      <c r="K469" s="122"/>
    </row>
    <row r="470" spans="1:11" ht="16.2" x14ac:dyDescent="0.3">
      <c r="A470" s="63"/>
      <c r="B470" s="8" t="s">
        <v>59</v>
      </c>
      <c r="C470" s="4"/>
      <c r="D470" s="4">
        <v>184</v>
      </c>
      <c r="E470" s="4"/>
      <c r="F470" s="4">
        <f>SUM(F440:F469)</f>
        <v>43</v>
      </c>
      <c r="G470" s="17">
        <f t="shared" si="112"/>
        <v>336</v>
      </c>
      <c r="H470" s="17">
        <f t="shared" si="107"/>
        <v>8200</v>
      </c>
      <c r="I470" s="128">
        <v>10.5</v>
      </c>
      <c r="J470" s="77">
        <v>22080</v>
      </c>
      <c r="K470" s="122"/>
    </row>
    <row r="471" spans="1:11" ht="32.4" x14ac:dyDescent="0.3">
      <c r="A471" s="63"/>
      <c r="B471" s="90" t="s">
        <v>1849</v>
      </c>
      <c r="C471" s="26"/>
      <c r="D471" s="4"/>
      <c r="E471" s="4"/>
      <c r="F471" s="4"/>
      <c r="G471" s="1"/>
      <c r="H471" s="1"/>
      <c r="I471" s="1"/>
      <c r="J471" s="133">
        <f>120*43*4/3+120*10.5*5/3</f>
        <v>8980</v>
      </c>
      <c r="K471" s="122"/>
    </row>
    <row r="472" spans="1:11" ht="16.2" x14ac:dyDescent="0.3">
      <c r="A472" s="63"/>
      <c r="B472" s="8" t="s">
        <v>1817</v>
      </c>
      <c r="C472" s="26"/>
      <c r="D472" s="4"/>
      <c r="E472" s="4"/>
      <c r="F472" s="4"/>
      <c r="G472" s="1"/>
      <c r="H472" s="1"/>
      <c r="I472" s="1"/>
      <c r="J472" s="133">
        <v>31060</v>
      </c>
      <c r="K472" s="122"/>
    </row>
    <row r="473" spans="1:11" ht="16.2" x14ac:dyDescent="0.3">
      <c r="A473" s="63"/>
      <c r="B473" s="8" t="s">
        <v>1</v>
      </c>
      <c r="C473" s="26"/>
      <c r="D473" s="4"/>
      <c r="E473" s="4"/>
      <c r="F473" s="4"/>
      <c r="G473" s="1"/>
      <c r="H473" s="1"/>
      <c r="I473" s="1"/>
      <c r="J473" s="133">
        <v>44141</v>
      </c>
      <c r="K473" s="122"/>
    </row>
    <row r="474" spans="1:11" ht="16.2" x14ac:dyDescent="0.3">
      <c r="A474" s="63"/>
      <c r="B474" s="8" t="s">
        <v>405</v>
      </c>
      <c r="C474" s="9"/>
      <c r="D474" s="9" t="str">
        <f t="shared" ref="D474" si="113">IF((OR(C474&gt;12,C474=12)),C474-2,IF(C474=8,C474-1,""))</f>
        <v/>
      </c>
      <c r="E474" s="9"/>
      <c r="F474" s="9"/>
      <c r="G474" s="10"/>
      <c r="H474" s="10"/>
      <c r="I474" s="10"/>
      <c r="J474" s="78">
        <v>13081</v>
      </c>
      <c r="K474" s="122"/>
    </row>
    <row r="475" spans="1:11" x14ac:dyDescent="0.3">
      <c r="A475" s="63"/>
      <c r="K475" s="122"/>
    </row>
    <row r="476" spans="1:11" ht="16.2" x14ac:dyDescent="0.3">
      <c r="A476" s="63"/>
      <c r="B476" s="45" t="s">
        <v>1290</v>
      </c>
      <c r="C476" s="4">
        <v>13.5</v>
      </c>
      <c r="D476" s="4">
        <v>9.5</v>
      </c>
      <c r="E476" s="4">
        <f t="shared" ref="E476:E482" si="114">IF(D476&lt;8,D476,8)</f>
        <v>8</v>
      </c>
      <c r="F476" s="4">
        <f t="shared" ref="F476:F506" si="115">D476-8</f>
        <v>1.5</v>
      </c>
      <c r="G476" s="17">
        <f>IF(2&lt;F476,2,F476)*120*4/3</f>
        <v>240</v>
      </c>
      <c r="H476" s="17">
        <f>IF(F476&gt;2,F476-2,0)*120*5/3</f>
        <v>0</v>
      </c>
      <c r="I476" s="17"/>
      <c r="J476" s="77"/>
      <c r="K476" s="122"/>
    </row>
    <row r="477" spans="1:11" ht="16.2" x14ac:dyDescent="0.3">
      <c r="A477" s="63"/>
      <c r="B477" s="45" t="s">
        <v>1291</v>
      </c>
      <c r="C477" s="4">
        <v>12</v>
      </c>
      <c r="D477" s="4">
        <f t="shared" ref="D477:D506" si="116">IF((OR(C477&gt;12,C477=12)),C477-2,IF(C477=8,C477-1,""))</f>
        <v>10</v>
      </c>
      <c r="E477" s="4">
        <f t="shared" si="114"/>
        <v>8</v>
      </c>
      <c r="F477" s="4">
        <f t="shared" si="115"/>
        <v>2</v>
      </c>
      <c r="G477" s="17">
        <f t="shared" ref="G477:G506" si="117">IF(2&lt;F477,2,F477)*120*4/3</f>
        <v>320</v>
      </c>
      <c r="H477" s="17">
        <f t="shared" ref="H477:H506" si="118">IF(F477&gt;2,F477-2,0)*120*5/3</f>
        <v>0</v>
      </c>
      <c r="I477" s="17"/>
      <c r="J477" s="77"/>
      <c r="K477" s="122"/>
    </row>
    <row r="478" spans="1:11" ht="16.2" x14ac:dyDescent="0.3">
      <c r="A478" s="63"/>
      <c r="B478" s="45" t="s">
        <v>1292</v>
      </c>
      <c r="C478" s="4">
        <v>13</v>
      </c>
      <c r="D478" s="4">
        <f t="shared" si="116"/>
        <v>11</v>
      </c>
      <c r="E478" s="4">
        <f t="shared" si="114"/>
        <v>8</v>
      </c>
      <c r="F478" s="4">
        <v>2</v>
      </c>
      <c r="G478" s="17">
        <f t="shared" si="117"/>
        <v>320</v>
      </c>
      <c r="H478" s="17">
        <f t="shared" si="118"/>
        <v>0</v>
      </c>
      <c r="I478" s="17">
        <v>1</v>
      </c>
      <c r="J478" s="77"/>
      <c r="K478" s="122"/>
    </row>
    <row r="479" spans="1:11" ht="16.2" x14ac:dyDescent="0.3">
      <c r="A479" s="63"/>
      <c r="B479" s="45" t="s">
        <v>1293</v>
      </c>
      <c r="C479" s="4">
        <v>13</v>
      </c>
      <c r="D479" s="4">
        <f t="shared" si="116"/>
        <v>11</v>
      </c>
      <c r="E479" s="4">
        <f t="shared" si="114"/>
        <v>8</v>
      </c>
      <c r="F479" s="4">
        <v>2</v>
      </c>
      <c r="G479" s="17">
        <f t="shared" si="117"/>
        <v>320</v>
      </c>
      <c r="H479" s="17">
        <f t="shared" si="118"/>
        <v>0</v>
      </c>
      <c r="I479" s="17">
        <v>1</v>
      </c>
      <c r="J479" s="77"/>
      <c r="K479" s="122"/>
    </row>
    <row r="480" spans="1:11" ht="16.2" x14ac:dyDescent="0.3">
      <c r="A480" s="63"/>
      <c r="B480" s="45" t="s">
        <v>1294</v>
      </c>
      <c r="C480" s="4">
        <v>13</v>
      </c>
      <c r="D480" s="4">
        <f t="shared" si="116"/>
        <v>11</v>
      </c>
      <c r="E480" s="4">
        <f t="shared" si="114"/>
        <v>8</v>
      </c>
      <c r="F480" s="4">
        <v>2</v>
      </c>
      <c r="G480" s="17">
        <f t="shared" si="117"/>
        <v>320</v>
      </c>
      <c r="H480" s="17">
        <f t="shared" si="118"/>
        <v>0</v>
      </c>
      <c r="I480" s="17">
        <v>1</v>
      </c>
      <c r="J480" s="77"/>
      <c r="K480" s="122"/>
    </row>
    <row r="481" spans="1:11" ht="16.2" x14ac:dyDescent="0.3">
      <c r="A481" s="63"/>
      <c r="B481" s="45" t="s">
        <v>1295</v>
      </c>
      <c r="C481" s="4">
        <v>13</v>
      </c>
      <c r="D481" s="4">
        <f t="shared" si="116"/>
        <v>11</v>
      </c>
      <c r="E481" s="4">
        <f t="shared" si="114"/>
        <v>8</v>
      </c>
      <c r="F481" s="4">
        <v>2</v>
      </c>
      <c r="G481" s="17">
        <f t="shared" si="117"/>
        <v>320</v>
      </c>
      <c r="H481" s="17">
        <f t="shared" si="118"/>
        <v>0</v>
      </c>
      <c r="I481" s="17">
        <v>1</v>
      </c>
      <c r="J481" s="77"/>
      <c r="K481" s="122"/>
    </row>
    <row r="482" spans="1:11" ht="16.2" x14ac:dyDescent="0.3">
      <c r="A482" s="63"/>
      <c r="B482" s="45" t="s">
        <v>1296</v>
      </c>
      <c r="C482" s="4">
        <v>13</v>
      </c>
      <c r="D482" s="4">
        <v>10.5</v>
      </c>
      <c r="E482" s="4">
        <f t="shared" si="114"/>
        <v>8</v>
      </c>
      <c r="F482" s="4">
        <v>2</v>
      </c>
      <c r="G482" s="17">
        <f t="shared" si="117"/>
        <v>320</v>
      </c>
      <c r="H482" s="17">
        <f t="shared" si="118"/>
        <v>0</v>
      </c>
      <c r="I482" s="128">
        <v>0.5</v>
      </c>
      <c r="J482" s="77"/>
      <c r="K482" s="122"/>
    </row>
    <row r="483" spans="1:11" ht="16.2" x14ac:dyDescent="0.3">
      <c r="A483" s="63"/>
      <c r="B483" s="45" t="s">
        <v>1297</v>
      </c>
      <c r="C483" s="4"/>
      <c r="D483" s="4"/>
      <c r="E483" s="4"/>
      <c r="F483" s="4"/>
      <c r="G483" s="17"/>
      <c r="H483" s="17"/>
      <c r="I483" s="128"/>
      <c r="J483" s="77"/>
      <c r="K483" s="122"/>
    </row>
    <row r="484" spans="1:11" ht="16.2" x14ac:dyDescent="0.3">
      <c r="A484" s="63"/>
      <c r="B484" s="45" t="s">
        <v>1298</v>
      </c>
      <c r="C484" s="4">
        <v>13</v>
      </c>
      <c r="D484" s="4">
        <f t="shared" si="116"/>
        <v>11</v>
      </c>
      <c r="E484" s="4">
        <f t="shared" ref="E484:E490" si="119">IF(D484&lt;8,D484,8)</f>
        <v>8</v>
      </c>
      <c r="F484" s="4">
        <v>2</v>
      </c>
      <c r="G484" s="17">
        <f t="shared" si="117"/>
        <v>320</v>
      </c>
      <c r="H484" s="17">
        <f t="shared" si="118"/>
        <v>0</v>
      </c>
      <c r="I484" s="128">
        <v>1</v>
      </c>
      <c r="J484" s="77"/>
      <c r="K484" s="122"/>
    </row>
    <row r="485" spans="1:11" ht="16.2" x14ac:dyDescent="0.3">
      <c r="A485" s="63"/>
      <c r="B485" s="45" t="s">
        <v>1299</v>
      </c>
      <c r="C485" s="4">
        <v>13.5</v>
      </c>
      <c r="D485" s="4">
        <f t="shared" si="116"/>
        <v>11.5</v>
      </c>
      <c r="E485" s="4">
        <f t="shared" si="119"/>
        <v>8</v>
      </c>
      <c r="F485" s="4">
        <v>2</v>
      </c>
      <c r="G485" s="17">
        <f t="shared" si="117"/>
        <v>320</v>
      </c>
      <c r="H485" s="17">
        <f t="shared" si="118"/>
        <v>0</v>
      </c>
      <c r="I485" s="128">
        <v>1.5</v>
      </c>
      <c r="J485" s="77"/>
      <c r="K485" s="122"/>
    </row>
    <row r="486" spans="1:11" ht="16.2" x14ac:dyDescent="0.3">
      <c r="A486" s="63"/>
      <c r="B486" s="45" t="s">
        <v>1300</v>
      </c>
      <c r="C486" s="4">
        <v>12</v>
      </c>
      <c r="D486" s="4">
        <f t="shared" si="116"/>
        <v>10</v>
      </c>
      <c r="E486" s="4">
        <f t="shared" si="119"/>
        <v>8</v>
      </c>
      <c r="F486" s="4">
        <f t="shared" si="115"/>
        <v>2</v>
      </c>
      <c r="G486" s="17">
        <f t="shared" si="117"/>
        <v>320</v>
      </c>
      <c r="H486" s="17">
        <f t="shared" si="118"/>
        <v>0</v>
      </c>
      <c r="I486" s="128"/>
      <c r="J486" s="77"/>
      <c r="K486" s="122"/>
    </row>
    <row r="487" spans="1:11" ht="16.2" x14ac:dyDescent="0.3">
      <c r="A487" s="63"/>
      <c r="B487" s="45" t="s">
        <v>1301</v>
      </c>
      <c r="C487" s="4">
        <v>12</v>
      </c>
      <c r="D487" s="4">
        <f t="shared" si="116"/>
        <v>10</v>
      </c>
      <c r="E487" s="4">
        <f t="shared" si="119"/>
        <v>8</v>
      </c>
      <c r="F487" s="4">
        <f t="shared" si="115"/>
        <v>2</v>
      </c>
      <c r="G487" s="17">
        <f t="shared" si="117"/>
        <v>320</v>
      </c>
      <c r="H487" s="17">
        <f t="shared" si="118"/>
        <v>0</v>
      </c>
      <c r="I487" s="128"/>
      <c r="J487" s="77"/>
      <c r="K487" s="122"/>
    </row>
    <row r="488" spans="1:11" ht="16.2" x14ac:dyDescent="0.3">
      <c r="A488" s="63"/>
      <c r="B488" s="45" t="s">
        <v>1302</v>
      </c>
      <c r="C488" s="4">
        <v>12</v>
      </c>
      <c r="D488" s="4">
        <f t="shared" si="116"/>
        <v>10</v>
      </c>
      <c r="E488" s="4">
        <f t="shared" si="119"/>
        <v>8</v>
      </c>
      <c r="F488" s="4">
        <f t="shared" si="115"/>
        <v>2</v>
      </c>
      <c r="G488" s="17">
        <f t="shared" si="117"/>
        <v>320</v>
      </c>
      <c r="H488" s="17">
        <f t="shared" si="118"/>
        <v>0</v>
      </c>
      <c r="I488" s="128"/>
      <c r="J488" s="77"/>
      <c r="K488" s="122"/>
    </row>
    <row r="489" spans="1:11" ht="16.2" x14ac:dyDescent="0.3">
      <c r="A489" s="63"/>
      <c r="B489" s="45" t="s">
        <v>1303</v>
      </c>
      <c r="C489" s="4">
        <v>12</v>
      </c>
      <c r="D489" s="4">
        <v>9.5</v>
      </c>
      <c r="E489" s="4">
        <f t="shared" si="119"/>
        <v>8</v>
      </c>
      <c r="F489" s="4">
        <f t="shared" si="115"/>
        <v>1.5</v>
      </c>
      <c r="G489" s="17">
        <f t="shared" si="117"/>
        <v>240</v>
      </c>
      <c r="H489" s="17">
        <f t="shared" si="118"/>
        <v>0</v>
      </c>
      <c r="I489" s="128"/>
      <c r="J489" s="77"/>
      <c r="K489" s="122"/>
    </row>
    <row r="490" spans="1:11" ht="16.2" x14ac:dyDescent="0.3">
      <c r="A490" s="63"/>
      <c r="B490" s="45" t="s">
        <v>1304</v>
      </c>
      <c r="C490" s="4">
        <v>13</v>
      </c>
      <c r="D490" s="4">
        <v>10</v>
      </c>
      <c r="E490" s="4">
        <f t="shared" si="119"/>
        <v>8</v>
      </c>
      <c r="F490" s="4">
        <f t="shared" si="115"/>
        <v>2</v>
      </c>
      <c r="G490" s="17">
        <f t="shared" si="117"/>
        <v>320</v>
      </c>
      <c r="H490" s="17">
        <f t="shared" si="118"/>
        <v>0</v>
      </c>
      <c r="I490" s="128"/>
      <c r="J490" s="77"/>
      <c r="K490" s="122"/>
    </row>
    <row r="491" spans="1:11" ht="16.2" x14ac:dyDescent="0.3">
      <c r="A491" s="63"/>
      <c r="B491" s="45" t="s">
        <v>1305</v>
      </c>
      <c r="C491" s="4"/>
      <c r="D491" s="4" t="str">
        <f t="shared" si="116"/>
        <v/>
      </c>
      <c r="E491" s="4"/>
      <c r="F491" s="4"/>
      <c r="G491" s="17"/>
      <c r="H491" s="17"/>
      <c r="I491" s="17"/>
      <c r="J491" s="77"/>
      <c r="K491" s="122"/>
    </row>
    <row r="492" spans="1:11" ht="16.2" x14ac:dyDescent="0.3">
      <c r="A492" s="63"/>
      <c r="B492" s="45" t="s">
        <v>1306</v>
      </c>
      <c r="C492" s="4"/>
      <c r="D492" s="4"/>
      <c r="E492" s="4"/>
      <c r="F492" s="4"/>
      <c r="G492" s="17"/>
      <c r="H492" s="17"/>
      <c r="I492" s="17"/>
      <c r="J492" s="77"/>
      <c r="K492" s="122"/>
    </row>
    <row r="493" spans="1:11" ht="16.2" x14ac:dyDescent="0.3">
      <c r="A493" s="63"/>
      <c r="B493" s="45" t="s">
        <v>1307</v>
      </c>
      <c r="C493" s="4"/>
      <c r="D493" s="4" t="str">
        <f t="shared" si="116"/>
        <v/>
      </c>
      <c r="E493" s="4"/>
      <c r="F493" s="4"/>
      <c r="G493" s="17"/>
      <c r="H493" s="17"/>
      <c r="I493" s="17"/>
      <c r="J493" s="77"/>
      <c r="K493" s="122"/>
    </row>
    <row r="494" spans="1:11" ht="16.2" x14ac:dyDescent="0.3">
      <c r="A494" s="63"/>
      <c r="B494" s="45" t="s">
        <v>1308</v>
      </c>
      <c r="C494" s="4">
        <v>13</v>
      </c>
      <c r="D494" s="4">
        <f t="shared" si="116"/>
        <v>11</v>
      </c>
      <c r="E494" s="4">
        <f t="shared" ref="E494:E503" si="120">IF(D494&lt;8,D494,8)</f>
        <v>8</v>
      </c>
      <c r="F494" s="4">
        <v>2</v>
      </c>
      <c r="G494" s="17">
        <f t="shared" si="117"/>
        <v>320</v>
      </c>
      <c r="H494" s="17">
        <f t="shared" si="118"/>
        <v>0</v>
      </c>
      <c r="I494" s="17">
        <v>1</v>
      </c>
      <c r="J494" s="77"/>
      <c r="K494" s="122"/>
    </row>
    <row r="495" spans="1:11" s="140" customFormat="1" ht="32.4" x14ac:dyDescent="0.3">
      <c r="A495" s="153"/>
      <c r="B495" s="81" t="s">
        <v>1944</v>
      </c>
      <c r="C495" s="10">
        <v>13</v>
      </c>
      <c r="D495" s="10">
        <f t="shared" si="116"/>
        <v>11</v>
      </c>
      <c r="E495" s="10">
        <f t="shared" si="120"/>
        <v>8</v>
      </c>
      <c r="F495" s="10">
        <v>2</v>
      </c>
      <c r="G495" s="38">
        <f t="shared" si="117"/>
        <v>320</v>
      </c>
      <c r="H495" s="38">
        <f t="shared" si="118"/>
        <v>0</v>
      </c>
      <c r="I495" s="38">
        <v>1</v>
      </c>
      <c r="J495" s="82"/>
      <c r="K495" s="154">
        <f>120*8*2+120*2*4/3+120*5/3</f>
        <v>2440</v>
      </c>
    </row>
    <row r="496" spans="1:11" ht="16.2" x14ac:dyDescent="0.3">
      <c r="A496" s="63"/>
      <c r="B496" s="45" t="s">
        <v>1309</v>
      </c>
      <c r="C496" s="4">
        <v>12</v>
      </c>
      <c r="D496" s="4">
        <f t="shared" si="116"/>
        <v>10</v>
      </c>
      <c r="E496" s="4">
        <f t="shared" si="120"/>
        <v>8</v>
      </c>
      <c r="F496" s="4">
        <f t="shared" si="115"/>
        <v>2</v>
      </c>
      <c r="G496" s="17">
        <f t="shared" si="117"/>
        <v>320</v>
      </c>
      <c r="H496" s="17">
        <f t="shared" si="118"/>
        <v>0</v>
      </c>
      <c r="I496" s="17"/>
      <c r="J496" s="77"/>
      <c r="K496" s="122"/>
    </row>
    <row r="497" spans="1:11" ht="16.2" x14ac:dyDescent="0.3">
      <c r="A497" s="63"/>
      <c r="B497" s="45" t="s">
        <v>1310</v>
      </c>
      <c r="C497" s="4">
        <v>13</v>
      </c>
      <c r="D497" s="4">
        <f t="shared" si="116"/>
        <v>11</v>
      </c>
      <c r="E497" s="4">
        <f t="shared" si="120"/>
        <v>8</v>
      </c>
      <c r="F497" s="4">
        <v>2</v>
      </c>
      <c r="G497" s="17">
        <f t="shared" si="117"/>
        <v>320</v>
      </c>
      <c r="H497" s="17">
        <f t="shared" si="118"/>
        <v>0</v>
      </c>
      <c r="I497" s="17">
        <v>1</v>
      </c>
      <c r="J497" s="77"/>
      <c r="K497" s="122"/>
    </row>
    <row r="498" spans="1:11" ht="16.2" x14ac:dyDescent="0.3">
      <c r="A498" s="63"/>
      <c r="B498" s="45" t="s">
        <v>1311</v>
      </c>
      <c r="C498" s="4">
        <v>13</v>
      </c>
      <c r="D498" s="4">
        <f>IF((OR(C498&gt;12,C498=12)),C498-2,IF(C498=8,C498-1,""))</f>
        <v>11</v>
      </c>
      <c r="E498" s="4">
        <f t="shared" si="120"/>
        <v>8</v>
      </c>
      <c r="F498" s="4">
        <v>2</v>
      </c>
      <c r="G498" s="17">
        <f t="shared" si="117"/>
        <v>320</v>
      </c>
      <c r="H498" s="17">
        <f>IF(F498&gt;2,F498-2,0)*120*5/3</f>
        <v>0</v>
      </c>
      <c r="I498" s="17">
        <v>1</v>
      </c>
      <c r="J498" s="77"/>
      <c r="K498" s="122"/>
    </row>
    <row r="499" spans="1:11" ht="16.2" x14ac:dyDescent="0.3">
      <c r="A499" s="63"/>
      <c r="B499" s="45" t="s">
        <v>1312</v>
      </c>
      <c r="C499" s="4">
        <v>11</v>
      </c>
      <c r="D499" s="4">
        <v>10</v>
      </c>
      <c r="E499" s="4">
        <f t="shared" si="120"/>
        <v>8</v>
      </c>
      <c r="F499" s="4">
        <f t="shared" si="115"/>
        <v>2</v>
      </c>
      <c r="G499" s="17">
        <f>IF(2&lt;F499,2,F499)*120*4/3</f>
        <v>320</v>
      </c>
      <c r="H499" s="17">
        <f t="shared" si="118"/>
        <v>0</v>
      </c>
      <c r="I499" s="17"/>
      <c r="J499" s="77"/>
      <c r="K499" s="122"/>
    </row>
    <row r="500" spans="1:11" ht="16.2" x14ac:dyDescent="0.3">
      <c r="A500" s="63"/>
      <c r="B500" s="45" t="s">
        <v>1313</v>
      </c>
      <c r="C500" s="4">
        <v>12</v>
      </c>
      <c r="D500" s="4">
        <f t="shared" si="116"/>
        <v>10</v>
      </c>
      <c r="E500" s="4">
        <f t="shared" si="120"/>
        <v>8</v>
      </c>
      <c r="F500" s="4">
        <f t="shared" si="115"/>
        <v>2</v>
      </c>
      <c r="G500" s="17">
        <f t="shared" si="117"/>
        <v>320</v>
      </c>
      <c r="H500" s="17">
        <f t="shared" si="118"/>
        <v>0</v>
      </c>
      <c r="I500" s="17"/>
      <c r="J500" s="77"/>
      <c r="K500" s="122"/>
    </row>
    <row r="501" spans="1:11" ht="16.2" x14ac:dyDescent="0.3">
      <c r="A501" s="63"/>
      <c r="B501" s="45" t="s">
        <v>1314</v>
      </c>
      <c r="C501" s="4">
        <v>12</v>
      </c>
      <c r="D501" s="4">
        <f t="shared" si="116"/>
        <v>10</v>
      </c>
      <c r="E501" s="4">
        <f t="shared" si="120"/>
        <v>8</v>
      </c>
      <c r="F501" s="4">
        <f t="shared" si="115"/>
        <v>2</v>
      </c>
      <c r="G501" s="17">
        <f t="shared" si="117"/>
        <v>320</v>
      </c>
      <c r="H501" s="17">
        <f t="shared" si="118"/>
        <v>0</v>
      </c>
      <c r="I501" s="17"/>
      <c r="J501" s="77"/>
      <c r="K501" s="122"/>
    </row>
    <row r="502" spans="1:11" ht="16.2" x14ac:dyDescent="0.3">
      <c r="A502" s="63"/>
      <c r="B502" s="45" t="s">
        <v>1315</v>
      </c>
      <c r="C502" s="4">
        <v>12</v>
      </c>
      <c r="D502" s="4">
        <f t="shared" si="116"/>
        <v>10</v>
      </c>
      <c r="E502" s="4">
        <f t="shared" si="120"/>
        <v>8</v>
      </c>
      <c r="F502" s="4">
        <f t="shared" si="115"/>
        <v>2</v>
      </c>
      <c r="G502" s="17">
        <f t="shared" si="117"/>
        <v>320</v>
      </c>
      <c r="H502" s="17">
        <f t="shared" si="118"/>
        <v>0</v>
      </c>
      <c r="I502" s="17"/>
      <c r="J502" s="77"/>
      <c r="K502" s="122"/>
    </row>
    <row r="503" spans="1:11" ht="16.2" x14ac:dyDescent="0.3">
      <c r="A503" s="63"/>
      <c r="B503" s="45" t="s">
        <v>1316</v>
      </c>
      <c r="C503" s="4">
        <v>13</v>
      </c>
      <c r="D503" s="4">
        <f t="shared" si="116"/>
        <v>11</v>
      </c>
      <c r="E503" s="4">
        <f t="shared" si="120"/>
        <v>8</v>
      </c>
      <c r="F503" s="4">
        <v>2</v>
      </c>
      <c r="G503" s="17">
        <f t="shared" si="117"/>
        <v>320</v>
      </c>
      <c r="H503" s="17">
        <f t="shared" si="118"/>
        <v>0</v>
      </c>
      <c r="I503" s="17">
        <v>1</v>
      </c>
      <c r="J503" s="77"/>
      <c r="K503" s="122"/>
    </row>
    <row r="504" spans="1:11" ht="16.2" x14ac:dyDescent="0.3">
      <c r="A504" s="63"/>
      <c r="B504" s="45" t="s">
        <v>1317</v>
      </c>
      <c r="C504" s="4"/>
      <c r="D504" s="4" t="str">
        <f t="shared" si="116"/>
        <v/>
      </c>
      <c r="E504" s="4"/>
      <c r="F504" s="4"/>
      <c r="G504" s="17"/>
      <c r="H504" s="17"/>
      <c r="I504" s="17"/>
      <c r="J504" s="77"/>
      <c r="K504" s="122"/>
    </row>
    <row r="505" spans="1:11" ht="16.2" x14ac:dyDescent="0.3">
      <c r="A505" s="63"/>
      <c r="B505" s="45" t="s">
        <v>1318</v>
      </c>
      <c r="C505" s="4"/>
      <c r="D505" s="4" t="str">
        <f t="shared" si="116"/>
        <v/>
      </c>
      <c r="E505" s="4"/>
      <c r="F505" s="4"/>
      <c r="G505" s="17"/>
      <c r="H505" s="17"/>
      <c r="I505" s="17"/>
      <c r="J505" s="77"/>
      <c r="K505" s="122"/>
    </row>
    <row r="506" spans="1:11" ht="16.2" x14ac:dyDescent="0.3">
      <c r="A506" s="63"/>
      <c r="B506" s="45" t="s">
        <v>1319</v>
      </c>
      <c r="C506" s="4">
        <v>12</v>
      </c>
      <c r="D506" s="4">
        <f t="shared" si="116"/>
        <v>10</v>
      </c>
      <c r="E506" s="4">
        <f t="shared" ref="E506" si="121">IF(D506&lt;8,D506,8)</f>
        <v>8</v>
      </c>
      <c r="F506" s="4">
        <f t="shared" si="115"/>
        <v>2</v>
      </c>
      <c r="G506" s="17">
        <f t="shared" si="117"/>
        <v>320</v>
      </c>
      <c r="H506" s="17">
        <f t="shared" si="118"/>
        <v>0</v>
      </c>
      <c r="I506" s="17"/>
      <c r="J506" s="77"/>
      <c r="K506" s="122"/>
    </row>
    <row r="507" spans="1:11" ht="16.2" x14ac:dyDescent="0.3">
      <c r="A507" s="63"/>
      <c r="B507" s="8" t="s">
        <v>59</v>
      </c>
      <c r="C507" s="4"/>
      <c r="D507" s="4">
        <v>192</v>
      </c>
      <c r="E507" s="4"/>
      <c r="F507" s="4">
        <v>47</v>
      </c>
      <c r="G507" s="17"/>
      <c r="H507" s="17"/>
      <c r="I507" s="17">
        <v>11</v>
      </c>
      <c r="J507" s="77">
        <v>23040</v>
      </c>
      <c r="K507" s="122"/>
    </row>
    <row r="508" spans="1:11" ht="32.4" x14ac:dyDescent="0.3">
      <c r="A508" s="63"/>
      <c r="B508" s="90" t="s">
        <v>1849</v>
      </c>
      <c r="C508" s="26"/>
      <c r="D508" s="4"/>
      <c r="E508" s="4"/>
      <c r="F508" s="4"/>
      <c r="G508" s="1"/>
      <c r="H508" s="1"/>
      <c r="I508" s="1"/>
      <c r="J508" s="133">
        <v>9720</v>
      </c>
      <c r="K508" s="122">
        <v>2440</v>
      </c>
    </row>
    <row r="509" spans="1:11" ht="16.2" x14ac:dyDescent="0.3">
      <c r="A509" s="63"/>
      <c r="B509" s="8" t="s">
        <v>1817</v>
      </c>
      <c r="C509" s="26"/>
      <c r="D509" s="4"/>
      <c r="E509" s="4"/>
      <c r="F509" s="4"/>
      <c r="G509" s="1"/>
      <c r="H509" s="1"/>
      <c r="I509" s="1"/>
      <c r="J509" s="133">
        <v>35200</v>
      </c>
      <c r="K509" s="122"/>
    </row>
    <row r="510" spans="1:11" ht="16.2" x14ac:dyDescent="0.3">
      <c r="A510" s="63"/>
      <c r="B510" s="8" t="s">
        <v>1</v>
      </c>
      <c r="C510" s="26"/>
      <c r="D510" s="4"/>
      <c r="E510" s="4"/>
      <c r="F510" s="4"/>
      <c r="G510" s="1"/>
      <c r="H510" s="1"/>
      <c r="I510" s="1"/>
      <c r="J510" s="133">
        <v>49063</v>
      </c>
      <c r="K510" s="122"/>
    </row>
    <row r="511" spans="1:11" ht="16.2" x14ac:dyDescent="0.3">
      <c r="A511" s="63"/>
      <c r="B511" s="8" t="s">
        <v>405</v>
      </c>
      <c r="C511" s="9"/>
      <c r="D511" s="9" t="str">
        <f t="shared" ref="D511" si="122">IF((OR(C511&gt;12,C511=12)),C511-2,IF(C511=8,C511-1,""))</f>
        <v/>
      </c>
      <c r="E511" s="9"/>
      <c r="F511" s="9"/>
      <c r="G511" s="10"/>
      <c r="H511" s="10"/>
      <c r="I511" s="10"/>
      <c r="J511" s="78">
        <v>13863</v>
      </c>
      <c r="K511" s="122"/>
    </row>
    <row r="512" spans="1:11" x14ac:dyDescent="0.3">
      <c r="A512" s="63"/>
      <c r="K512" s="122"/>
    </row>
    <row r="513" spans="1:11" ht="16.2" x14ac:dyDescent="0.3">
      <c r="A513" s="63"/>
      <c r="B513" s="45" t="s">
        <v>1320</v>
      </c>
      <c r="C513" s="4">
        <v>12</v>
      </c>
      <c r="D513" s="4">
        <f t="shared" ref="D513:D542" si="123">IF((OR(C513&gt;12,C513=12)),C513-2,IF(C513=8,C513-1,""))</f>
        <v>10</v>
      </c>
      <c r="E513" s="4">
        <f t="shared" ref="E513:E521" si="124">IF(D513&lt;8,D513,8)</f>
        <v>8</v>
      </c>
      <c r="F513" s="4">
        <f t="shared" ref="F513:F542" si="125">D513-8</f>
        <v>2</v>
      </c>
      <c r="G513" s="17">
        <f>IF(2&lt;F513,2,F513)*120*4/3</f>
        <v>320</v>
      </c>
      <c r="H513" s="17">
        <f>IF(F513&gt;2,F513-2,0)*120*5/3</f>
        <v>0</v>
      </c>
      <c r="I513" s="17"/>
      <c r="J513" s="77"/>
      <c r="K513" s="122"/>
    </row>
    <row r="514" spans="1:11" ht="16.2" x14ac:dyDescent="0.3">
      <c r="A514" s="63"/>
      <c r="B514" s="45" t="s">
        <v>1321</v>
      </c>
      <c r="C514" s="4">
        <v>13</v>
      </c>
      <c r="D514" s="4">
        <f t="shared" si="123"/>
        <v>11</v>
      </c>
      <c r="E514" s="4">
        <f t="shared" si="124"/>
        <v>8</v>
      </c>
      <c r="F514" s="4">
        <v>2</v>
      </c>
      <c r="G514" s="17">
        <f t="shared" ref="G514:G544" si="126">IF(2&lt;F514,2,F514)*120*4/3</f>
        <v>320</v>
      </c>
      <c r="H514" s="17">
        <f t="shared" ref="H514:H544" si="127">IF(F514&gt;2,F514-2,0)*120*5/3</f>
        <v>0</v>
      </c>
      <c r="I514" s="17">
        <v>1</v>
      </c>
      <c r="J514" s="77"/>
      <c r="K514" s="122"/>
    </row>
    <row r="515" spans="1:11" ht="16.2" x14ac:dyDescent="0.3">
      <c r="A515" s="63"/>
      <c r="B515" s="45" t="s">
        <v>1322</v>
      </c>
      <c r="C515" s="4">
        <v>13</v>
      </c>
      <c r="D515" s="4">
        <f t="shared" si="123"/>
        <v>11</v>
      </c>
      <c r="E515" s="4">
        <f t="shared" si="124"/>
        <v>8</v>
      </c>
      <c r="F515" s="4">
        <v>2</v>
      </c>
      <c r="G515" s="17">
        <f t="shared" si="126"/>
        <v>320</v>
      </c>
      <c r="H515" s="17">
        <f t="shared" si="127"/>
        <v>0</v>
      </c>
      <c r="I515" s="17">
        <v>1</v>
      </c>
      <c r="J515" s="77"/>
      <c r="K515" s="122"/>
    </row>
    <row r="516" spans="1:11" ht="16.2" x14ac:dyDescent="0.3">
      <c r="A516" s="63"/>
      <c r="B516" s="45" t="s">
        <v>1323</v>
      </c>
      <c r="C516" s="4">
        <v>12</v>
      </c>
      <c r="D516" s="4">
        <f t="shared" si="123"/>
        <v>10</v>
      </c>
      <c r="E516" s="4">
        <f t="shared" si="124"/>
        <v>8</v>
      </c>
      <c r="F516" s="4">
        <f t="shared" si="125"/>
        <v>2</v>
      </c>
      <c r="G516" s="17">
        <f t="shared" si="126"/>
        <v>320</v>
      </c>
      <c r="H516" s="17">
        <f t="shared" si="127"/>
        <v>0</v>
      </c>
      <c r="I516" s="17"/>
      <c r="J516" s="77"/>
      <c r="K516" s="122"/>
    </row>
    <row r="517" spans="1:11" ht="16.2" x14ac:dyDescent="0.3">
      <c r="A517" s="63"/>
      <c r="B517" s="45" t="s">
        <v>1324</v>
      </c>
      <c r="C517" s="4">
        <v>12</v>
      </c>
      <c r="D517" s="4">
        <f t="shared" si="123"/>
        <v>10</v>
      </c>
      <c r="E517" s="4">
        <f t="shared" si="124"/>
        <v>8</v>
      </c>
      <c r="F517" s="4">
        <f t="shared" si="125"/>
        <v>2</v>
      </c>
      <c r="G517" s="17">
        <f t="shared" si="126"/>
        <v>320</v>
      </c>
      <c r="H517" s="17">
        <f t="shared" si="127"/>
        <v>0</v>
      </c>
      <c r="I517" s="17"/>
      <c r="J517" s="77"/>
      <c r="K517" s="122"/>
    </row>
    <row r="518" spans="1:11" ht="16.2" x14ac:dyDescent="0.3">
      <c r="A518" s="63"/>
      <c r="B518" s="45" t="s">
        <v>1325</v>
      </c>
      <c r="C518" s="4">
        <v>12</v>
      </c>
      <c r="D518" s="4">
        <f t="shared" si="123"/>
        <v>10</v>
      </c>
      <c r="E518" s="4">
        <f t="shared" si="124"/>
        <v>8</v>
      </c>
      <c r="F518" s="4">
        <f t="shared" si="125"/>
        <v>2</v>
      </c>
      <c r="G518" s="17">
        <f t="shared" si="126"/>
        <v>320</v>
      </c>
      <c r="H518" s="17">
        <f t="shared" si="127"/>
        <v>0</v>
      </c>
      <c r="I518" s="17"/>
      <c r="J518" s="77"/>
      <c r="K518" s="122"/>
    </row>
    <row r="519" spans="1:11" ht="16.2" x14ac:dyDescent="0.3">
      <c r="A519" s="63"/>
      <c r="B519" s="45" t="s">
        <v>1326</v>
      </c>
      <c r="C519" s="4">
        <v>12</v>
      </c>
      <c r="D519" s="4">
        <f t="shared" si="123"/>
        <v>10</v>
      </c>
      <c r="E519" s="4">
        <f t="shared" si="124"/>
        <v>8</v>
      </c>
      <c r="F519" s="4">
        <f t="shared" si="125"/>
        <v>2</v>
      </c>
      <c r="G519" s="17">
        <f t="shared" si="126"/>
        <v>320</v>
      </c>
      <c r="H519" s="17">
        <f t="shared" si="127"/>
        <v>0</v>
      </c>
      <c r="I519" s="17"/>
      <c r="J519" s="77"/>
      <c r="K519" s="122"/>
    </row>
    <row r="520" spans="1:11" ht="16.2" x14ac:dyDescent="0.3">
      <c r="A520" s="63"/>
      <c r="B520" s="45" t="s">
        <v>1327</v>
      </c>
      <c r="C520" s="4">
        <v>13</v>
      </c>
      <c r="D520" s="4">
        <f t="shared" si="123"/>
        <v>11</v>
      </c>
      <c r="E520" s="4">
        <f t="shared" si="124"/>
        <v>8</v>
      </c>
      <c r="F520" s="4">
        <v>2</v>
      </c>
      <c r="G520" s="17">
        <f t="shared" si="126"/>
        <v>320</v>
      </c>
      <c r="H520" s="17">
        <f t="shared" si="127"/>
        <v>0</v>
      </c>
      <c r="I520" s="17">
        <v>1</v>
      </c>
      <c r="J520" s="77"/>
      <c r="K520" s="122"/>
    </row>
    <row r="521" spans="1:11" ht="16.2" x14ac:dyDescent="0.3">
      <c r="A521" s="63"/>
      <c r="B521" s="45" t="s">
        <v>1328</v>
      </c>
      <c r="C521" s="4">
        <v>13</v>
      </c>
      <c r="D521" s="4">
        <f t="shared" si="123"/>
        <v>11</v>
      </c>
      <c r="E521" s="4">
        <f t="shared" si="124"/>
        <v>8</v>
      </c>
      <c r="F521" s="4">
        <v>2</v>
      </c>
      <c r="G521" s="17">
        <f t="shared" si="126"/>
        <v>320</v>
      </c>
      <c r="H521" s="17">
        <f t="shared" si="127"/>
        <v>0</v>
      </c>
      <c r="I521" s="17">
        <v>1</v>
      </c>
      <c r="J521" s="77"/>
      <c r="K521" s="122"/>
    </row>
    <row r="522" spans="1:11" ht="16.2" x14ac:dyDescent="0.3">
      <c r="A522" s="63"/>
      <c r="B522" s="45" t="s">
        <v>1329</v>
      </c>
      <c r="C522" s="4"/>
      <c r="D522" s="4" t="str">
        <f t="shared" si="123"/>
        <v/>
      </c>
      <c r="E522" s="4"/>
      <c r="F522" s="4"/>
      <c r="G522" s="17"/>
      <c r="H522" s="17"/>
      <c r="I522" s="17"/>
      <c r="J522" s="77"/>
      <c r="K522" s="122"/>
    </row>
    <row r="523" spans="1:11" ht="16.2" x14ac:dyDescent="0.3">
      <c r="A523" s="63"/>
      <c r="B523" s="45" t="s">
        <v>1330</v>
      </c>
      <c r="C523" s="4"/>
      <c r="D523" s="4" t="str">
        <f t="shared" si="123"/>
        <v/>
      </c>
      <c r="E523" s="4"/>
      <c r="F523" s="4"/>
      <c r="G523" s="17"/>
      <c r="H523" s="17"/>
      <c r="I523" s="17"/>
      <c r="J523" s="77"/>
      <c r="K523" s="122"/>
    </row>
    <row r="524" spans="1:11" ht="16.2" x14ac:dyDescent="0.3">
      <c r="A524" s="63"/>
      <c r="B524" s="45" t="s">
        <v>1331</v>
      </c>
      <c r="C524" s="4"/>
      <c r="D524" s="4" t="str">
        <f t="shared" si="123"/>
        <v/>
      </c>
      <c r="E524" s="4"/>
      <c r="F524" s="4"/>
      <c r="G524" s="17"/>
      <c r="H524" s="17"/>
      <c r="I524" s="17"/>
      <c r="J524" s="77"/>
      <c r="K524" s="122"/>
    </row>
    <row r="525" spans="1:11" ht="16.2" x14ac:dyDescent="0.3">
      <c r="A525" s="63"/>
      <c r="B525" s="45" t="s">
        <v>1332</v>
      </c>
      <c r="C525" s="4"/>
      <c r="D525" s="4" t="str">
        <f t="shared" si="123"/>
        <v/>
      </c>
      <c r="E525" s="4"/>
      <c r="F525" s="4"/>
      <c r="G525" s="17"/>
      <c r="H525" s="17"/>
      <c r="I525" s="17"/>
      <c r="J525" s="77"/>
      <c r="K525" s="122"/>
    </row>
    <row r="526" spans="1:11" ht="16.2" x14ac:dyDescent="0.3">
      <c r="A526" s="63"/>
      <c r="B526" s="45" t="s">
        <v>1333</v>
      </c>
      <c r="C526" s="4">
        <v>14</v>
      </c>
      <c r="D526" s="4">
        <f t="shared" si="123"/>
        <v>12</v>
      </c>
      <c r="E526" s="4">
        <f t="shared" ref="E526:E533" si="128">IF(D526&lt;8,D526,8)</f>
        <v>8</v>
      </c>
      <c r="F526" s="4">
        <v>2</v>
      </c>
      <c r="G526" s="17">
        <f t="shared" si="126"/>
        <v>320</v>
      </c>
      <c r="H526" s="17">
        <f t="shared" si="127"/>
        <v>0</v>
      </c>
      <c r="I526" s="17">
        <v>2</v>
      </c>
      <c r="J526" s="77"/>
      <c r="K526" s="122"/>
    </row>
    <row r="527" spans="1:11" ht="16.2" x14ac:dyDescent="0.3">
      <c r="A527" s="63"/>
      <c r="B527" s="45" t="s">
        <v>1334</v>
      </c>
      <c r="C527" s="4">
        <v>13</v>
      </c>
      <c r="D527" s="4">
        <f t="shared" si="123"/>
        <v>11</v>
      </c>
      <c r="E527" s="4">
        <f t="shared" si="128"/>
        <v>8</v>
      </c>
      <c r="F527" s="4">
        <v>2</v>
      </c>
      <c r="G527" s="17">
        <f t="shared" si="126"/>
        <v>320</v>
      </c>
      <c r="H527" s="17">
        <f t="shared" si="127"/>
        <v>0</v>
      </c>
      <c r="I527" s="17">
        <v>1</v>
      </c>
      <c r="J527" s="77"/>
      <c r="K527" s="122"/>
    </row>
    <row r="528" spans="1:11" ht="16.2" x14ac:dyDescent="0.3">
      <c r="A528" s="63"/>
      <c r="B528" s="45" t="s">
        <v>1335</v>
      </c>
      <c r="C528" s="4">
        <v>12</v>
      </c>
      <c r="D528" s="4">
        <f t="shared" si="123"/>
        <v>10</v>
      </c>
      <c r="E528" s="4">
        <f t="shared" si="128"/>
        <v>8</v>
      </c>
      <c r="F528" s="4">
        <f t="shared" si="125"/>
        <v>2</v>
      </c>
      <c r="G528" s="17">
        <f t="shared" si="126"/>
        <v>320</v>
      </c>
      <c r="H528" s="17">
        <f t="shared" si="127"/>
        <v>0</v>
      </c>
      <c r="I528" s="17"/>
      <c r="J528" s="77"/>
      <c r="K528" s="122"/>
    </row>
    <row r="529" spans="1:11" ht="16.2" x14ac:dyDescent="0.3">
      <c r="A529" s="63"/>
      <c r="B529" s="45" t="s">
        <v>1336</v>
      </c>
      <c r="C529" s="4">
        <v>12</v>
      </c>
      <c r="D529" s="4">
        <f t="shared" si="123"/>
        <v>10</v>
      </c>
      <c r="E529" s="4">
        <f t="shared" si="128"/>
        <v>8</v>
      </c>
      <c r="F529" s="4">
        <f t="shared" si="125"/>
        <v>2</v>
      </c>
      <c r="G529" s="17">
        <f t="shared" si="126"/>
        <v>320</v>
      </c>
      <c r="H529" s="17">
        <f t="shared" si="127"/>
        <v>0</v>
      </c>
      <c r="I529" s="17"/>
      <c r="J529" s="77"/>
      <c r="K529" s="122"/>
    </row>
    <row r="530" spans="1:11" ht="16.2" x14ac:dyDescent="0.3">
      <c r="A530" s="63"/>
      <c r="B530" s="45" t="s">
        <v>1337</v>
      </c>
      <c r="C530" s="4">
        <v>12</v>
      </c>
      <c r="D530" s="4">
        <f t="shared" si="123"/>
        <v>10</v>
      </c>
      <c r="E530" s="4">
        <f t="shared" si="128"/>
        <v>8</v>
      </c>
      <c r="F530" s="4">
        <f t="shared" si="125"/>
        <v>2</v>
      </c>
      <c r="G530" s="17">
        <f t="shared" si="126"/>
        <v>320</v>
      </c>
      <c r="H530" s="17">
        <f t="shared" si="127"/>
        <v>0</v>
      </c>
      <c r="I530" s="17"/>
      <c r="J530" s="77"/>
      <c r="K530" s="122"/>
    </row>
    <row r="531" spans="1:11" ht="16.2" x14ac:dyDescent="0.3">
      <c r="A531" s="63"/>
      <c r="B531" s="45" t="s">
        <v>1338</v>
      </c>
      <c r="C531" s="4">
        <v>12</v>
      </c>
      <c r="D531" s="4">
        <f t="shared" si="123"/>
        <v>10</v>
      </c>
      <c r="E531" s="4">
        <f t="shared" si="128"/>
        <v>8</v>
      </c>
      <c r="F531" s="4">
        <f t="shared" si="125"/>
        <v>2</v>
      </c>
      <c r="G531" s="17">
        <f t="shared" si="126"/>
        <v>320</v>
      </c>
      <c r="H531" s="17">
        <f t="shared" si="127"/>
        <v>0</v>
      </c>
      <c r="I531" s="17"/>
      <c r="J531" s="77"/>
      <c r="K531" s="122"/>
    </row>
    <row r="532" spans="1:11" ht="16.2" x14ac:dyDescent="0.3">
      <c r="A532" s="63"/>
      <c r="B532" s="45" t="s">
        <v>1339</v>
      </c>
      <c r="C532" s="4">
        <v>12</v>
      </c>
      <c r="D532" s="4">
        <f t="shared" si="123"/>
        <v>10</v>
      </c>
      <c r="E532" s="4">
        <f t="shared" si="128"/>
        <v>8</v>
      </c>
      <c r="F532" s="4">
        <f t="shared" si="125"/>
        <v>2</v>
      </c>
      <c r="G532" s="17">
        <f t="shared" si="126"/>
        <v>320</v>
      </c>
      <c r="H532" s="17">
        <f t="shared" si="127"/>
        <v>0</v>
      </c>
      <c r="I532" s="17"/>
      <c r="J532" s="77"/>
      <c r="K532" s="122"/>
    </row>
    <row r="533" spans="1:11" ht="16.2" x14ac:dyDescent="0.3">
      <c r="A533" s="63"/>
      <c r="B533" s="45" t="s">
        <v>1340</v>
      </c>
      <c r="C533" s="4">
        <v>12</v>
      </c>
      <c r="D533" s="4">
        <f t="shared" si="123"/>
        <v>10</v>
      </c>
      <c r="E533" s="4">
        <f t="shared" si="128"/>
        <v>8</v>
      </c>
      <c r="F533" s="4">
        <f t="shared" si="125"/>
        <v>2</v>
      </c>
      <c r="G533" s="17">
        <f t="shared" si="126"/>
        <v>320</v>
      </c>
      <c r="H533" s="17">
        <f t="shared" si="127"/>
        <v>0</v>
      </c>
      <c r="I533" s="17"/>
      <c r="J533" s="77"/>
      <c r="K533" s="122"/>
    </row>
    <row r="534" spans="1:11" ht="16.2" x14ac:dyDescent="0.3">
      <c r="A534" s="63"/>
      <c r="B534" s="45" t="s">
        <v>1341</v>
      </c>
      <c r="C534" s="4"/>
      <c r="D534" s="4" t="str">
        <f t="shared" si="123"/>
        <v/>
      </c>
      <c r="E534" s="4"/>
      <c r="F534" s="4"/>
      <c r="G534" s="17"/>
      <c r="H534" s="17"/>
      <c r="I534" s="17"/>
      <c r="J534" s="77"/>
      <c r="K534" s="122"/>
    </row>
    <row r="535" spans="1:11" ht="16.2" x14ac:dyDescent="0.3">
      <c r="A535" s="63"/>
      <c r="B535" s="45" t="s">
        <v>1342</v>
      </c>
      <c r="C535" s="4"/>
      <c r="D535" s="4" t="str">
        <f t="shared" si="123"/>
        <v/>
      </c>
      <c r="E535" s="4"/>
      <c r="F535" s="4"/>
      <c r="G535" s="17"/>
      <c r="H535" s="17"/>
      <c r="I535" s="17"/>
      <c r="J535" s="77"/>
      <c r="K535" s="122"/>
    </row>
    <row r="536" spans="1:11" ht="16.2" x14ac:dyDescent="0.3">
      <c r="A536" s="63"/>
      <c r="B536" s="45" t="s">
        <v>1343</v>
      </c>
      <c r="C536" s="4"/>
      <c r="D536" s="4" t="str">
        <f t="shared" si="123"/>
        <v/>
      </c>
      <c r="E536" s="4"/>
      <c r="F536" s="4"/>
      <c r="G536" s="17"/>
      <c r="H536" s="17"/>
      <c r="I536" s="17"/>
      <c r="J536" s="77"/>
      <c r="K536" s="122"/>
    </row>
    <row r="537" spans="1:11" ht="16.2" x14ac:dyDescent="0.3">
      <c r="A537" s="63"/>
      <c r="B537" s="45" t="s">
        <v>1344</v>
      </c>
      <c r="C537" s="4">
        <v>14</v>
      </c>
      <c r="D537" s="4">
        <f t="shared" si="123"/>
        <v>12</v>
      </c>
      <c r="E537" s="4">
        <f t="shared" ref="E537:E542" si="129">IF(D537&lt;8,D537,8)</f>
        <v>8</v>
      </c>
      <c r="F537" s="4">
        <v>2</v>
      </c>
      <c r="G537" s="17">
        <f t="shared" si="126"/>
        <v>320</v>
      </c>
      <c r="H537" s="17">
        <f t="shared" si="127"/>
        <v>0</v>
      </c>
      <c r="I537" s="17">
        <v>2</v>
      </c>
      <c r="J537" s="77"/>
      <c r="K537" s="122"/>
    </row>
    <row r="538" spans="1:11" ht="16.2" x14ac:dyDescent="0.3">
      <c r="A538" s="63"/>
      <c r="B538" s="45" t="s">
        <v>1345</v>
      </c>
      <c r="C538" s="4">
        <v>13</v>
      </c>
      <c r="D538" s="4">
        <f t="shared" si="123"/>
        <v>11</v>
      </c>
      <c r="E538" s="4">
        <f t="shared" si="129"/>
        <v>8</v>
      </c>
      <c r="F538" s="4">
        <v>2</v>
      </c>
      <c r="G538" s="17">
        <f t="shared" si="126"/>
        <v>320</v>
      </c>
      <c r="H538" s="17">
        <f t="shared" si="127"/>
        <v>0</v>
      </c>
      <c r="I538" s="17">
        <v>1</v>
      </c>
      <c r="J538" s="77"/>
      <c r="K538" s="122"/>
    </row>
    <row r="539" spans="1:11" ht="16.2" x14ac:dyDescent="0.3">
      <c r="A539" s="63"/>
      <c r="B539" s="45" t="s">
        <v>1346</v>
      </c>
      <c r="C539" s="4">
        <v>13</v>
      </c>
      <c r="D539" s="4">
        <f t="shared" si="123"/>
        <v>11</v>
      </c>
      <c r="E539" s="4">
        <f t="shared" si="129"/>
        <v>8</v>
      </c>
      <c r="F539" s="4">
        <v>2</v>
      </c>
      <c r="G539" s="17">
        <f t="shared" si="126"/>
        <v>320</v>
      </c>
      <c r="H539" s="17">
        <f t="shared" si="127"/>
        <v>0</v>
      </c>
      <c r="I539" s="17">
        <v>1</v>
      </c>
      <c r="J539" s="77"/>
      <c r="K539" s="122"/>
    </row>
    <row r="540" spans="1:11" ht="16.2" x14ac:dyDescent="0.3">
      <c r="A540" s="63"/>
      <c r="B540" s="45" t="s">
        <v>1347</v>
      </c>
      <c r="C540" s="4">
        <v>12</v>
      </c>
      <c r="D540" s="4">
        <f t="shared" si="123"/>
        <v>10</v>
      </c>
      <c r="E540" s="4">
        <f t="shared" si="129"/>
        <v>8</v>
      </c>
      <c r="F540" s="4">
        <f t="shared" si="125"/>
        <v>2</v>
      </c>
      <c r="G540" s="17">
        <f t="shared" si="126"/>
        <v>320</v>
      </c>
      <c r="H540" s="17">
        <f t="shared" si="127"/>
        <v>0</v>
      </c>
      <c r="I540" s="17"/>
      <c r="J540" s="77"/>
      <c r="K540" s="122"/>
    </row>
    <row r="541" spans="1:11" ht="16.2" x14ac:dyDescent="0.3">
      <c r="A541" s="63"/>
      <c r="B541" s="45" t="s">
        <v>1348</v>
      </c>
      <c r="C541" s="4">
        <v>12</v>
      </c>
      <c r="D541" s="4">
        <f t="shared" si="123"/>
        <v>10</v>
      </c>
      <c r="E541" s="4">
        <f t="shared" si="129"/>
        <v>8</v>
      </c>
      <c r="F541" s="4">
        <f t="shared" si="125"/>
        <v>2</v>
      </c>
      <c r="G541" s="17">
        <f t="shared" si="126"/>
        <v>320</v>
      </c>
      <c r="H541" s="17">
        <f t="shared" si="127"/>
        <v>0</v>
      </c>
      <c r="I541" s="17"/>
      <c r="J541" s="77"/>
      <c r="K541" s="122"/>
    </row>
    <row r="542" spans="1:11" ht="16.2" x14ac:dyDescent="0.3">
      <c r="A542" s="63"/>
      <c r="B542" s="45" t="s">
        <v>1349</v>
      </c>
      <c r="C542" s="4">
        <v>12</v>
      </c>
      <c r="D542" s="4">
        <f t="shared" si="123"/>
        <v>10</v>
      </c>
      <c r="E542" s="4">
        <f t="shared" si="129"/>
        <v>8</v>
      </c>
      <c r="F542" s="4">
        <f t="shared" si="125"/>
        <v>2</v>
      </c>
      <c r="G542" s="17">
        <f t="shared" si="126"/>
        <v>320</v>
      </c>
      <c r="H542" s="17">
        <f t="shared" si="127"/>
        <v>0</v>
      </c>
      <c r="I542" s="17"/>
      <c r="J542" s="77"/>
      <c r="K542" s="122"/>
    </row>
    <row r="543" spans="1:11" ht="16.2" x14ac:dyDescent="0.3">
      <c r="A543" s="63"/>
      <c r="B543" s="8" t="s">
        <v>59</v>
      </c>
      <c r="C543" s="4"/>
      <c r="D543" s="4">
        <v>184</v>
      </c>
      <c r="E543" s="4"/>
      <c r="F543" s="4">
        <v>46</v>
      </c>
      <c r="G543" s="17"/>
      <c r="H543" s="17"/>
      <c r="I543" s="17">
        <v>11</v>
      </c>
      <c r="J543" s="77">
        <v>22080</v>
      </c>
      <c r="K543" s="122"/>
    </row>
    <row r="544" spans="1:11" ht="32.4" x14ac:dyDescent="0.3">
      <c r="A544" s="63"/>
      <c r="B544" s="90" t="s">
        <v>1849</v>
      </c>
      <c r="C544" s="4"/>
      <c r="D544" s="4"/>
      <c r="E544" s="4"/>
      <c r="F544" s="4"/>
      <c r="G544" s="17">
        <f t="shared" si="126"/>
        <v>0</v>
      </c>
      <c r="H544" s="17">
        <f t="shared" si="127"/>
        <v>0</v>
      </c>
      <c r="I544" s="17"/>
      <c r="J544" s="77">
        <f>120*46*4/3+120*11*5/3</f>
        <v>9560</v>
      </c>
      <c r="K544" s="122"/>
    </row>
    <row r="545" spans="1:11" ht="16.2" x14ac:dyDescent="0.3">
      <c r="A545" s="63"/>
      <c r="B545" s="8" t="s">
        <v>1817</v>
      </c>
      <c r="C545" s="4"/>
      <c r="D545" s="4"/>
      <c r="E545" s="4"/>
      <c r="F545" s="4"/>
      <c r="G545" s="17"/>
      <c r="H545" s="17"/>
      <c r="I545" s="17"/>
      <c r="J545" s="77">
        <v>31640</v>
      </c>
      <c r="K545" s="122"/>
    </row>
    <row r="546" spans="1:11" ht="32.4" x14ac:dyDescent="0.3">
      <c r="A546" s="63"/>
      <c r="B546" s="90" t="s">
        <v>1853</v>
      </c>
      <c r="C546" s="4"/>
      <c r="D546" s="4"/>
      <c r="E546" s="4"/>
      <c r="F546" s="4"/>
      <c r="G546" s="17"/>
      <c r="H546" s="17"/>
      <c r="I546" s="17"/>
      <c r="J546" s="77">
        <v>45000</v>
      </c>
      <c r="K546" s="122"/>
    </row>
    <row r="547" spans="1:11" ht="16.2" x14ac:dyDescent="0.3">
      <c r="A547" s="63"/>
      <c r="B547" s="8" t="s">
        <v>405</v>
      </c>
      <c r="C547" s="135"/>
      <c r="D547" s="9"/>
      <c r="E547" s="9"/>
      <c r="F547" s="9"/>
      <c r="G547" s="10"/>
      <c r="H547" s="10"/>
      <c r="I547" s="10"/>
      <c r="J547" s="137">
        <v>13360</v>
      </c>
      <c r="K547" s="127"/>
    </row>
    <row r="548" spans="1:11" x14ac:dyDescent="0.3">
      <c r="A548" s="63"/>
      <c r="K548" s="122"/>
    </row>
    <row r="549" spans="1:11" ht="16.2" x14ac:dyDescent="0.3">
      <c r="A549" s="63"/>
      <c r="B549" s="45" t="s">
        <v>1350</v>
      </c>
      <c r="C549" s="4">
        <v>12</v>
      </c>
      <c r="D549" s="4">
        <f t="shared" ref="D549:D575" si="130">IF((OR(C549&gt;12,C549=12)),C549-2,IF(C549=8,C549-1,""))</f>
        <v>10</v>
      </c>
      <c r="E549" s="4"/>
      <c r="F549" s="4">
        <f t="shared" ref="F549:F561" si="131">D549-8</f>
        <v>2</v>
      </c>
      <c r="G549" s="17">
        <f>IF(2&lt;F549,2,F549)*120*4/3</f>
        <v>320</v>
      </c>
      <c r="H549" s="17">
        <f>IF(F549&gt;2,F549-2,0)*120*5/3</f>
        <v>0</v>
      </c>
      <c r="I549" s="17"/>
      <c r="J549" s="77"/>
      <c r="K549" s="122"/>
    </row>
    <row r="550" spans="1:11" ht="16.2" x14ac:dyDescent="0.3">
      <c r="A550" s="63"/>
      <c r="B550" s="45" t="s">
        <v>1351</v>
      </c>
      <c r="C550" s="4">
        <v>13</v>
      </c>
      <c r="D550" s="4">
        <f t="shared" si="130"/>
        <v>11</v>
      </c>
      <c r="E550" s="4"/>
      <c r="F550" s="4">
        <v>2</v>
      </c>
      <c r="G550" s="17">
        <f t="shared" ref="G550:G575" si="132">IF(2&lt;F550,2,F550)*120*4/3</f>
        <v>320</v>
      </c>
      <c r="H550" s="17">
        <f t="shared" ref="H550:H575" si="133">IF(F550&gt;2,F550-2,0)*120*5/3</f>
        <v>0</v>
      </c>
      <c r="I550" s="17">
        <v>1</v>
      </c>
      <c r="J550" s="77"/>
      <c r="K550" s="122"/>
    </row>
    <row r="551" spans="1:11" ht="16.2" x14ac:dyDescent="0.3">
      <c r="A551" s="63"/>
      <c r="B551" s="45" t="s">
        <v>1352</v>
      </c>
      <c r="C551" s="4">
        <v>13</v>
      </c>
      <c r="D551" s="4">
        <f t="shared" si="130"/>
        <v>11</v>
      </c>
      <c r="E551" s="4"/>
      <c r="F551" s="4">
        <v>2</v>
      </c>
      <c r="G551" s="17">
        <f t="shared" si="132"/>
        <v>320</v>
      </c>
      <c r="H551" s="17">
        <f t="shared" si="133"/>
        <v>0</v>
      </c>
      <c r="I551" s="17">
        <v>1</v>
      </c>
      <c r="J551" s="77"/>
      <c r="K551" s="122"/>
    </row>
    <row r="552" spans="1:11" ht="16.2" x14ac:dyDescent="0.3">
      <c r="A552" s="63"/>
      <c r="B552" s="45" t="s">
        <v>1353</v>
      </c>
      <c r="C552" s="4"/>
      <c r="D552" s="4" t="str">
        <f t="shared" si="130"/>
        <v/>
      </c>
      <c r="E552" s="4"/>
      <c r="F552" s="4"/>
      <c r="G552" s="17"/>
      <c r="H552" s="17"/>
      <c r="I552" s="17"/>
      <c r="J552" s="77"/>
      <c r="K552" s="122"/>
    </row>
    <row r="553" spans="1:11" ht="16.2" x14ac:dyDescent="0.3">
      <c r="A553" s="63"/>
      <c r="B553" s="45" t="s">
        <v>1354</v>
      </c>
      <c r="C553" s="4"/>
      <c r="D553" s="4" t="str">
        <f t="shared" si="130"/>
        <v/>
      </c>
      <c r="E553" s="4"/>
      <c r="F553" s="4"/>
      <c r="G553" s="17"/>
      <c r="H553" s="17"/>
      <c r="I553" s="17"/>
      <c r="J553" s="77"/>
      <c r="K553" s="122"/>
    </row>
    <row r="554" spans="1:11" ht="16.2" x14ac:dyDescent="0.3">
      <c r="A554" s="63"/>
      <c r="B554" s="45" t="s">
        <v>1355</v>
      </c>
      <c r="C554" s="4"/>
      <c r="D554" s="4" t="str">
        <f t="shared" si="130"/>
        <v/>
      </c>
      <c r="E554" s="4"/>
      <c r="F554" s="4"/>
      <c r="G554" s="17"/>
      <c r="H554" s="17"/>
      <c r="I554" s="17"/>
      <c r="J554" s="77"/>
      <c r="K554" s="122"/>
    </row>
    <row r="555" spans="1:11" ht="16.2" x14ac:dyDescent="0.3">
      <c r="A555" s="63"/>
      <c r="B555" s="45" t="s">
        <v>1356</v>
      </c>
      <c r="C555" s="4"/>
      <c r="D555" s="4" t="str">
        <f t="shared" si="130"/>
        <v/>
      </c>
      <c r="E555" s="4"/>
      <c r="F555" s="4"/>
      <c r="G555" s="17"/>
      <c r="H555" s="17"/>
      <c r="I555" s="17"/>
      <c r="J555" s="77"/>
      <c r="K555" s="122"/>
    </row>
    <row r="556" spans="1:11" ht="16.2" x14ac:dyDescent="0.3">
      <c r="A556" s="63"/>
      <c r="B556" s="45" t="s">
        <v>1357</v>
      </c>
      <c r="C556" s="4">
        <v>13</v>
      </c>
      <c r="D556" s="4">
        <f t="shared" si="130"/>
        <v>11</v>
      </c>
      <c r="E556" s="4"/>
      <c r="F556" s="4">
        <v>2</v>
      </c>
      <c r="G556" s="17">
        <f t="shared" si="132"/>
        <v>320</v>
      </c>
      <c r="H556" s="17">
        <f t="shared" si="133"/>
        <v>0</v>
      </c>
      <c r="I556" s="17">
        <v>1</v>
      </c>
      <c r="J556" s="77"/>
      <c r="K556" s="122"/>
    </row>
    <row r="557" spans="1:11" ht="16.2" x14ac:dyDescent="0.3">
      <c r="A557" s="63"/>
      <c r="B557" s="45" t="s">
        <v>1358</v>
      </c>
      <c r="C557" s="4">
        <v>13</v>
      </c>
      <c r="D557" s="4">
        <f t="shared" si="130"/>
        <v>11</v>
      </c>
      <c r="E557" s="4"/>
      <c r="F557" s="4">
        <v>2</v>
      </c>
      <c r="G557" s="17">
        <f t="shared" si="132"/>
        <v>320</v>
      </c>
      <c r="H557" s="17">
        <f t="shared" si="133"/>
        <v>0</v>
      </c>
      <c r="I557" s="17">
        <v>1</v>
      </c>
      <c r="J557" s="77"/>
      <c r="K557" s="122"/>
    </row>
    <row r="558" spans="1:11" ht="16.2" x14ac:dyDescent="0.3">
      <c r="A558" s="63"/>
      <c r="B558" s="45" t="s">
        <v>1359</v>
      </c>
      <c r="C558" s="4">
        <v>12</v>
      </c>
      <c r="D558" s="4">
        <f t="shared" si="130"/>
        <v>10</v>
      </c>
      <c r="E558" s="4"/>
      <c r="F558" s="4">
        <f t="shared" si="131"/>
        <v>2</v>
      </c>
      <c r="G558" s="17">
        <f t="shared" si="132"/>
        <v>320</v>
      </c>
      <c r="H558" s="17">
        <f t="shared" si="133"/>
        <v>0</v>
      </c>
      <c r="I558" s="17"/>
      <c r="J558" s="77"/>
      <c r="K558" s="122"/>
    </row>
    <row r="559" spans="1:11" ht="16.2" x14ac:dyDescent="0.3">
      <c r="A559" s="63"/>
      <c r="B559" s="45" t="s">
        <v>1360</v>
      </c>
      <c r="C559" s="4">
        <v>12</v>
      </c>
      <c r="D559" s="4">
        <f t="shared" si="130"/>
        <v>10</v>
      </c>
      <c r="E559" s="4"/>
      <c r="F559" s="4">
        <f t="shared" si="131"/>
        <v>2</v>
      </c>
      <c r="G559" s="17">
        <f t="shared" si="132"/>
        <v>320</v>
      </c>
      <c r="H559" s="17">
        <f t="shared" si="133"/>
        <v>0</v>
      </c>
      <c r="I559" s="17"/>
      <c r="J559" s="77"/>
      <c r="K559" s="122"/>
    </row>
    <row r="560" spans="1:11" ht="16.2" x14ac:dyDescent="0.3">
      <c r="A560" s="63"/>
      <c r="B560" s="45" t="s">
        <v>1361</v>
      </c>
      <c r="C560" s="4">
        <v>12</v>
      </c>
      <c r="D560" s="4">
        <f t="shared" si="130"/>
        <v>10</v>
      </c>
      <c r="E560" s="4"/>
      <c r="F560" s="4">
        <f t="shared" si="131"/>
        <v>2</v>
      </c>
      <c r="G560" s="17">
        <f t="shared" si="132"/>
        <v>320</v>
      </c>
      <c r="H560" s="17">
        <f t="shared" si="133"/>
        <v>0</v>
      </c>
      <c r="I560" s="17"/>
      <c r="J560" s="77"/>
      <c r="K560" s="122"/>
    </row>
    <row r="561" spans="1:11" ht="16.2" x14ac:dyDescent="0.3">
      <c r="A561" s="63"/>
      <c r="B561" s="45" t="s">
        <v>1362</v>
      </c>
      <c r="C561" s="4">
        <v>12</v>
      </c>
      <c r="D561" s="4">
        <f t="shared" si="130"/>
        <v>10</v>
      </c>
      <c r="E561" s="4"/>
      <c r="F561" s="4">
        <f t="shared" si="131"/>
        <v>2</v>
      </c>
      <c r="G561" s="17">
        <f t="shared" si="132"/>
        <v>320</v>
      </c>
      <c r="H561" s="17">
        <f t="shared" si="133"/>
        <v>0</v>
      </c>
      <c r="I561" s="17"/>
      <c r="J561" s="77"/>
      <c r="K561" s="122"/>
    </row>
    <row r="562" spans="1:11" ht="16.2" x14ac:dyDescent="0.3">
      <c r="A562" s="63"/>
      <c r="B562" s="45" t="s">
        <v>1363</v>
      </c>
      <c r="C562" s="4">
        <v>13</v>
      </c>
      <c r="D562" s="4">
        <f t="shared" si="130"/>
        <v>11</v>
      </c>
      <c r="E562" s="4"/>
      <c r="F562" s="4">
        <v>2</v>
      </c>
      <c r="G562" s="17">
        <f t="shared" si="132"/>
        <v>320</v>
      </c>
      <c r="H562" s="17">
        <f t="shared" si="133"/>
        <v>0</v>
      </c>
      <c r="I562" s="17">
        <v>1</v>
      </c>
      <c r="J562" s="77"/>
      <c r="K562" s="122"/>
    </row>
    <row r="563" spans="1:11" ht="16.2" x14ac:dyDescent="0.3">
      <c r="A563" s="63"/>
      <c r="B563" s="45" t="s">
        <v>1364</v>
      </c>
      <c r="C563" s="4">
        <v>13</v>
      </c>
      <c r="D563" s="4">
        <f t="shared" si="130"/>
        <v>11</v>
      </c>
      <c r="E563" s="4"/>
      <c r="F563" s="4">
        <v>2</v>
      </c>
      <c r="G563" s="17">
        <f t="shared" si="132"/>
        <v>320</v>
      </c>
      <c r="H563" s="17">
        <f t="shared" si="133"/>
        <v>0</v>
      </c>
      <c r="I563" s="17">
        <v>1</v>
      </c>
      <c r="J563" s="77"/>
      <c r="K563" s="122"/>
    </row>
    <row r="564" spans="1:11" ht="16.2" x14ac:dyDescent="0.3">
      <c r="A564" s="63"/>
      <c r="B564" s="45" t="s">
        <v>1365</v>
      </c>
      <c r="C564" s="4"/>
      <c r="D564" s="4" t="str">
        <f t="shared" si="130"/>
        <v/>
      </c>
      <c r="E564" s="4"/>
      <c r="F564" s="4"/>
      <c r="G564" s="17"/>
      <c r="H564" s="17"/>
      <c r="I564" s="17"/>
      <c r="J564" s="77"/>
      <c r="K564" s="122"/>
    </row>
    <row r="565" spans="1:11" ht="16.2" x14ac:dyDescent="0.3">
      <c r="A565" s="63"/>
      <c r="B565" s="45" t="s">
        <v>1366</v>
      </c>
      <c r="C565" s="4"/>
      <c r="D565" s="4" t="str">
        <f t="shared" si="130"/>
        <v/>
      </c>
      <c r="E565" s="4"/>
      <c r="F565" s="4"/>
      <c r="G565" s="17"/>
      <c r="H565" s="17"/>
      <c r="I565" s="17"/>
      <c r="J565" s="77"/>
      <c r="K565" s="122"/>
    </row>
    <row r="566" spans="1:11" ht="16.2" x14ac:dyDescent="0.3">
      <c r="A566" s="63"/>
      <c r="B566" s="45" t="s">
        <v>1367</v>
      </c>
      <c r="C566" s="4"/>
      <c r="D566" s="4" t="str">
        <f t="shared" si="130"/>
        <v/>
      </c>
      <c r="E566" s="4"/>
      <c r="F566" s="4"/>
      <c r="G566" s="17"/>
      <c r="H566" s="17"/>
      <c r="I566" s="17"/>
      <c r="J566" s="77"/>
      <c r="K566" s="122"/>
    </row>
    <row r="567" spans="1:11" ht="16.2" x14ac:dyDescent="0.3">
      <c r="A567" s="63"/>
      <c r="B567" s="45" t="s">
        <v>1368</v>
      </c>
      <c r="C567" s="4"/>
      <c r="D567" s="4" t="str">
        <f t="shared" si="130"/>
        <v/>
      </c>
      <c r="E567" s="4"/>
      <c r="F567" s="4"/>
      <c r="G567" s="17"/>
      <c r="H567" s="17"/>
      <c r="I567" s="17"/>
      <c r="J567" s="77"/>
      <c r="K567" s="122"/>
    </row>
    <row r="568" spans="1:11" ht="16.2" x14ac:dyDescent="0.3">
      <c r="A568" s="63"/>
      <c r="B568" s="45" t="s">
        <v>1369</v>
      </c>
      <c r="C568" s="4">
        <v>13</v>
      </c>
      <c r="D568" s="4">
        <f t="shared" si="130"/>
        <v>11</v>
      </c>
      <c r="E568" s="4"/>
      <c r="F568" s="4">
        <v>2</v>
      </c>
      <c r="G568" s="17">
        <f t="shared" si="132"/>
        <v>320</v>
      </c>
      <c r="H568" s="17">
        <f t="shared" si="133"/>
        <v>0</v>
      </c>
      <c r="I568" s="17">
        <v>1</v>
      </c>
      <c r="J568" s="77"/>
      <c r="K568" s="122"/>
    </row>
    <row r="569" spans="1:11" ht="16.2" x14ac:dyDescent="0.3">
      <c r="A569" s="63"/>
      <c r="B569" s="45" t="s">
        <v>1370</v>
      </c>
      <c r="C569" s="4">
        <v>13</v>
      </c>
      <c r="D569" s="4">
        <f t="shared" si="130"/>
        <v>11</v>
      </c>
      <c r="E569" s="4"/>
      <c r="F569" s="4">
        <v>2</v>
      </c>
      <c r="G569" s="17">
        <f t="shared" si="132"/>
        <v>320</v>
      </c>
      <c r="H569" s="17">
        <f t="shared" si="133"/>
        <v>0</v>
      </c>
      <c r="I569" s="17">
        <v>1</v>
      </c>
      <c r="J569" s="77"/>
      <c r="K569" s="122"/>
    </row>
    <row r="570" spans="1:11" ht="16.2" x14ac:dyDescent="0.3">
      <c r="A570" s="63"/>
      <c r="B570" s="45" t="s">
        <v>1371</v>
      </c>
      <c r="C570" s="4">
        <v>12</v>
      </c>
      <c r="D570" s="4">
        <f t="shared" si="130"/>
        <v>10</v>
      </c>
      <c r="E570" s="4"/>
      <c r="F570" s="4">
        <f t="shared" ref="F570:F573" si="134">D570-8</f>
        <v>2</v>
      </c>
      <c r="G570" s="17">
        <f t="shared" si="132"/>
        <v>320</v>
      </c>
      <c r="H570" s="17">
        <f t="shared" si="133"/>
        <v>0</v>
      </c>
      <c r="I570" s="17"/>
      <c r="J570" s="77"/>
      <c r="K570" s="122"/>
    </row>
    <row r="571" spans="1:11" ht="16.2" x14ac:dyDescent="0.3">
      <c r="A571" s="63"/>
      <c r="B571" s="45" t="s">
        <v>1372</v>
      </c>
      <c r="C571" s="4">
        <v>12</v>
      </c>
      <c r="D571" s="4">
        <f t="shared" si="130"/>
        <v>10</v>
      </c>
      <c r="E571" s="4"/>
      <c r="F571" s="4">
        <f t="shared" si="134"/>
        <v>2</v>
      </c>
      <c r="G571" s="17">
        <f>IF(2&lt;F571,2,F571)*120*4/3</f>
        <v>320</v>
      </c>
      <c r="H571" s="17">
        <f t="shared" si="133"/>
        <v>0</v>
      </c>
      <c r="I571" s="17"/>
      <c r="J571" s="77"/>
      <c r="K571" s="122"/>
    </row>
    <row r="572" spans="1:11" ht="16.2" x14ac:dyDescent="0.3">
      <c r="A572" s="63"/>
      <c r="B572" s="45" t="s">
        <v>1373</v>
      </c>
      <c r="C572" s="4">
        <v>12</v>
      </c>
      <c r="D572" s="4">
        <f t="shared" si="130"/>
        <v>10</v>
      </c>
      <c r="E572" s="4"/>
      <c r="F572" s="4">
        <f t="shared" si="134"/>
        <v>2</v>
      </c>
      <c r="G572" s="17">
        <f t="shared" si="132"/>
        <v>320</v>
      </c>
      <c r="H572" s="17">
        <f t="shared" si="133"/>
        <v>0</v>
      </c>
      <c r="I572" s="17"/>
      <c r="J572" s="77"/>
      <c r="K572" s="122"/>
    </row>
    <row r="573" spans="1:11" ht="16.2" x14ac:dyDescent="0.3">
      <c r="A573" s="63"/>
      <c r="B573" s="45" t="s">
        <v>1374</v>
      </c>
      <c r="C573" s="4">
        <v>12</v>
      </c>
      <c r="D573" s="4">
        <f t="shared" si="130"/>
        <v>10</v>
      </c>
      <c r="E573" s="4"/>
      <c r="F573" s="4">
        <f t="shared" si="134"/>
        <v>2</v>
      </c>
      <c r="G573" s="17">
        <f t="shared" si="132"/>
        <v>320</v>
      </c>
      <c r="H573" s="17">
        <f t="shared" si="133"/>
        <v>0</v>
      </c>
      <c r="I573" s="17"/>
      <c r="J573" s="77"/>
      <c r="K573" s="122"/>
    </row>
    <row r="574" spans="1:11" ht="16.2" x14ac:dyDescent="0.3">
      <c r="A574" s="63"/>
      <c r="B574" s="45" t="s">
        <v>1375</v>
      </c>
      <c r="C574" s="4">
        <v>13</v>
      </c>
      <c r="D574" s="4">
        <f t="shared" si="130"/>
        <v>11</v>
      </c>
      <c r="E574" s="4"/>
      <c r="F574" s="4">
        <v>2</v>
      </c>
      <c r="G574" s="17">
        <f t="shared" si="132"/>
        <v>320</v>
      </c>
      <c r="H574" s="17">
        <f>IF(F574&gt;2,F574-2,0)*120*5/3</f>
        <v>0</v>
      </c>
      <c r="I574" s="17">
        <v>1</v>
      </c>
      <c r="J574" s="77"/>
      <c r="K574" s="122"/>
    </row>
    <row r="575" spans="1:11" ht="16.2" x14ac:dyDescent="0.3">
      <c r="A575" s="63"/>
      <c r="B575" s="45" t="s">
        <v>1376</v>
      </c>
      <c r="C575" s="4">
        <v>13</v>
      </c>
      <c r="D575" s="4">
        <f t="shared" si="130"/>
        <v>11</v>
      </c>
      <c r="E575" s="4"/>
      <c r="F575" s="4">
        <v>2</v>
      </c>
      <c r="G575" s="17">
        <f t="shared" si="132"/>
        <v>320</v>
      </c>
      <c r="H575" s="17">
        <f t="shared" si="133"/>
        <v>0</v>
      </c>
      <c r="I575" s="17">
        <v>1</v>
      </c>
      <c r="J575" s="77"/>
      <c r="K575" s="122"/>
    </row>
    <row r="576" spans="1:11" ht="16.2" x14ac:dyDescent="0.3">
      <c r="A576" s="63"/>
      <c r="B576" s="45" t="s">
        <v>1377</v>
      </c>
      <c r="C576" s="4"/>
      <c r="D576" s="4" t="str">
        <f t="shared" ref="D576:D582" si="135">IF((OR(C576&gt;12,C576=12)),C576-2,IF(C576=8,C576-1,""))</f>
        <v/>
      </c>
      <c r="E576" s="4"/>
      <c r="F576" s="4"/>
      <c r="G576" s="17"/>
      <c r="H576" s="17"/>
      <c r="I576" s="17"/>
      <c r="J576" s="77"/>
      <c r="K576" s="122"/>
    </row>
    <row r="577" spans="1:11" ht="16.2" x14ac:dyDescent="0.3">
      <c r="A577" s="63"/>
      <c r="B577" s="45" t="s">
        <v>1378</v>
      </c>
      <c r="C577" s="4"/>
      <c r="D577" s="4" t="str">
        <f t="shared" si="135"/>
        <v/>
      </c>
      <c r="E577" s="4"/>
      <c r="F577" s="4"/>
      <c r="G577" s="17"/>
      <c r="H577" s="17"/>
      <c r="I577" s="17"/>
      <c r="J577" s="77"/>
      <c r="K577" s="122"/>
    </row>
    <row r="578" spans="1:11" ht="16.2" x14ac:dyDescent="0.3">
      <c r="A578" s="63"/>
      <c r="B578" s="45" t="s">
        <v>1379</v>
      </c>
      <c r="C578" s="4"/>
      <c r="D578" s="4" t="str">
        <f t="shared" si="135"/>
        <v/>
      </c>
      <c r="E578" s="4"/>
      <c r="F578" s="4"/>
      <c r="G578" s="17"/>
      <c r="H578" s="17"/>
      <c r="I578" s="17"/>
      <c r="J578" s="77"/>
      <c r="K578" s="122"/>
    </row>
    <row r="579" spans="1:11" ht="16.2" x14ac:dyDescent="0.3">
      <c r="A579" s="63"/>
      <c r="B579" s="45" t="s">
        <v>1380</v>
      </c>
      <c r="C579" s="4">
        <v>8</v>
      </c>
      <c r="D579" s="4">
        <f t="shared" si="135"/>
        <v>7</v>
      </c>
      <c r="E579" s="4"/>
      <c r="F579" s="4"/>
      <c r="G579" s="17"/>
      <c r="H579" s="17"/>
      <c r="I579" s="17"/>
      <c r="J579" s="77"/>
      <c r="K579" s="122"/>
    </row>
    <row r="580" spans="1:11" ht="16.2" x14ac:dyDescent="0.3">
      <c r="A580" s="63"/>
      <c r="B580" s="8" t="s">
        <v>59</v>
      </c>
      <c r="C580" s="4"/>
      <c r="D580" s="4">
        <v>159</v>
      </c>
      <c r="E580" s="4"/>
      <c r="F580" s="4">
        <v>37</v>
      </c>
      <c r="G580" s="17"/>
      <c r="H580" s="17"/>
      <c r="I580" s="17"/>
      <c r="J580" s="77">
        <v>19080</v>
      </c>
      <c r="K580" s="122"/>
    </row>
    <row r="581" spans="1:11" ht="32.4" x14ac:dyDescent="0.3">
      <c r="A581" s="63"/>
      <c r="B581" s="90" t="s">
        <v>1849</v>
      </c>
      <c r="C581" s="4"/>
      <c r="D581" s="4"/>
      <c r="E581" s="4"/>
      <c r="F581" s="4"/>
      <c r="G581" s="17"/>
      <c r="H581" s="17"/>
      <c r="I581" s="17"/>
      <c r="J581" s="77">
        <v>8080</v>
      </c>
      <c r="K581" s="122"/>
    </row>
    <row r="582" spans="1:11" ht="16.2" x14ac:dyDescent="0.3">
      <c r="A582" s="63"/>
      <c r="B582" s="8" t="s">
        <v>1817</v>
      </c>
      <c r="C582" s="4"/>
      <c r="D582" s="4" t="str">
        <f t="shared" si="135"/>
        <v/>
      </c>
      <c r="E582" s="4"/>
      <c r="F582" s="4"/>
      <c r="G582" s="17"/>
      <c r="H582" s="17"/>
      <c r="I582" s="17"/>
      <c r="J582" s="77">
        <v>27160</v>
      </c>
      <c r="K582" s="122"/>
    </row>
    <row r="583" spans="1:11" ht="16.2" x14ac:dyDescent="0.3">
      <c r="A583" s="63"/>
      <c r="B583" s="8" t="s">
        <v>1</v>
      </c>
      <c r="C583" s="26"/>
      <c r="D583" s="4"/>
      <c r="E583" s="4"/>
      <c r="F583" s="4"/>
      <c r="G583" s="1"/>
      <c r="H583" s="1"/>
      <c r="I583" s="1"/>
      <c r="J583" s="133">
        <v>38437</v>
      </c>
      <c r="K583" s="122"/>
    </row>
    <row r="584" spans="1:11" ht="16.2" x14ac:dyDescent="0.3">
      <c r="A584" s="63"/>
      <c r="B584" s="8" t="s">
        <v>405</v>
      </c>
      <c r="C584" s="9"/>
      <c r="D584" s="9" t="str">
        <f t="shared" ref="D584" si="136">IF((OR(C584&gt;12,C584=12)),C584-2,IF(C584=8,C584-1,""))</f>
        <v/>
      </c>
      <c r="E584" s="9"/>
      <c r="F584" s="9"/>
      <c r="G584" s="10"/>
      <c r="H584" s="10"/>
      <c r="I584" s="10"/>
      <c r="J584" s="78">
        <v>11277</v>
      </c>
      <c r="K584" s="122"/>
    </row>
    <row r="585" spans="1:11" x14ac:dyDescent="0.3">
      <c r="A585" s="63"/>
      <c r="K585" s="122"/>
    </row>
    <row r="586" spans="1:11" ht="16.2" x14ac:dyDescent="0.3">
      <c r="A586" s="63"/>
      <c r="B586" s="45" t="s">
        <v>1381</v>
      </c>
      <c r="C586" s="4">
        <v>13</v>
      </c>
      <c r="D586" s="4">
        <f t="shared" ref="D586:D616" si="137">IF((OR(C586&gt;12,C586=12)),C586-2,IF(C586=8,C586-1,""))</f>
        <v>11</v>
      </c>
      <c r="E586" s="4"/>
      <c r="F586" s="4">
        <v>2</v>
      </c>
      <c r="G586" s="17">
        <f>IF(2&lt;F586,2,F586)*120*4/3</f>
        <v>320</v>
      </c>
      <c r="H586" s="17">
        <f>IF(F586&gt;2,F586-2,0)*120*5/3</f>
        <v>0</v>
      </c>
      <c r="I586" s="17">
        <v>1</v>
      </c>
      <c r="J586" s="77"/>
      <c r="K586" s="122"/>
    </row>
    <row r="587" spans="1:11" ht="16.2" x14ac:dyDescent="0.3">
      <c r="A587" s="63"/>
      <c r="B587" s="45" t="s">
        <v>1382</v>
      </c>
      <c r="C587" s="4">
        <v>13</v>
      </c>
      <c r="D587" s="4">
        <f t="shared" si="137"/>
        <v>11</v>
      </c>
      <c r="E587" s="4"/>
      <c r="F587" s="4">
        <v>2</v>
      </c>
      <c r="G587" s="17">
        <f t="shared" ref="G587:G617" si="138">IF(2&lt;F587,2,F587)*120*4/3</f>
        <v>320</v>
      </c>
      <c r="H587" s="17">
        <f t="shared" ref="H587:H617" si="139">IF(F587&gt;2,F587-2,0)*120*5/3</f>
        <v>0</v>
      </c>
      <c r="I587" s="17">
        <v>1</v>
      </c>
      <c r="J587" s="77"/>
      <c r="K587" s="122"/>
    </row>
    <row r="588" spans="1:11" ht="16.2" x14ac:dyDescent="0.3">
      <c r="A588" s="63"/>
      <c r="B588" s="45" t="s">
        <v>1383</v>
      </c>
      <c r="C588" s="4">
        <v>12</v>
      </c>
      <c r="D588" s="4">
        <f t="shared" si="137"/>
        <v>10</v>
      </c>
      <c r="E588" s="4"/>
      <c r="F588" s="4">
        <f t="shared" ref="F588:F591" si="140">D588-8</f>
        <v>2</v>
      </c>
      <c r="G588" s="17">
        <f t="shared" si="138"/>
        <v>320</v>
      </c>
      <c r="H588" s="17">
        <f t="shared" si="139"/>
        <v>0</v>
      </c>
      <c r="I588" s="17"/>
      <c r="J588" s="77"/>
      <c r="K588" s="122"/>
    </row>
    <row r="589" spans="1:11" ht="16.2" x14ac:dyDescent="0.3">
      <c r="A589" s="63"/>
      <c r="B589" s="45" t="s">
        <v>1384</v>
      </c>
      <c r="C589" s="4">
        <v>15</v>
      </c>
      <c r="D589" s="4">
        <f t="shared" si="137"/>
        <v>13</v>
      </c>
      <c r="E589" s="4"/>
      <c r="F589" s="4">
        <v>2</v>
      </c>
      <c r="G589" s="17">
        <f t="shared" si="138"/>
        <v>320</v>
      </c>
      <c r="H589" s="17">
        <f t="shared" si="139"/>
        <v>0</v>
      </c>
      <c r="I589" s="17">
        <v>3</v>
      </c>
      <c r="J589" s="77"/>
      <c r="K589" s="122"/>
    </row>
    <row r="590" spans="1:11" ht="16.2" x14ac:dyDescent="0.3">
      <c r="A590" s="63"/>
      <c r="B590" s="45" t="s">
        <v>1385</v>
      </c>
      <c r="C590" s="4">
        <v>12</v>
      </c>
      <c r="D590" s="4">
        <f t="shared" si="137"/>
        <v>10</v>
      </c>
      <c r="E590" s="4"/>
      <c r="F590" s="4">
        <f t="shared" si="140"/>
        <v>2</v>
      </c>
      <c r="G590" s="17">
        <f t="shared" si="138"/>
        <v>320</v>
      </c>
      <c r="H590" s="17">
        <f t="shared" si="139"/>
        <v>0</v>
      </c>
      <c r="I590" s="17"/>
      <c r="J590" s="77"/>
      <c r="K590" s="122"/>
    </row>
    <row r="591" spans="1:11" ht="16.2" x14ac:dyDescent="0.3">
      <c r="A591" s="63"/>
      <c r="B591" s="45" t="s">
        <v>1386</v>
      </c>
      <c r="C591" s="4">
        <v>12</v>
      </c>
      <c r="D591" s="4">
        <f t="shared" si="137"/>
        <v>10</v>
      </c>
      <c r="E591" s="4"/>
      <c r="F591" s="4">
        <f t="shared" si="140"/>
        <v>2</v>
      </c>
      <c r="G591" s="17">
        <f t="shared" si="138"/>
        <v>320</v>
      </c>
      <c r="H591" s="17">
        <f t="shared" si="139"/>
        <v>0</v>
      </c>
      <c r="I591" s="17"/>
      <c r="J591" s="77"/>
      <c r="K591" s="122"/>
    </row>
    <row r="592" spans="1:11" ht="16.2" x14ac:dyDescent="0.3">
      <c r="A592" s="63"/>
      <c r="B592" s="45" t="s">
        <v>1387</v>
      </c>
      <c r="C592" s="4">
        <v>13</v>
      </c>
      <c r="D592" s="4">
        <f t="shared" si="137"/>
        <v>11</v>
      </c>
      <c r="E592" s="4"/>
      <c r="F592" s="4">
        <v>2</v>
      </c>
      <c r="G592" s="17">
        <f t="shared" si="138"/>
        <v>320</v>
      </c>
      <c r="H592" s="17">
        <f t="shared" si="139"/>
        <v>0</v>
      </c>
      <c r="I592" s="17">
        <v>1</v>
      </c>
      <c r="J592" s="77"/>
      <c r="K592" s="122"/>
    </row>
    <row r="593" spans="1:11" ht="16.2" x14ac:dyDescent="0.3">
      <c r="A593" s="63"/>
      <c r="B593" s="45" t="s">
        <v>1388</v>
      </c>
      <c r="C593" s="4">
        <v>13</v>
      </c>
      <c r="D593" s="4">
        <f t="shared" si="137"/>
        <v>11</v>
      </c>
      <c r="E593" s="4"/>
      <c r="F593" s="4">
        <v>2</v>
      </c>
      <c r="G593" s="17">
        <f t="shared" si="138"/>
        <v>320</v>
      </c>
      <c r="H593" s="17">
        <f t="shared" si="139"/>
        <v>0</v>
      </c>
      <c r="I593" s="17">
        <v>1</v>
      </c>
      <c r="J593" s="77"/>
      <c r="K593" s="122"/>
    </row>
    <row r="594" spans="1:11" ht="16.2" x14ac:dyDescent="0.3">
      <c r="A594" s="63"/>
      <c r="B594" s="45" t="s">
        <v>1389</v>
      </c>
      <c r="C594" s="4"/>
      <c r="D594" s="4" t="str">
        <f t="shared" si="137"/>
        <v/>
      </c>
      <c r="E594" s="4"/>
      <c r="F594" s="4"/>
      <c r="G594" s="17"/>
      <c r="H594" s="17"/>
      <c r="I594" s="17"/>
      <c r="J594" s="77"/>
      <c r="K594" s="122"/>
    </row>
    <row r="595" spans="1:11" ht="16.2" x14ac:dyDescent="0.3">
      <c r="A595" s="63"/>
      <c r="B595" s="45" t="s">
        <v>1390</v>
      </c>
      <c r="C595" s="4"/>
      <c r="D595" s="4" t="str">
        <f t="shared" si="137"/>
        <v/>
      </c>
      <c r="E595" s="4"/>
      <c r="F595" s="4"/>
      <c r="G595" s="17"/>
      <c r="H595" s="17"/>
      <c r="I595" s="17"/>
      <c r="J595" s="77"/>
      <c r="K595" s="122"/>
    </row>
    <row r="596" spans="1:11" ht="16.2" x14ac:dyDescent="0.3">
      <c r="A596" s="63"/>
      <c r="B596" s="45" t="s">
        <v>1391</v>
      </c>
      <c r="C596" s="4"/>
      <c r="D596" s="4" t="str">
        <f t="shared" si="137"/>
        <v/>
      </c>
      <c r="E596" s="4"/>
      <c r="F596" s="4"/>
      <c r="G596" s="17"/>
      <c r="H596" s="17"/>
      <c r="I596" s="17"/>
      <c r="J596" s="77"/>
      <c r="K596" s="122"/>
    </row>
    <row r="597" spans="1:11" ht="16.2" x14ac:dyDescent="0.3">
      <c r="A597" s="63"/>
      <c r="B597" s="45" t="s">
        <v>1392</v>
      </c>
      <c r="C597" s="4"/>
      <c r="D597" s="4" t="str">
        <f t="shared" si="137"/>
        <v/>
      </c>
      <c r="E597" s="4"/>
      <c r="F597" s="4"/>
      <c r="G597" s="17"/>
      <c r="H597" s="17"/>
      <c r="I597" s="17"/>
      <c r="J597" s="77"/>
      <c r="K597" s="122"/>
    </row>
    <row r="598" spans="1:11" ht="16.2" x14ac:dyDescent="0.3">
      <c r="A598" s="63"/>
      <c r="B598" s="45" t="s">
        <v>1393</v>
      </c>
      <c r="C598" s="4">
        <v>13</v>
      </c>
      <c r="D598" s="4">
        <f t="shared" si="137"/>
        <v>11</v>
      </c>
      <c r="E598" s="4"/>
      <c r="F598" s="4">
        <v>2</v>
      </c>
      <c r="G598" s="17">
        <f t="shared" si="138"/>
        <v>320</v>
      </c>
      <c r="H598" s="17">
        <f t="shared" si="139"/>
        <v>0</v>
      </c>
      <c r="I598" s="17">
        <v>1</v>
      </c>
      <c r="J598" s="77"/>
      <c r="K598" s="122"/>
    </row>
    <row r="599" spans="1:11" ht="16.2" x14ac:dyDescent="0.3">
      <c r="A599" s="63"/>
      <c r="B599" s="45" t="s">
        <v>1394</v>
      </c>
      <c r="C599" s="4">
        <v>13</v>
      </c>
      <c r="D599" s="4">
        <f t="shared" si="137"/>
        <v>11</v>
      </c>
      <c r="E599" s="4"/>
      <c r="F599" s="4">
        <v>2</v>
      </c>
      <c r="G599" s="17">
        <f t="shared" si="138"/>
        <v>320</v>
      </c>
      <c r="H599" s="17">
        <f t="shared" si="139"/>
        <v>0</v>
      </c>
      <c r="I599" s="17">
        <v>1</v>
      </c>
      <c r="J599" s="77"/>
      <c r="K599" s="122"/>
    </row>
    <row r="600" spans="1:11" ht="16.2" x14ac:dyDescent="0.3">
      <c r="A600" s="63"/>
      <c r="B600" s="45" t="s">
        <v>1395</v>
      </c>
      <c r="C600" s="4">
        <v>12</v>
      </c>
      <c r="D600" s="4">
        <f t="shared" si="137"/>
        <v>10</v>
      </c>
      <c r="E600" s="4"/>
      <c r="F600" s="4">
        <f t="shared" ref="F600:F616" si="141">D600-8</f>
        <v>2</v>
      </c>
      <c r="G600" s="17">
        <f t="shared" si="138"/>
        <v>320</v>
      </c>
      <c r="H600" s="17">
        <f t="shared" si="139"/>
        <v>0</v>
      </c>
      <c r="I600" s="17"/>
      <c r="J600" s="77"/>
      <c r="K600" s="122"/>
    </row>
    <row r="601" spans="1:11" ht="16.2" x14ac:dyDescent="0.3">
      <c r="A601" s="63"/>
      <c r="B601" s="45" t="s">
        <v>1396</v>
      </c>
      <c r="C601" s="4">
        <v>11</v>
      </c>
      <c r="D601" s="4">
        <v>10</v>
      </c>
      <c r="E601" s="4"/>
      <c r="F601" s="4">
        <f t="shared" si="141"/>
        <v>2</v>
      </c>
      <c r="G601" s="17">
        <f t="shared" si="138"/>
        <v>320</v>
      </c>
      <c r="H601" s="17">
        <f t="shared" si="139"/>
        <v>0</v>
      </c>
      <c r="I601" s="17"/>
      <c r="J601" s="77"/>
      <c r="K601" s="122"/>
    </row>
    <row r="602" spans="1:11" ht="16.2" x14ac:dyDescent="0.3">
      <c r="A602" s="63"/>
      <c r="B602" s="45" t="s">
        <v>1397</v>
      </c>
      <c r="C602" s="4">
        <v>12</v>
      </c>
      <c r="D602" s="4">
        <f t="shared" si="137"/>
        <v>10</v>
      </c>
      <c r="E602" s="4"/>
      <c r="F602" s="4">
        <f t="shared" si="141"/>
        <v>2</v>
      </c>
      <c r="G602" s="17">
        <f t="shared" si="138"/>
        <v>320</v>
      </c>
      <c r="H602" s="17">
        <f>IF(F602&gt;2,F602-2,0)*120*5/3</f>
        <v>0</v>
      </c>
      <c r="I602" s="17"/>
      <c r="J602" s="77"/>
      <c r="K602" s="122"/>
    </row>
    <row r="603" spans="1:11" ht="16.2" x14ac:dyDescent="0.3">
      <c r="A603" s="63"/>
      <c r="B603" s="45" t="s">
        <v>1398</v>
      </c>
      <c r="C603" s="4">
        <v>12</v>
      </c>
      <c r="D603" s="4">
        <f t="shared" si="137"/>
        <v>10</v>
      </c>
      <c r="E603" s="4"/>
      <c r="F603" s="4">
        <f t="shared" si="141"/>
        <v>2</v>
      </c>
      <c r="G603" s="17">
        <f t="shared" si="138"/>
        <v>320</v>
      </c>
      <c r="H603" s="17">
        <f t="shared" si="139"/>
        <v>0</v>
      </c>
      <c r="I603" s="17"/>
      <c r="J603" s="77"/>
      <c r="K603" s="122"/>
    </row>
    <row r="604" spans="1:11" ht="16.2" x14ac:dyDescent="0.3">
      <c r="A604" s="63"/>
      <c r="B604" s="45" t="s">
        <v>1399</v>
      </c>
      <c r="C604" s="4">
        <v>13</v>
      </c>
      <c r="D604" s="4">
        <f t="shared" si="137"/>
        <v>11</v>
      </c>
      <c r="E604" s="4"/>
      <c r="F604" s="4">
        <v>2</v>
      </c>
      <c r="G604" s="17">
        <f>IF(2&lt;F604,2,F604)*120*4/3</f>
        <v>320</v>
      </c>
      <c r="H604" s="17">
        <f t="shared" si="139"/>
        <v>0</v>
      </c>
      <c r="I604" s="17">
        <v>1</v>
      </c>
      <c r="J604" s="77"/>
      <c r="K604" s="122"/>
    </row>
    <row r="605" spans="1:11" ht="16.2" x14ac:dyDescent="0.3">
      <c r="A605" s="63"/>
      <c r="B605" s="45" t="s">
        <v>1400</v>
      </c>
      <c r="C605" s="4">
        <v>12</v>
      </c>
      <c r="D605" s="4">
        <f t="shared" si="137"/>
        <v>10</v>
      </c>
      <c r="E605" s="4"/>
      <c r="F605" s="4">
        <f t="shared" si="141"/>
        <v>2</v>
      </c>
      <c r="G605" s="17">
        <f t="shared" si="138"/>
        <v>320</v>
      </c>
      <c r="H605" s="17">
        <f t="shared" si="139"/>
        <v>0</v>
      </c>
      <c r="I605" s="17"/>
      <c r="J605" s="77"/>
      <c r="K605" s="122"/>
    </row>
    <row r="606" spans="1:11" ht="16.2" x14ac:dyDescent="0.3">
      <c r="A606" s="63"/>
      <c r="B606" s="45" t="s">
        <v>1401</v>
      </c>
      <c r="C606" s="4"/>
      <c r="D606" s="4" t="str">
        <f t="shared" si="137"/>
        <v/>
      </c>
      <c r="E606" s="4"/>
      <c r="F606" s="4"/>
      <c r="G606" s="17"/>
      <c r="H606" s="17"/>
      <c r="I606" s="17"/>
      <c r="J606" s="77"/>
      <c r="K606" s="122"/>
    </row>
    <row r="607" spans="1:11" ht="16.2" x14ac:dyDescent="0.3">
      <c r="A607" s="63"/>
      <c r="B607" s="45" t="s">
        <v>1402</v>
      </c>
      <c r="C607" s="4"/>
      <c r="D607" s="4" t="str">
        <f t="shared" si="137"/>
        <v/>
      </c>
      <c r="E607" s="4"/>
      <c r="F607" s="4"/>
      <c r="G607" s="17"/>
      <c r="H607" s="17"/>
      <c r="I607" s="17"/>
      <c r="J607" s="77"/>
      <c r="K607" s="122"/>
    </row>
    <row r="608" spans="1:11" ht="16.2" x14ac:dyDescent="0.3">
      <c r="A608" s="63"/>
      <c r="B608" s="45" t="s">
        <v>1403</v>
      </c>
      <c r="C608" s="4"/>
      <c r="D608" s="4" t="str">
        <f t="shared" si="137"/>
        <v/>
      </c>
      <c r="E608" s="4"/>
      <c r="F608" s="4"/>
      <c r="G608" s="17"/>
      <c r="H608" s="17"/>
      <c r="I608" s="17"/>
      <c r="J608" s="77"/>
      <c r="K608" s="122"/>
    </row>
    <row r="609" spans="1:11" ht="16.2" x14ac:dyDescent="0.3">
      <c r="A609" s="63"/>
      <c r="B609" s="45" t="s">
        <v>1404</v>
      </c>
      <c r="C609" s="4"/>
      <c r="D609" s="4" t="str">
        <f t="shared" si="137"/>
        <v/>
      </c>
      <c r="E609" s="4"/>
      <c r="F609" s="4"/>
      <c r="G609" s="17"/>
      <c r="H609" s="17"/>
      <c r="I609" s="17"/>
      <c r="J609" s="77"/>
      <c r="K609" s="122"/>
    </row>
    <row r="610" spans="1:11" ht="16.2" x14ac:dyDescent="0.3">
      <c r="A610" s="63"/>
      <c r="B610" s="45" t="s">
        <v>1405</v>
      </c>
      <c r="C610" s="4">
        <v>12</v>
      </c>
      <c r="D610" s="4">
        <f t="shared" si="137"/>
        <v>10</v>
      </c>
      <c r="E610" s="4"/>
      <c r="F610" s="4">
        <f t="shared" si="141"/>
        <v>2</v>
      </c>
      <c r="G610" s="17">
        <f t="shared" si="138"/>
        <v>320</v>
      </c>
      <c r="H610" s="17">
        <f t="shared" si="139"/>
        <v>0</v>
      </c>
      <c r="I610" s="17"/>
      <c r="J610" s="77"/>
      <c r="K610" s="122"/>
    </row>
    <row r="611" spans="1:11" s="32" customFormat="1" ht="32.4" x14ac:dyDescent="0.3">
      <c r="A611" s="148"/>
      <c r="B611" s="177" t="s">
        <v>1946</v>
      </c>
      <c r="C611" s="10">
        <v>13</v>
      </c>
      <c r="D611" s="10">
        <f t="shared" si="137"/>
        <v>11</v>
      </c>
      <c r="E611" s="10"/>
      <c r="F611" s="10">
        <v>2</v>
      </c>
      <c r="G611" s="38">
        <f t="shared" si="138"/>
        <v>320</v>
      </c>
      <c r="H611" s="38">
        <f t="shared" si="139"/>
        <v>0</v>
      </c>
      <c r="I611" s="38">
        <v>1</v>
      </c>
      <c r="J611" s="82"/>
      <c r="K611" s="154">
        <f>120*8*2+120*2*4/3+120*5/3</f>
        <v>2440</v>
      </c>
    </row>
    <row r="612" spans="1:11" ht="16.2" x14ac:dyDescent="0.3">
      <c r="A612" s="63"/>
      <c r="B612" s="45" t="s">
        <v>1406</v>
      </c>
      <c r="C612" s="4">
        <v>13</v>
      </c>
      <c r="D612" s="4">
        <f t="shared" si="137"/>
        <v>11</v>
      </c>
      <c r="E612" s="4"/>
      <c r="F612" s="4">
        <v>2</v>
      </c>
      <c r="G612" s="17">
        <f t="shared" si="138"/>
        <v>320</v>
      </c>
      <c r="H612" s="17">
        <f t="shared" si="139"/>
        <v>0</v>
      </c>
      <c r="I612" s="17">
        <v>1</v>
      </c>
      <c r="J612" s="77"/>
      <c r="K612" s="122"/>
    </row>
    <row r="613" spans="1:11" ht="16.2" x14ac:dyDescent="0.3">
      <c r="A613" s="63"/>
      <c r="B613" s="45" t="s">
        <v>1407</v>
      </c>
      <c r="C613" s="4">
        <v>11.5</v>
      </c>
      <c r="D613" s="4">
        <v>10.5</v>
      </c>
      <c r="E613" s="4"/>
      <c r="F613" s="4">
        <v>2</v>
      </c>
      <c r="G613" s="17">
        <f t="shared" si="138"/>
        <v>320</v>
      </c>
      <c r="H613" s="17">
        <f t="shared" si="139"/>
        <v>0</v>
      </c>
      <c r="I613" s="128">
        <v>0.5</v>
      </c>
      <c r="J613" s="77"/>
      <c r="K613" s="122"/>
    </row>
    <row r="614" spans="1:11" ht="16.2" x14ac:dyDescent="0.3">
      <c r="A614" s="63"/>
      <c r="B614" s="45" t="s">
        <v>1408</v>
      </c>
      <c r="C614" s="4">
        <v>12</v>
      </c>
      <c r="D614" s="4">
        <f t="shared" si="137"/>
        <v>10</v>
      </c>
      <c r="E614" s="4"/>
      <c r="F614" s="4">
        <f t="shared" si="141"/>
        <v>2</v>
      </c>
      <c r="G614" s="17">
        <f t="shared" si="138"/>
        <v>320</v>
      </c>
      <c r="H614" s="17">
        <f t="shared" si="139"/>
        <v>0</v>
      </c>
      <c r="I614" s="17"/>
      <c r="J614" s="77"/>
      <c r="K614" s="122"/>
    </row>
    <row r="615" spans="1:11" ht="16.2" x14ac:dyDescent="0.3">
      <c r="A615" s="63"/>
      <c r="B615" s="45" t="s">
        <v>1409</v>
      </c>
      <c r="C615" s="4">
        <v>12</v>
      </c>
      <c r="D615" s="4">
        <f t="shared" si="137"/>
        <v>10</v>
      </c>
      <c r="E615" s="4"/>
      <c r="F615" s="4">
        <f t="shared" si="141"/>
        <v>2</v>
      </c>
      <c r="G615" s="17">
        <f t="shared" si="138"/>
        <v>320</v>
      </c>
      <c r="H615" s="17">
        <f t="shared" si="139"/>
        <v>0</v>
      </c>
      <c r="I615" s="17"/>
      <c r="J615" s="77"/>
      <c r="K615" s="122"/>
    </row>
    <row r="616" spans="1:11" ht="16.2" x14ac:dyDescent="0.3">
      <c r="A616" s="63"/>
      <c r="B616" s="45" t="s">
        <v>1410</v>
      </c>
      <c r="C616" s="4">
        <v>12</v>
      </c>
      <c r="D616" s="4">
        <f t="shared" si="137"/>
        <v>10</v>
      </c>
      <c r="E616" s="4"/>
      <c r="F616" s="4">
        <f t="shared" si="141"/>
        <v>2</v>
      </c>
      <c r="G616" s="17">
        <f t="shared" si="138"/>
        <v>320</v>
      </c>
      <c r="H616" s="17">
        <f t="shared" si="139"/>
        <v>0</v>
      </c>
      <c r="I616" s="17"/>
      <c r="J616" s="77"/>
      <c r="K616" s="122"/>
    </row>
    <row r="617" spans="1:11" ht="16.2" x14ac:dyDescent="0.3">
      <c r="A617" s="63"/>
      <c r="B617" s="8" t="s">
        <v>59</v>
      </c>
      <c r="C617" s="4"/>
      <c r="D617" s="4">
        <v>176</v>
      </c>
      <c r="E617" s="4"/>
      <c r="F617" s="4">
        <v>44</v>
      </c>
      <c r="G617" s="17">
        <f t="shared" si="138"/>
        <v>320</v>
      </c>
      <c r="H617" s="17">
        <f t="shared" si="139"/>
        <v>8400</v>
      </c>
      <c r="I617" s="128">
        <v>11.5</v>
      </c>
      <c r="J617" s="77">
        <v>21120</v>
      </c>
      <c r="K617" s="122"/>
    </row>
    <row r="618" spans="1:11" ht="32.4" x14ac:dyDescent="0.3">
      <c r="A618" s="63"/>
      <c r="B618" s="90" t="s">
        <v>1849</v>
      </c>
      <c r="C618" s="26"/>
      <c r="D618" s="4"/>
      <c r="E618" s="4"/>
      <c r="F618" s="4"/>
      <c r="G618" s="1"/>
      <c r="H618" s="1"/>
      <c r="I618" s="1"/>
      <c r="J618" s="133">
        <f>120*44*4/3+120*11.5*5/3</f>
        <v>9340</v>
      </c>
      <c r="K618" s="122">
        <v>2440</v>
      </c>
    </row>
    <row r="619" spans="1:11" ht="16.2" x14ac:dyDescent="0.3">
      <c r="A619" s="63"/>
      <c r="B619" s="8" t="s">
        <v>1817</v>
      </c>
      <c r="C619" s="26"/>
      <c r="D619" s="4"/>
      <c r="E619" s="4"/>
      <c r="F619" s="4"/>
      <c r="G619" s="1"/>
      <c r="H619" s="1"/>
      <c r="I619" s="1"/>
      <c r="J619" s="133">
        <v>32900</v>
      </c>
      <c r="K619" s="122"/>
    </row>
    <row r="620" spans="1:11" ht="32.4" x14ac:dyDescent="0.3">
      <c r="A620" s="63"/>
      <c r="B620" s="90" t="s">
        <v>1964</v>
      </c>
      <c r="C620" s="26"/>
      <c r="D620" s="4"/>
      <c r="E620" s="4"/>
      <c r="F620" s="4"/>
      <c r="G620" s="1"/>
      <c r="H620" s="1"/>
      <c r="I620" s="1"/>
      <c r="J620" s="133">
        <v>44844</v>
      </c>
      <c r="K620" s="122"/>
    </row>
    <row r="621" spans="1:11" ht="16.2" x14ac:dyDescent="0.3">
      <c r="A621" s="63"/>
      <c r="B621" s="8" t="s">
        <v>405</v>
      </c>
      <c r="C621" s="135"/>
      <c r="D621" s="9"/>
      <c r="E621" s="9"/>
      <c r="F621" s="9"/>
      <c r="G621" s="10"/>
      <c r="H621" s="10"/>
      <c r="I621" s="10"/>
      <c r="J621" s="137">
        <v>11944</v>
      </c>
      <c r="K621" s="122"/>
    </row>
    <row r="622" spans="1:11" x14ac:dyDescent="0.3">
      <c r="A622" s="63"/>
      <c r="K622" s="122"/>
    </row>
    <row r="623" spans="1:11" ht="16.2" x14ac:dyDescent="0.3">
      <c r="A623" s="63"/>
      <c r="B623" s="45" t="s">
        <v>1411</v>
      </c>
      <c r="C623" s="4">
        <v>13</v>
      </c>
      <c r="D623" s="4">
        <f t="shared" ref="D623:D640" si="142">IF((OR(C623&gt;12,C623=12)),C623-2,IF(C623=8,C623-1,""))</f>
        <v>11</v>
      </c>
      <c r="E623" s="4">
        <f t="shared" ref="E623" si="143">IF(D623&lt;8,D623,8)</f>
        <v>8</v>
      </c>
      <c r="F623" s="4">
        <v>2</v>
      </c>
      <c r="G623" s="17">
        <f>IF(2&lt;F623,2,F623)*120*4/3</f>
        <v>320</v>
      </c>
      <c r="H623" s="17">
        <f>IF(F623&gt;2,F623-2,0)*120*5/3</f>
        <v>0</v>
      </c>
      <c r="I623" s="17">
        <v>1</v>
      </c>
      <c r="J623" s="77"/>
      <c r="K623" s="122"/>
    </row>
    <row r="624" spans="1:11" ht="16.2" x14ac:dyDescent="0.3">
      <c r="A624" s="63"/>
      <c r="B624" s="45" t="s">
        <v>1412</v>
      </c>
      <c r="C624" s="4"/>
      <c r="D624" s="4" t="str">
        <f t="shared" si="142"/>
        <v/>
      </c>
      <c r="E624" s="4"/>
      <c r="F624" s="4"/>
      <c r="G624" s="17"/>
      <c r="H624" s="17"/>
      <c r="I624" s="17"/>
      <c r="J624" s="77"/>
      <c r="K624" s="122"/>
    </row>
    <row r="625" spans="1:11" ht="16.2" x14ac:dyDescent="0.3">
      <c r="A625" s="63"/>
      <c r="B625" s="45" t="s">
        <v>1413</v>
      </c>
      <c r="C625" s="4"/>
      <c r="D625" s="4" t="str">
        <f t="shared" si="142"/>
        <v/>
      </c>
      <c r="E625" s="4"/>
      <c r="F625" s="4"/>
      <c r="G625" s="17"/>
      <c r="H625" s="17"/>
      <c r="I625" s="17"/>
      <c r="J625" s="77"/>
      <c r="K625" s="122"/>
    </row>
    <row r="626" spans="1:11" ht="16.2" x14ac:dyDescent="0.3">
      <c r="A626" s="63"/>
      <c r="B626" s="45" t="s">
        <v>1414</v>
      </c>
      <c r="C626" s="4"/>
      <c r="D626" s="4" t="str">
        <f t="shared" si="142"/>
        <v/>
      </c>
      <c r="E626" s="4"/>
      <c r="F626" s="4"/>
      <c r="G626" s="17"/>
      <c r="H626" s="17"/>
      <c r="I626" s="17"/>
      <c r="J626" s="77"/>
      <c r="K626" s="122"/>
    </row>
    <row r="627" spans="1:11" ht="16.2" x14ac:dyDescent="0.3">
      <c r="A627" s="63"/>
      <c r="B627" s="45" t="s">
        <v>1415</v>
      </c>
      <c r="C627" s="4"/>
      <c r="D627" s="4" t="str">
        <f t="shared" si="142"/>
        <v/>
      </c>
      <c r="E627" s="4"/>
      <c r="F627" s="4"/>
      <c r="G627" s="17"/>
      <c r="H627" s="17"/>
      <c r="I627" s="17"/>
      <c r="J627" s="77"/>
      <c r="K627" s="122"/>
    </row>
    <row r="628" spans="1:11" ht="16.2" x14ac:dyDescent="0.3">
      <c r="A628" s="63"/>
      <c r="B628" s="45" t="s">
        <v>1416</v>
      </c>
      <c r="C628" s="4">
        <v>13</v>
      </c>
      <c r="D628" s="4">
        <f t="shared" si="142"/>
        <v>11</v>
      </c>
      <c r="E628" s="4">
        <f t="shared" ref="E628:E634" si="144">IF(D628&lt;8,D628,8)</f>
        <v>8</v>
      </c>
      <c r="F628" s="4">
        <v>2</v>
      </c>
      <c r="G628" s="17">
        <f>IF(2&lt;F628,2,F628)*120*4/3</f>
        <v>320</v>
      </c>
      <c r="H628" s="17">
        <f>IF(F628&gt;2,F628-2,0)*120*5/3</f>
        <v>0</v>
      </c>
      <c r="I628" s="17">
        <v>1</v>
      </c>
      <c r="J628" s="77"/>
      <c r="K628" s="122"/>
    </row>
    <row r="629" spans="1:11" ht="16.2" x14ac:dyDescent="0.3">
      <c r="A629" s="63"/>
      <c r="B629" s="45" t="s">
        <v>1417</v>
      </c>
      <c r="C629" s="4">
        <v>13</v>
      </c>
      <c r="D629" s="4">
        <f t="shared" si="142"/>
        <v>11</v>
      </c>
      <c r="E629" s="4">
        <f t="shared" si="144"/>
        <v>8</v>
      </c>
      <c r="F629" s="4">
        <v>2</v>
      </c>
      <c r="G629" s="17">
        <f t="shared" ref="G629:G632" si="145">IF(2&lt;F629,2,F629)*120*4/3</f>
        <v>320</v>
      </c>
      <c r="H629" s="17">
        <f t="shared" ref="H629:H632" si="146">IF(F629&gt;2,F629-2,0)*120*5/3</f>
        <v>0</v>
      </c>
      <c r="I629" s="17">
        <v>1</v>
      </c>
      <c r="J629" s="77"/>
      <c r="K629" s="122"/>
    </row>
    <row r="630" spans="1:11" s="140" customFormat="1" ht="48.6" x14ac:dyDescent="0.3">
      <c r="A630" s="153"/>
      <c r="B630" s="81" t="s">
        <v>1947</v>
      </c>
      <c r="C630" s="10">
        <v>12</v>
      </c>
      <c r="D630" s="10">
        <f t="shared" si="142"/>
        <v>10</v>
      </c>
      <c r="E630" s="10">
        <f t="shared" si="144"/>
        <v>8</v>
      </c>
      <c r="F630" s="10">
        <f t="shared" ref="F630:F634" si="147">D630-8</f>
        <v>2</v>
      </c>
      <c r="G630" s="38">
        <f t="shared" si="145"/>
        <v>320</v>
      </c>
      <c r="H630" s="38">
        <f t="shared" si="146"/>
        <v>0</v>
      </c>
      <c r="I630" s="38"/>
      <c r="J630" s="82"/>
      <c r="K630" s="154">
        <f>120*8*2+120*2*4/3</f>
        <v>2240</v>
      </c>
    </row>
    <row r="631" spans="1:11" ht="16.2" x14ac:dyDescent="0.3">
      <c r="A631" s="63"/>
      <c r="B631" s="45" t="s">
        <v>1418</v>
      </c>
      <c r="C631" s="4">
        <v>12</v>
      </c>
      <c r="D631" s="4">
        <f t="shared" si="142"/>
        <v>10</v>
      </c>
      <c r="E631" s="4">
        <f t="shared" si="144"/>
        <v>8</v>
      </c>
      <c r="F631" s="4">
        <f t="shared" si="147"/>
        <v>2</v>
      </c>
      <c r="G631" s="17">
        <f t="shared" si="145"/>
        <v>320</v>
      </c>
      <c r="H631" s="17">
        <f t="shared" si="146"/>
        <v>0</v>
      </c>
      <c r="I631" s="17"/>
      <c r="J631" s="77"/>
      <c r="K631" s="122"/>
    </row>
    <row r="632" spans="1:11" ht="16.2" x14ac:dyDescent="0.3">
      <c r="A632" s="63"/>
      <c r="B632" s="45" t="s">
        <v>1419</v>
      </c>
      <c r="C632" s="4">
        <v>12</v>
      </c>
      <c r="D632" s="4">
        <f t="shared" si="142"/>
        <v>10</v>
      </c>
      <c r="E632" s="4">
        <f t="shared" si="144"/>
        <v>8</v>
      </c>
      <c r="F632" s="4">
        <f t="shared" si="147"/>
        <v>2</v>
      </c>
      <c r="G632" s="17">
        <f t="shared" si="145"/>
        <v>320</v>
      </c>
      <c r="H632" s="17">
        <f t="shared" si="146"/>
        <v>0</v>
      </c>
      <c r="I632" s="17"/>
      <c r="J632" s="77"/>
      <c r="K632" s="122"/>
    </row>
    <row r="633" spans="1:11" ht="16.2" x14ac:dyDescent="0.3">
      <c r="A633" s="63"/>
      <c r="B633" s="60" t="s">
        <v>1420</v>
      </c>
      <c r="C633" s="22">
        <v>12</v>
      </c>
      <c r="D633" s="22">
        <f t="shared" si="142"/>
        <v>10</v>
      </c>
      <c r="E633" s="4">
        <f t="shared" si="144"/>
        <v>8</v>
      </c>
      <c r="F633" s="22">
        <f t="shared" si="147"/>
        <v>2</v>
      </c>
      <c r="G633" s="23">
        <f>IF(2&lt;F633,2,F633)*126*4/3</f>
        <v>336</v>
      </c>
      <c r="H633" s="23">
        <f>IF(F633&gt;2,F633-2,0)*126*5/3</f>
        <v>0</v>
      </c>
      <c r="I633" s="23"/>
      <c r="J633" s="79"/>
      <c r="K633" s="150"/>
    </row>
    <row r="634" spans="1:11" ht="16.2" x14ac:dyDescent="0.3">
      <c r="A634" s="63"/>
      <c r="B634" s="45" t="s">
        <v>1421</v>
      </c>
      <c r="C634" s="4">
        <v>12</v>
      </c>
      <c r="D634" s="4">
        <f t="shared" si="142"/>
        <v>10</v>
      </c>
      <c r="E634" s="4">
        <f t="shared" si="144"/>
        <v>8</v>
      </c>
      <c r="F634" s="4">
        <f t="shared" si="147"/>
        <v>2</v>
      </c>
      <c r="G634" s="20">
        <f t="shared" ref="G634:G640" si="148">IF(2&lt;F634,2,F634)*126*4/3</f>
        <v>336</v>
      </c>
      <c r="H634" s="17">
        <f>IF(F634&gt;2,F634-2,0)*126*5/3</f>
        <v>0</v>
      </c>
      <c r="I634" s="17"/>
      <c r="J634" s="77"/>
      <c r="K634" s="122"/>
    </row>
    <row r="635" spans="1:11" ht="16.2" x14ac:dyDescent="0.3">
      <c r="A635" s="63"/>
      <c r="B635" s="45" t="s">
        <v>1422</v>
      </c>
      <c r="C635" s="4"/>
      <c r="D635" s="4" t="str">
        <f t="shared" si="142"/>
        <v/>
      </c>
      <c r="E635" s="4"/>
      <c r="F635" s="4"/>
      <c r="G635" s="20"/>
      <c r="H635" s="17"/>
      <c r="I635" s="17"/>
      <c r="J635" s="77"/>
      <c r="K635" s="122"/>
    </row>
    <row r="636" spans="1:11" ht="16.2" x14ac:dyDescent="0.3">
      <c r="A636" s="63"/>
      <c r="B636" s="45" t="s">
        <v>1423</v>
      </c>
      <c r="C636" s="4"/>
      <c r="D636" s="4" t="str">
        <f t="shared" si="142"/>
        <v/>
      </c>
      <c r="E636" s="4"/>
      <c r="F636" s="4"/>
      <c r="G636" s="20"/>
      <c r="H636" s="17"/>
      <c r="I636" s="17"/>
      <c r="J636" s="77"/>
      <c r="K636" s="122"/>
    </row>
    <row r="637" spans="1:11" ht="16.2" x14ac:dyDescent="0.3">
      <c r="A637" s="63"/>
      <c r="B637" s="45" t="s">
        <v>1424</v>
      </c>
      <c r="C637" s="4"/>
      <c r="D637" s="4" t="str">
        <f t="shared" si="142"/>
        <v/>
      </c>
      <c r="E637" s="4"/>
      <c r="F637" s="4"/>
      <c r="G637" s="20"/>
      <c r="H637" s="17"/>
      <c r="I637" s="17"/>
      <c r="J637" s="77"/>
      <c r="K637" s="122"/>
    </row>
    <row r="638" spans="1:11" ht="16.2" x14ac:dyDescent="0.3">
      <c r="A638" s="63"/>
      <c r="B638" s="45" t="s">
        <v>1425</v>
      </c>
      <c r="C638" s="4"/>
      <c r="D638" s="4" t="str">
        <f t="shared" si="142"/>
        <v/>
      </c>
      <c r="E638" s="4"/>
      <c r="F638" s="4"/>
      <c r="G638" s="20"/>
      <c r="H638" s="17"/>
      <c r="I638" s="17"/>
      <c r="J638" s="77"/>
      <c r="K638" s="122"/>
    </row>
    <row r="639" spans="1:11" ht="16.2" x14ac:dyDescent="0.3">
      <c r="A639" s="63"/>
      <c r="B639" s="45" t="s">
        <v>1426</v>
      </c>
      <c r="C639" s="4">
        <v>14</v>
      </c>
      <c r="D639" s="4">
        <f t="shared" si="142"/>
        <v>12</v>
      </c>
      <c r="E639" s="4">
        <f t="shared" ref="E639" si="149">IF(D639&lt;8,D639,8)</f>
        <v>8</v>
      </c>
      <c r="F639" s="4">
        <v>2</v>
      </c>
      <c r="G639" s="20">
        <f t="shared" si="148"/>
        <v>336</v>
      </c>
      <c r="H639" s="17">
        <f>IF(F639&gt;2,F639-2,0)*126*5/3</f>
        <v>0</v>
      </c>
      <c r="I639" s="17">
        <v>2</v>
      </c>
      <c r="J639" s="77"/>
      <c r="K639" s="122"/>
    </row>
    <row r="640" spans="1:11" ht="16.2" x14ac:dyDescent="0.3">
      <c r="A640" s="63"/>
      <c r="B640" s="45" t="s">
        <v>1427</v>
      </c>
      <c r="C640" s="4">
        <v>13.5</v>
      </c>
      <c r="D640" s="4">
        <f t="shared" si="142"/>
        <v>11.5</v>
      </c>
      <c r="E640" s="4">
        <f t="shared" ref="E640:E641" si="150">IF(D640&lt;8,D640,8)</f>
        <v>8</v>
      </c>
      <c r="F640" s="4">
        <v>2</v>
      </c>
      <c r="G640" s="20">
        <f t="shared" si="148"/>
        <v>336</v>
      </c>
      <c r="H640" s="17">
        <f>IF(F640&gt;2,F640-2,0)*126*5/3</f>
        <v>0</v>
      </c>
      <c r="I640" s="128">
        <v>1.5</v>
      </c>
      <c r="J640" s="77"/>
      <c r="K640" s="122"/>
    </row>
    <row r="641" spans="1:11" ht="16.2" x14ac:dyDescent="0.3">
      <c r="A641" s="63"/>
      <c r="B641" s="45" t="s">
        <v>1428</v>
      </c>
      <c r="C641" s="4">
        <v>6</v>
      </c>
      <c r="D641" s="4">
        <v>6</v>
      </c>
      <c r="E641" s="4">
        <f t="shared" si="150"/>
        <v>6</v>
      </c>
      <c r="F641" s="4"/>
      <c r="G641" s="17"/>
      <c r="H641" s="17"/>
      <c r="I641" s="17"/>
      <c r="J641" s="77"/>
      <c r="K641" s="122"/>
    </row>
    <row r="642" spans="1:11" ht="16.2" x14ac:dyDescent="0.3">
      <c r="A642" s="63"/>
      <c r="B642" s="45" t="s">
        <v>1429</v>
      </c>
      <c r="C642" s="4"/>
      <c r="D642" s="4"/>
      <c r="E642" s="4"/>
      <c r="F642" s="4"/>
      <c r="G642" s="17"/>
      <c r="H642" s="17"/>
      <c r="I642" s="17"/>
      <c r="J642" s="77"/>
      <c r="K642" s="122"/>
    </row>
    <row r="643" spans="1:11" ht="16.2" x14ac:dyDescent="0.3">
      <c r="A643" s="63"/>
      <c r="B643" s="45" t="s">
        <v>1430</v>
      </c>
      <c r="C643" s="4"/>
      <c r="D643" s="4"/>
      <c r="E643" s="4"/>
      <c r="F643" s="4"/>
      <c r="G643" s="17"/>
      <c r="H643" s="17"/>
      <c r="I643" s="17"/>
      <c r="J643" s="77"/>
      <c r="K643" s="122"/>
    </row>
    <row r="644" spans="1:11" ht="16.2" x14ac:dyDescent="0.3">
      <c r="A644" s="63"/>
      <c r="B644" s="45" t="s">
        <v>1431</v>
      </c>
      <c r="C644" s="4"/>
      <c r="D644" s="4"/>
      <c r="E644" s="4"/>
      <c r="F644" s="4"/>
      <c r="G644" s="17"/>
      <c r="H644" s="17"/>
      <c r="I644" s="17"/>
      <c r="J644" s="77"/>
      <c r="K644" s="122"/>
    </row>
    <row r="645" spans="1:11" ht="16.2" x14ac:dyDescent="0.3">
      <c r="A645" s="63"/>
      <c r="B645" s="45" t="s">
        <v>1432</v>
      </c>
      <c r="C645" s="4"/>
      <c r="D645" s="4"/>
      <c r="E645" s="4"/>
      <c r="F645" s="4"/>
      <c r="G645" s="17"/>
      <c r="H645" s="17"/>
      <c r="I645" s="17"/>
      <c r="J645" s="77"/>
      <c r="K645" s="122"/>
    </row>
    <row r="646" spans="1:11" ht="16.2" x14ac:dyDescent="0.3">
      <c r="A646" s="63"/>
      <c r="B646" s="45" t="s">
        <v>1433</v>
      </c>
      <c r="C646" s="4"/>
      <c r="D646" s="4"/>
      <c r="E646" s="4"/>
      <c r="F646" s="4"/>
      <c r="G646" s="17"/>
      <c r="H646" s="17"/>
      <c r="I646" s="17"/>
      <c r="J646" s="77"/>
      <c r="K646" s="122"/>
    </row>
    <row r="647" spans="1:11" ht="16.2" x14ac:dyDescent="0.3">
      <c r="A647" s="63"/>
      <c r="B647" s="45" t="s">
        <v>1434</v>
      </c>
      <c r="C647" s="4"/>
      <c r="D647" s="4"/>
      <c r="E647" s="4"/>
      <c r="F647" s="4"/>
      <c r="G647" s="17"/>
      <c r="H647" s="17"/>
      <c r="I647" s="17"/>
      <c r="J647" s="77"/>
      <c r="K647" s="122"/>
    </row>
    <row r="648" spans="1:11" ht="16.2" x14ac:dyDescent="0.3">
      <c r="A648" s="63"/>
      <c r="B648" s="45" t="s">
        <v>1435</v>
      </c>
      <c r="C648" s="4"/>
      <c r="D648" s="4"/>
      <c r="E648" s="4"/>
      <c r="F648" s="4"/>
      <c r="G648" s="17"/>
      <c r="H648" s="17"/>
      <c r="I648" s="17"/>
      <c r="J648" s="77"/>
      <c r="K648" s="122"/>
    </row>
    <row r="649" spans="1:11" ht="16.2" x14ac:dyDescent="0.3">
      <c r="A649" s="63"/>
      <c r="B649" s="45" t="s">
        <v>1436</v>
      </c>
      <c r="C649" s="4"/>
      <c r="D649" s="4"/>
      <c r="E649" s="4"/>
      <c r="F649" s="4"/>
      <c r="G649" s="17"/>
      <c r="H649" s="17"/>
      <c r="I649" s="17"/>
      <c r="J649" s="77"/>
      <c r="K649" s="122"/>
    </row>
    <row r="650" spans="1:11" ht="16.2" x14ac:dyDescent="0.3">
      <c r="A650" s="63"/>
      <c r="B650" s="45" t="s">
        <v>1437</v>
      </c>
      <c r="C650" s="4"/>
      <c r="D650" s="4"/>
      <c r="E650" s="4"/>
      <c r="F650" s="4"/>
      <c r="G650" s="17"/>
      <c r="H650" s="17"/>
      <c r="I650" s="17"/>
      <c r="J650" s="77"/>
      <c r="K650" s="122"/>
    </row>
    <row r="651" spans="1:11" ht="16.2" x14ac:dyDescent="0.3">
      <c r="A651" s="63"/>
      <c r="B651" s="45" t="s">
        <v>1438</v>
      </c>
      <c r="C651" s="4"/>
      <c r="D651" s="4"/>
      <c r="E651" s="4"/>
      <c r="F651" s="4"/>
      <c r="G651" s="17"/>
      <c r="H651" s="17"/>
      <c r="I651" s="17"/>
      <c r="J651" s="77"/>
      <c r="K651" s="122"/>
    </row>
    <row r="652" spans="1:11" ht="16.2" x14ac:dyDescent="0.3">
      <c r="A652" s="63"/>
      <c r="B652" s="45" t="s">
        <v>1439</v>
      </c>
      <c r="C652" s="4"/>
      <c r="D652" s="4"/>
      <c r="E652" s="4"/>
      <c r="F652" s="4"/>
      <c r="G652" s="17"/>
      <c r="H652" s="17"/>
      <c r="I652" s="17"/>
      <c r="J652" s="77"/>
      <c r="K652" s="122"/>
    </row>
    <row r="653" spans="1:11" ht="16.2" x14ac:dyDescent="0.3">
      <c r="A653" s="63"/>
      <c r="B653" s="8" t="s">
        <v>59</v>
      </c>
      <c r="C653" s="4"/>
      <c r="D653" s="4" t="s">
        <v>1965</v>
      </c>
      <c r="E653" s="4"/>
      <c r="F653" s="4">
        <v>18</v>
      </c>
      <c r="G653" s="17"/>
      <c r="H653" s="17"/>
      <c r="I653" s="128">
        <v>6.5</v>
      </c>
      <c r="J653" s="77">
        <v>4279</v>
      </c>
      <c r="K653" s="122"/>
    </row>
    <row r="654" spans="1:11" ht="32.4" x14ac:dyDescent="0.3">
      <c r="A654" s="63"/>
      <c r="B654" s="90" t="s">
        <v>1849</v>
      </c>
      <c r="C654" s="4"/>
      <c r="D654" s="4"/>
      <c r="E654" s="4"/>
      <c r="F654" s="4"/>
      <c r="G654" s="17"/>
      <c r="H654" s="17"/>
      <c r="I654" s="17"/>
      <c r="J654" s="77">
        <v>9588</v>
      </c>
      <c r="K654" s="122">
        <v>2240</v>
      </c>
    </row>
    <row r="655" spans="1:11" ht="16.2" x14ac:dyDescent="0.3">
      <c r="A655" s="63"/>
      <c r="B655" s="8" t="s">
        <v>1817</v>
      </c>
      <c r="C655" s="4"/>
      <c r="D655" s="4"/>
      <c r="E655" s="4"/>
      <c r="F655" s="4"/>
      <c r="G655" s="17"/>
      <c r="H655" s="17"/>
      <c r="I655" s="17"/>
      <c r="J655" s="77">
        <v>16107</v>
      </c>
      <c r="K655" s="122"/>
    </row>
    <row r="656" spans="1:11" ht="32.4" x14ac:dyDescent="0.3">
      <c r="A656" s="63"/>
      <c r="B656" s="90" t="s">
        <v>1853</v>
      </c>
      <c r="C656" s="4"/>
      <c r="D656" s="4"/>
      <c r="E656" s="4"/>
      <c r="F656" s="4"/>
      <c r="G656" s="17"/>
      <c r="H656" s="17"/>
      <c r="I656" s="17"/>
      <c r="J656" s="77">
        <v>20781</v>
      </c>
      <c r="K656" s="122"/>
    </row>
    <row r="657" spans="1:11" ht="16.2" x14ac:dyDescent="0.3">
      <c r="A657" s="63"/>
      <c r="B657" s="8" t="s">
        <v>405</v>
      </c>
      <c r="C657" s="138"/>
      <c r="D657" s="9"/>
      <c r="E657" s="9" t="s">
        <v>1813</v>
      </c>
      <c r="F657" s="9"/>
      <c r="G657" s="10"/>
      <c r="H657" s="10"/>
      <c r="I657" s="10"/>
      <c r="J657" s="137">
        <v>4674</v>
      </c>
      <c r="K657" s="122"/>
    </row>
    <row r="658" spans="1:11" x14ac:dyDescent="0.3">
      <c r="A658" s="63"/>
      <c r="K658" s="122"/>
    </row>
    <row r="659" spans="1:11" ht="16.2" x14ac:dyDescent="0.3">
      <c r="A659" s="63"/>
      <c r="B659" s="45" t="s">
        <v>1440</v>
      </c>
      <c r="C659" s="4">
        <v>13</v>
      </c>
      <c r="D659" s="4">
        <f t="shared" ref="D659:D689" si="151">IF((OR(C659&gt;12,C659=12)),C659-2,IF(C659=8,C659-1,""))</f>
        <v>11</v>
      </c>
      <c r="E659" s="4">
        <f t="shared" ref="E659:E665" si="152">IF(D659&lt;8,D659,8)</f>
        <v>8</v>
      </c>
      <c r="F659" s="4">
        <v>2</v>
      </c>
      <c r="G659" s="17">
        <f t="shared" ref="G659:G690" si="153">IF(2&lt;F659,2,F659)*126*4/3</f>
        <v>336</v>
      </c>
      <c r="H659" s="17">
        <f t="shared" ref="H659:H685" si="154">IF(F659&gt;2,F659-2,0)*126*5/3</f>
        <v>0</v>
      </c>
      <c r="I659" s="17">
        <v>1</v>
      </c>
      <c r="J659" s="77"/>
      <c r="K659" s="122"/>
    </row>
    <row r="660" spans="1:11" ht="16.2" x14ac:dyDescent="0.3">
      <c r="A660" s="63"/>
      <c r="B660" s="45" t="s">
        <v>1441</v>
      </c>
      <c r="C660" s="4">
        <v>11.5</v>
      </c>
      <c r="D660" s="4">
        <v>10.5</v>
      </c>
      <c r="E660" s="4">
        <f t="shared" si="152"/>
        <v>8</v>
      </c>
      <c r="F660" s="4">
        <v>2</v>
      </c>
      <c r="G660" s="17">
        <f t="shared" si="153"/>
        <v>336</v>
      </c>
      <c r="H660" s="17">
        <f t="shared" si="154"/>
        <v>0</v>
      </c>
      <c r="I660" s="128">
        <v>0.5</v>
      </c>
      <c r="J660" s="77"/>
      <c r="K660" s="122"/>
    </row>
    <row r="661" spans="1:11" ht="16.2" x14ac:dyDescent="0.3">
      <c r="A661" s="63"/>
      <c r="B661" s="45" t="s">
        <v>1442</v>
      </c>
      <c r="C661" s="4">
        <v>12</v>
      </c>
      <c r="D661" s="4">
        <f t="shared" si="151"/>
        <v>10</v>
      </c>
      <c r="E661" s="4">
        <f t="shared" si="152"/>
        <v>8</v>
      </c>
      <c r="F661" s="4">
        <f t="shared" ref="F661:F686" si="155">D661-8</f>
        <v>2</v>
      </c>
      <c r="G661" s="17">
        <f t="shared" si="153"/>
        <v>336</v>
      </c>
      <c r="H661" s="17">
        <f t="shared" si="154"/>
        <v>0</v>
      </c>
      <c r="I661" s="17"/>
      <c r="J661" s="77"/>
      <c r="K661" s="122"/>
    </row>
    <row r="662" spans="1:11" ht="16.2" x14ac:dyDescent="0.3">
      <c r="A662" s="63"/>
      <c r="B662" s="45" t="s">
        <v>1443</v>
      </c>
      <c r="C662" s="4">
        <v>12</v>
      </c>
      <c r="D662" s="4">
        <f t="shared" si="151"/>
        <v>10</v>
      </c>
      <c r="E662" s="4">
        <f t="shared" si="152"/>
        <v>8</v>
      </c>
      <c r="F662" s="4">
        <f t="shared" si="155"/>
        <v>2</v>
      </c>
      <c r="G662" s="17">
        <f t="shared" si="153"/>
        <v>336</v>
      </c>
      <c r="H662" s="17">
        <f t="shared" si="154"/>
        <v>0</v>
      </c>
      <c r="I662" s="17"/>
      <c r="J662" s="77"/>
      <c r="K662" s="122"/>
    </row>
    <row r="663" spans="1:11" ht="32.4" x14ac:dyDescent="0.3">
      <c r="A663" s="63"/>
      <c r="B663" s="59" t="s">
        <v>1866</v>
      </c>
      <c r="C663" s="9">
        <v>12</v>
      </c>
      <c r="D663" s="9">
        <f t="shared" si="151"/>
        <v>10</v>
      </c>
      <c r="E663" s="9">
        <f t="shared" si="152"/>
        <v>8</v>
      </c>
      <c r="F663" s="9">
        <f t="shared" si="155"/>
        <v>2</v>
      </c>
      <c r="G663" s="38">
        <f t="shared" si="153"/>
        <v>336</v>
      </c>
      <c r="H663" s="38">
        <f t="shared" si="154"/>
        <v>0</v>
      </c>
      <c r="I663" s="38"/>
      <c r="J663" s="78"/>
      <c r="K663" s="127">
        <f>126*8*2+126*2*4/3</f>
        <v>2352</v>
      </c>
    </row>
    <row r="664" spans="1:11" ht="16.2" x14ac:dyDescent="0.3">
      <c r="A664" s="63"/>
      <c r="B664" s="45" t="s">
        <v>1444</v>
      </c>
      <c r="C664" s="4">
        <v>12</v>
      </c>
      <c r="D664" s="4">
        <f t="shared" si="151"/>
        <v>10</v>
      </c>
      <c r="E664" s="4">
        <f t="shared" si="152"/>
        <v>8</v>
      </c>
      <c r="F664" s="4">
        <f t="shared" si="155"/>
        <v>2</v>
      </c>
      <c r="G664" s="17">
        <f t="shared" si="153"/>
        <v>336</v>
      </c>
      <c r="H664" s="17">
        <f t="shared" si="154"/>
        <v>0</v>
      </c>
      <c r="I664" s="17"/>
      <c r="J664" s="77"/>
      <c r="K664" s="122"/>
    </row>
    <row r="665" spans="1:11" ht="16.2" x14ac:dyDescent="0.3">
      <c r="A665" s="63"/>
      <c r="B665" s="45" t="s">
        <v>1445</v>
      </c>
      <c r="C665" s="4">
        <v>13</v>
      </c>
      <c r="D665" s="4">
        <f t="shared" si="151"/>
        <v>11</v>
      </c>
      <c r="E665" s="4">
        <f t="shared" si="152"/>
        <v>8</v>
      </c>
      <c r="F665" s="4">
        <v>2</v>
      </c>
      <c r="G665" s="17">
        <f t="shared" si="153"/>
        <v>336</v>
      </c>
      <c r="H665" s="17">
        <f t="shared" si="154"/>
        <v>0</v>
      </c>
      <c r="I665" s="17">
        <v>1</v>
      </c>
      <c r="J665" s="77"/>
      <c r="K665" s="122"/>
    </row>
    <row r="666" spans="1:11" ht="16.2" x14ac:dyDescent="0.3">
      <c r="A666" s="63"/>
      <c r="B666" s="45" t="s">
        <v>1446</v>
      </c>
      <c r="C666" s="4"/>
      <c r="D666" s="4" t="str">
        <f t="shared" si="151"/>
        <v/>
      </c>
      <c r="E666" s="4"/>
      <c r="F666" s="4"/>
      <c r="G666" s="17"/>
      <c r="H666" s="17"/>
      <c r="I666" s="17"/>
      <c r="J666" s="77"/>
      <c r="K666" s="122"/>
    </row>
    <row r="667" spans="1:11" ht="16.2" x14ac:dyDescent="0.3">
      <c r="A667" s="63"/>
      <c r="B667" s="45" t="s">
        <v>1447</v>
      </c>
      <c r="C667" s="4">
        <v>12</v>
      </c>
      <c r="D667" s="4">
        <f t="shared" si="151"/>
        <v>10</v>
      </c>
      <c r="E667" s="4">
        <f t="shared" ref="E667" si="156">IF(D667&lt;8,D667,8)</f>
        <v>8</v>
      </c>
      <c r="F667" s="4">
        <f t="shared" si="155"/>
        <v>2</v>
      </c>
      <c r="G667" s="17">
        <f t="shared" si="153"/>
        <v>336</v>
      </c>
      <c r="H667" s="17">
        <f t="shared" si="154"/>
        <v>0</v>
      </c>
      <c r="I667" s="17"/>
      <c r="J667" s="77"/>
      <c r="K667" s="122"/>
    </row>
    <row r="668" spans="1:11" ht="16.2" x14ac:dyDescent="0.3">
      <c r="A668" s="63"/>
      <c r="B668" s="45" t="s">
        <v>1448</v>
      </c>
      <c r="C668" s="4"/>
      <c r="D668" s="4" t="str">
        <f t="shared" si="151"/>
        <v/>
      </c>
      <c r="E668" s="4"/>
      <c r="F668" s="4"/>
      <c r="G668" s="17"/>
      <c r="H668" s="17"/>
      <c r="I668" s="17"/>
      <c r="J668" s="77"/>
      <c r="K668" s="122"/>
    </row>
    <row r="669" spans="1:11" ht="16.2" x14ac:dyDescent="0.3">
      <c r="A669" s="63"/>
      <c r="B669" s="166" t="s">
        <v>2095</v>
      </c>
      <c r="C669" s="19"/>
      <c r="D669" s="19" t="str">
        <f t="shared" si="151"/>
        <v/>
      </c>
      <c r="E669" s="19"/>
      <c r="F669" s="19"/>
      <c r="G669" s="20"/>
      <c r="H669" s="20"/>
      <c r="I669" s="20"/>
      <c r="J669" s="91"/>
      <c r="K669" s="122"/>
    </row>
    <row r="670" spans="1:11" ht="16.2" x14ac:dyDescent="0.3">
      <c r="A670" s="63"/>
      <c r="B670" s="45" t="s">
        <v>1449</v>
      </c>
      <c r="C670" s="4">
        <v>13</v>
      </c>
      <c r="D670" s="4">
        <f t="shared" si="151"/>
        <v>11</v>
      </c>
      <c r="E670" s="4">
        <f t="shared" ref="E670:E676" si="157">IF(D670&lt;8,D670,8)</f>
        <v>8</v>
      </c>
      <c r="F670" s="4">
        <v>2</v>
      </c>
      <c r="G670" s="17">
        <f t="shared" si="153"/>
        <v>336</v>
      </c>
      <c r="H670" s="17">
        <f t="shared" si="154"/>
        <v>0</v>
      </c>
      <c r="I670" s="17">
        <v>1</v>
      </c>
      <c r="J670" s="77"/>
      <c r="K670" s="122"/>
    </row>
    <row r="671" spans="1:11" ht="16.2" x14ac:dyDescent="0.3">
      <c r="A671" s="63"/>
      <c r="B671" s="45" t="s">
        <v>1450</v>
      </c>
      <c r="C671" s="4">
        <v>13</v>
      </c>
      <c r="D671" s="4">
        <f t="shared" si="151"/>
        <v>11</v>
      </c>
      <c r="E671" s="4">
        <f t="shared" si="157"/>
        <v>8</v>
      </c>
      <c r="F671" s="4">
        <v>2</v>
      </c>
      <c r="G671" s="17">
        <f t="shared" si="153"/>
        <v>336</v>
      </c>
      <c r="H671" s="17">
        <f t="shared" si="154"/>
        <v>0</v>
      </c>
      <c r="I671" s="17">
        <v>1</v>
      </c>
      <c r="J671" s="77"/>
      <c r="K671" s="122"/>
    </row>
    <row r="672" spans="1:11" ht="16.2" x14ac:dyDescent="0.3">
      <c r="A672" s="63"/>
      <c r="B672" s="45" t="s">
        <v>1451</v>
      </c>
      <c r="C672" s="4">
        <v>12</v>
      </c>
      <c r="D672" s="4">
        <f t="shared" si="151"/>
        <v>10</v>
      </c>
      <c r="E672" s="4">
        <f t="shared" si="157"/>
        <v>8</v>
      </c>
      <c r="F672" s="4">
        <f t="shared" si="155"/>
        <v>2</v>
      </c>
      <c r="G672" s="17">
        <f t="shared" si="153"/>
        <v>336</v>
      </c>
      <c r="H672" s="17">
        <f t="shared" si="154"/>
        <v>0</v>
      </c>
      <c r="I672" s="17"/>
      <c r="J672" s="77"/>
      <c r="K672" s="122"/>
    </row>
    <row r="673" spans="1:11" ht="16.2" x14ac:dyDescent="0.3">
      <c r="A673" s="63"/>
      <c r="B673" s="45" t="s">
        <v>1452</v>
      </c>
      <c r="C673" s="4">
        <v>9</v>
      </c>
      <c r="D673" s="4">
        <v>8</v>
      </c>
      <c r="E673" s="4">
        <f t="shared" si="157"/>
        <v>8</v>
      </c>
      <c r="F673" s="4">
        <f t="shared" si="155"/>
        <v>0</v>
      </c>
      <c r="G673" s="17">
        <f t="shared" si="153"/>
        <v>0</v>
      </c>
      <c r="H673" s="17">
        <f t="shared" si="154"/>
        <v>0</v>
      </c>
      <c r="I673" s="17"/>
      <c r="J673" s="77"/>
      <c r="K673" s="122"/>
    </row>
    <row r="674" spans="1:11" ht="16.2" x14ac:dyDescent="0.3">
      <c r="A674" s="63"/>
      <c r="B674" s="45" t="s">
        <v>1453</v>
      </c>
      <c r="C674" s="4">
        <v>12</v>
      </c>
      <c r="D674" s="4">
        <f t="shared" si="151"/>
        <v>10</v>
      </c>
      <c r="E674" s="4">
        <f t="shared" si="157"/>
        <v>8</v>
      </c>
      <c r="F674" s="4">
        <f t="shared" si="155"/>
        <v>2</v>
      </c>
      <c r="G674" s="17">
        <f t="shared" si="153"/>
        <v>336</v>
      </c>
      <c r="H674" s="17">
        <f t="shared" si="154"/>
        <v>0</v>
      </c>
      <c r="I674" s="17"/>
      <c r="J674" s="77"/>
      <c r="K674" s="122"/>
    </row>
    <row r="675" spans="1:11" ht="16.2" x14ac:dyDescent="0.3">
      <c r="A675" s="63"/>
      <c r="B675" s="45" t="s">
        <v>1454</v>
      </c>
      <c r="C675" s="4">
        <v>12</v>
      </c>
      <c r="D675" s="4">
        <f t="shared" si="151"/>
        <v>10</v>
      </c>
      <c r="E675" s="4">
        <f t="shared" si="157"/>
        <v>8</v>
      </c>
      <c r="F675" s="4">
        <f t="shared" si="155"/>
        <v>2</v>
      </c>
      <c r="G675" s="17">
        <f t="shared" si="153"/>
        <v>336</v>
      </c>
      <c r="H675" s="17">
        <f t="shared" si="154"/>
        <v>0</v>
      </c>
      <c r="I675" s="17"/>
      <c r="J675" s="77"/>
      <c r="K675" s="122"/>
    </row>
    <row r="676" spans="1:11" ht="16.2" x14ac:dyDescent="0.3">
      <c r="A676" s="63"/>
      <c r="B676" s="45" t="s">
        <v>1455</v>
      </c>
      <c r="C676" s="4">
        <v>13</v>
      </c>
      <c r="D676" s="4">
        <f t="shared" si="151"/>
        <v>11</v>
      </c>
      <c r="E676" s="4">
        <f t="shared" si="157"/>
        <v>8</v>
      </c>
      <c r="F676" s="4">
        <v>2</v>
      </c>
      <c r="G676" s="17">
        <f t="shared" si="153"/>
        <v>336</v>
      </c>
      <c r="H676" s="17">
        <f t="shared" si="154"/>
        <v>0</v>
      </c>
      <c r="I676" s="17">
        <v>1</v>
      </c>
      <c r="J676" s="77"/>
      <c r="K676" s="122"/>
    </row>
    <row r="677" spans="1:11" ht="16.2" x14ac:dyDescent="0.3">
      <c r="A677" s="63"/>
      <c r="B677" s="45" t="s">
        <v>1456</v>
      </c>
      <c r="C677" s="4"/>
      <c r="D677" s="4" t="str">
        <f t="shared" si="151"/>
        <v/>
      </c>
      <c r="E677" s="4"/>
      <c r="F677" s="4"/>
      <c r="G677" s="17"/>
      <c r="H677" s="17"/>
      <c r="I677" s="17"/>
      <c r="J677" s="77"/>
      <c r="K677" s="122"/>
    </row>
    <row r="678" spans="1:11" ht="16.2" x14ac:dyDescent="0.3">
      <c r="A678" s="63"/>
      <c r="B678" s="45" t="s">
        <v>1457</v>
      </c>
      <c r="C678" s="4"/>
      <c r="D678" s="4" t="str">
        <f t="shared" si="151"/>
        <v/>
      </c>
      <c r="E678" s="4"/>
      <c r="F678" s="4"/>
      <c r="G678" s="17"/>
      <c r="H678" s="17"/>
      <c r="I678" s="17"/>
      <c r="J678" s="77"/>
      <c r="K678" s="122"/>
    </row>
    <row r="679" spans="1:11" ht="16.2" x14ac:dyDescent="0.3">
      <c r="A679" s="63"/>
      <c r="B679" s="45" t="s">
        <v>1458</v>
      </c>
      <c r="C679" s="4"/>
      <c r="D679" s="4" t="str">
        <f t="shared" si="151"/>
        <v/>
      </c>
      <c r="E679" s="4"/>
      <c r="F679" s="4"/>
      <c r="G679" s="17"/>
      <c r="H679" s="17"/>
      <c r="I679" s="17"/>
      <c r="J679" s="77"/>
      <c r="K679" s="122"/>
    </row>
    <row r="680" spans="1:11" ht="16.2" x14ac:dyDescent="0.3">
      <c r="A680" s="63"/>
      <c r="B680" s="45" t="s">
        <v>1459</v>
      </c>
      <c r="C680" s="4"/>
      <c r="D680" s="4" t="str">
        <f t="shared" si="151"/>
        <v/>
      </c>
      <c r="E680" s="4"/>
      <c r="F680" s="4"/>
      <c r="G680" s="17"/>
      <c r="H680" s="17"/>
      <c r="I680" s="17"/>
      <c r="J680" s="77"/>
      <c r="K680" s="122"/>
    </row>
    <row r="681" spans="1:11" ht="16.2" x14ac:dyDescent="0.3">
      <c r="A681" s="63"/>
      <c r="B681" s="166" t="s">
        <v>2096</v>
      </c>
      <c r="C681" s="19"/>
      <c r="D681" s="19" t="str">
        <f t="shared" si="151"/>
        <v/>
      </c>
      <c r="E681" s="19"/>
      <c r="F681" s="19"/>
      <c r="G681" s="20"/>
      <c r="H681" s="20"/>
      <c r="I681" s="20"/>
      <c r="J681" s="91"/>
      <c r="K681" s="122"/>
    </row>
    <row r="682" spans="1:11" ht="16.2" x14ac:dyDescent="0.3">
      <c r="A682" s="63"/>
      <c r="B682" s="45" t="s">
        <v>1460</v>
      </c>
      <c r="C682" s="4">
        <v>13</v>
      </c>
      <c r="D682" s="4">
        <f t="shared" si="151"/>
        <v>11</v>
      </c>
      <c r="E682" s="4">
        <f t="shared" ref="E682:E689" si="158">IF(D682&lt;8,D682,8)</f>
        <v>8</v>
      </c>
      <c r="F682" s="4">
        <v>2</v>
      </c>
      <c r="G682" s="17">
        <f t="shared" si="153"/>
        <v>336</v>
      </c>
      <c r="H682" s="17">
        <f t="shared" si="154"/>
        <v>0</v>
      </c>
      <c r="I682" s="17">
        <v>1</v>
      </c>
      <c r="J682" s="77"/>
      <c r="K682" s="122"/>
    </row>
    <row r="683" spans="1:11" ht="16.2" x14ac:dyDescent="0.3">
      <c r="A683" s="63"/>
      <c r="B683" s="45" t="s">
        <v>1461</v>
      </c>
      <c r="C683" s="4">
        <v>12</v>
      </c>
      <c r="D683" s="4">
        <f t="shared" si="151"/>
        <v>10</v>
      </c>
      <c r="E683" s="4">
        <f t="shared" si="158"/>
        <v>8</v>
      </c>
      <c r="F683" s="4">
        <f t="shared" si="155"/>
        <v>2</v>
      </c>
      <c r="G683" s="17">
        <f t="shared" si="153"/>
        <v>336</v>
      </c>
      <c r="H683" s="17">
        <f t="shared" si="154"/>
        <v>0</v>
      </c>
      <c r="I683" s="17"/>
      <c r="J683" s="77"/>
      <c r="K683" s="122"/>
    </row>
    <row r="684" spans="1:11" ht="16.2" x14ac:dyDescent="0.3">
      <c r="A684" s="63"/>
      <c r="B684" s="45" t="s">
        <v>1462</v>
      </c>
      <c r="C684" s="4">
        <v>12</v>
      </c>
      <c r="D684" s="4">
        <f t="shared" si="151"/>
        <v>10</v>
      </c>
      <c r="E684" s="4">
        <f t="shared" si="158"/>
        <v>8</v>
      </c>
      <c r="F684" s="4">
        <f t="shared" si="155"/>
        <v>2</v>
      </c>
      <c r="G684" s="17">
        <f t="shared" si="153"/>
        <v>336</v>
      </c>
      <c r="H684" s="17">
        <f t="shared" si="154"/>
        <v>0</v>
      </c>
      <c r="I684" s="17"/>
      <c r="J684" s="77"/>
      <c r="K684" s="122"/>
    </row>
    <row r="685" spans="1:11" ht="16.2" x14ac:dyDescent="0.3">
      <c r="A685" s="63"/>
      <c r="B685" s="45" t="s">
        <v>1463</v>
      </c>
      <c r="C685" s="4">
        <v>12</v>
      </c>
      <c r="D685" s="4">
        <f t="shared" si="151"/>
        <v>10</v>
      </c>
      <c r="E685" s="4">
        <f t="shared" si="158"/>
        <v>8</v>
      </c>
      <c r="F685" s="4">
        <f t="shared" si="155"/>
        <v>2</v>
      </c>
      <c r="G685" s="17">
        <f t="shared" si="153"/>
        <v>336</v>
      </c>
      <c r="H685" s="17">
        <f t="shared" si="154"/>
        <v>0</v>
      </c>
      <c r="I685" s="17"/>
      <c r="J685" s="77"/>
      <c r="K685" s="122"/>
    </row>
    <row r="686" spans="1:11" ht="16.2" x14ac:dyDescent="0.3">
      <c r="A686" s="63"/>
      <c r="B686" s="45" t="s">
        <v>1464</v>
      </c>
      <c r="C686" s="4">
        <v>12</v>
      </c>
      <c r="D686" s="4">
        <f t="shared" si="151"/>
        <v>10</v>
      </c>
      <c r="E686" s="4">
        <f t="shared" si="158"/>
        <v>8</v>
      </c>
      <c r="F686" s="4">
        <f t="shared" si="155"/>
        <v>2</v>
      </c>
      <c r="G686" s="17">
        <f t="shared" si="153"/>
        <v>336</v>
      </c>
      <c r="H686" s="17">
        <f t="shared" ref="H686:H690" si="159">IF(F686&gt;2,F686-2,0)*126*5/3</f>
        <v>0</v>
      </c>
      <c r="I686" s="17"/>
      <c r="J686" s="77"/>
      <c r="K686" s="122"/>
    </row>
    <row r="687" spans="1:11" ht="16.2" x14ac:dyDescent="0.3">
      <c r="A687" s="63"/>
      <c r="B687" s="45" t="s">
        <v>1465</v>
      </c>
      <c r="C687" s="4">
        <v>13</v>
      </c>
      <c r="D687" s="4">
        <f t="shared" si="151"/>
        <v>11</v>
      </c>
      <c r="E687" s="4">
        <f t="shared" si="158"/>
        <v>8</v>
      </c>
      <c r="F687" s="4">
        <v>2</v>
      </c>
      <c r="G687" s="17">
        <f t="shared" si="153"/>
        <v>336</v>
      </c>
      <c r="H687" s="17">
        <f t="shared" si="159"/>
        <v>0</v>
      </c>
      <c r="I687" s="17">
        <v>1</v>
      </c>
      <c r="J687" s="77"/>
      <c r="K687" s="122"/>
    </row>
    <row r="688" spans="1:11" ht="16.2" x14ac:dyDescent="0.3">
      <c r="A688" s="63"/>
      <c r="B688" s="45" t="s">
        <v>1466</v>
      </c>
      <c r="C688" s="4">
        <v>13</v>
      </c>
      <c r="D688" s="4">
        <f t="shared" si="151"/>
        <v>11</v>
      </c>
      <c r="E688" s="4">
        <f t="shared" si="158"/>
        <v>8</v>
      </c>
      <c r="F688" s="4">
        <v>2</v>
      </c>
      <c r="G688" s="17">
        <f t="shared" si="153"/>
        <v>336</v>
      </c>
      <c r="H688" s="17">
        <f t="shared" si="159"/>
        <v>0</v>
      </c>
      <c r="I688" s="17">
        <v>1</v>
      </c>
      <c r="J688" s="77"/>
      <c r="K688" s="122"/>
    </row>
    <row r="689" spans="1:11" ht="16.2" x14ac:dyDescent="0.3">
      <c r="A689" s="63"/>
      <c r="B689" s="45" t="s">
        <v>1467</v>
      </c>
      <c r="C689" s="4">
        <v>13</v>
      </c>
      <c r="D689" s="4">
        <f t="shared" si="151"/>
        <v>11</v>
      </c>
      <c r="E689" s="4">
        <f t="shared" si="158"/>
        <v>8</v>
      </c>
      <c r="F689" s="4">
        <v>2</v>
      </c>
      <c r="G689" s="17">
        <f t="shared" si="153"/>
        <v>336</v>
      </c>
      <c r="H689" s="17">
        <f t="shared" si="159"/>
        <v>0</v>
      </c>
      <c r="I689" s="17">
        <v>1</v>
      </c>
      <c r="J689" s="77"/>
      <c r="K689" s="122"/>
    </row>
    <row r="690" spans="1:11" ht="16.2" x14ac:dyDescent="0.3">
      <c r="A690" s="63"/>
      <c r="B690" s="8" t="s">
        <v>59</v>
      </c>
      <c r="C690" s="4"/>
      <c r="D690" s="4">
        <v>176</v>
      </c>
      <c r="E690" s="4"/>
      <c r="F690" s="4">
        <v>42</v>
      </c>
      <c r="G690" s="17">
        <f t="shared" si="153"/>
        <v>336</v>
      </c>
      <c r="H690" s="17">
        <f t="shared" si="159"/>
        <v>8400</v>
      </c>
      <c r="I690" s="128">
        <v>9.5</v>
      </c>
      <c r="J690" s="77">
        <v>22176</v>
      </c>
      <c r="K690" s="122"/>
    </row>
    <row r="691" spans="1:11" ht="32.4" x14ac:dyDescent="0.3">
      <c r="A691" s="63"/>
      <c r="B691" s="90" t="s">
        <v>1849</v>
      </c>
      <c r="C691" s="26"/>
      <c r="D691" s="4"/>
      <c r="E691" s="4"/>
      <c r="F691" s="4"/>
      <c r="G691" s="1"/>
      <c r="H691" s="1"/>
      <c r="I691" s="1"/>
      <c r="J691" s="133">
        <f>126*42*4/3+126*9.5*5/3</f>
        <v>9051</v>
      </c>
      <c r="K691" s="122">
        <v>2352</v>
      </c>
    </row>
    <row r="692" spans="1:11" ht="16.2" x14ac:dyDescent="0.3">
      <c r="A692" s="63"/>
      <c r="B692" s="8" t="s">
        <v>1817</v>
      </c>
      <c r="C692" s="26"/>
      <c r="D692" s="4"/>
      <c r="E692" s="4"/>
      <c r="F692" s="4"/>
      <c r="G692" s="1"/>
      <c r="H692" s="1"/>
      <c r="I692" s="1"/>
      <c r="J692" s="133">
        <v>33579</v>
      </c>
      <c r="K692" s="122"/>
    </row>
    <row r="693" spans="1:11" ht="16.2" x14ac:dyDescent="0.3">
      <c r="A693" s="63"/>
      <c r="B693" s="8" t="s">
        <v>1</v>
      </c>
      <c r="C693" s="26"/>
      <c r="D693" s="4"/>
      <c r="E693" s="4"/>
      <c r="F693" s="4"/>
      <c r="G693" s="1"/>
      <c r="H693" s="1"/>
      <c r="I693" s="1"/>
      <c r="J693" s="133">
        <v>44063</v>
      </c>
      <c r="K693" s="122"/>
    </row>
    <row r="694" spans="1:11" ht="16.2" x14ac:dyDescent="0.3">
      <c r="A694" s="63"/>
      <c r="B694" s="8" t="s">
        <v>405</v>
      </c>
      <c r="C694" s="9"/>
      <c r="D694" s="9" t="str">
        <f t="shared" ref="D694" si="160">IF((OR(C694&gt;12,C694=12)),C694-2,IF(C694=8,C694-1,""))</f>
        <v/>
      </c>
      <c r="E694" s="9"/>
      <c r="F694" s="9"/>
      <c r="G694" s="10"/>
      <c r="H694" s="10"/>
      <c r="I694" s="10"/>
      <c r="J694" s="78">
        <v>10484</v>
      </c>
      <c r="K694" s="122"/>
    </row>
    <row r="695" spans="1:11" x14ac:dyDescent="0.3">
      <c r="A695" s="63"/>
      <c r="K695" s="122"/>
    </row>
    <row r="696" spans="1:11" ht="16.2" x14ac:dyDescent="0.3">
      <c r="A696" s="63"/>
      <c r="B696" s="45" t="s">
        <v>1468</v>
      </c>
      <c r="C696" s="4">
        <v>13</v>
      </c>
      <c r="D696" s="4">
        <f t="shared" ref="D696:D724" si="161">IF((OR(C696&gt;12,C696=12)),C696-2,IF(C696=8,C696-1,""))</f>
        <v>11</v>
      </c>
      <c r="E696" s="4"/>
      <c r="F696" s="4">
        <v>2</v>
      </c>
      <c r="G696" s="17">
        <f t="shared" ref="G696:G721" si="162">IF(2&lt;F696,2,F696)*126*4/3</f>
        <v>336</v>
      </c>
      <c r="H696" s="17">
        <f t="shared" ref="H696:H702" si="163">IF(F696&gt;2,F696-2,0)*126*5/3</f>
        <v>0</v>
      </c>
      <c r="I696" s="17">
        <v>1</v>
      </c>
      <c r="J696" s="77"/>
      <c r="K696" s="122"/>
    </row>
    <row r="697" spans="1:11" ht="16.2" x14ac:dyDescent="0.3">
      <c r="A697" s="63"/>
      <c r="B697" s="45" t="s">
        <v>1469</v>
      </c>
      <c r="C697" s="4">
        <v>13</v>
      </c>
      <c r="D697" s="4">
        <f t="shared" si="161"/>
        <v>11</v>
      </c>
      <c r="E697" s="4"/>
      <c r="F697" s="4">
        <v>2</v>
      </c>
      <c r="G697" s="17">
        <f t="shared" si="162"/>
        <v>336</v>
      </c>
      <c r="H697" s="17">
        <f t="shared" si="163"/>
        <v>0</v>
      </c>
      <c r="I697" s="17">
        <v>1</v>
      </c>
      <c r="J697" s="77"/>
      <c r="K697" s="122"/>
    </row>
    <row r="698" spans="1:11" ht="16.2" x14ac:dyDescent="0.3">
      <c r="A698" s="63"/>
      <c r="B698" s="45" t="s">
        <v>1470</v>
      </c>
      <c r="C698" s="4">
        <v>12</v>
      </c>
      <c r="D698" s="4">
        <f t="shared" si="161"/>
        <v>10</v>
      </c>
      <c r="E698" s="4"/>
      <c r="F698" s="4">
        <f t="shared" ref="F698:F701" si="164">D698-8</f>
        <v>2</v>
      </c>
      <c r="G698" s="17">
        <f t="shared" si="162"/>
        <v>336</v>
      </c>
      <c r="H698" s="17">
        <f t="shared" si="163"/>
        <v>0</v>
      </c>
      <c r="I698" s="17"/>
      <c r="J698" s="77"/>
      <c r="K698" s="122"/>
    </row>
    <row r="699" spans="1:11" ht="16.2" x14ac:dyDescent="0.3">
      <c r="A699" s="63"/>
      <c r="B699" s="45" t="s">
        <v>1471</v>
      </c>
      <c r="C699" s="4">
        <v>11</v>
      </c>
      <c r="D699" s="4">
        <v>10</v>
      </c>
      <c r="E699" s="4"/>
      <c r="F699" s="4">
        <f t="shared" si="164"/>
        <v>2</v>
      </c>
      <c r="G699" s="17">
        <f t="shared" si="162"/>
        <v>336</v>
      </c>
      <c r="H699" s="17">
        <f t="shared" si="163"/>
        <v>0</v>
      </c>
      <c r="I699" s="17"/>
      <c r="J699" s="77"/>
      <c r="K699" s="122"/>
    </row>
    <row r="700" spans="1:11" ht="16.2" x14ac:dyDescent="0.3">
      <c r="A700" s="63"/>
      <c r="B700" s="45" t="s">
        <v>1472</v>
      </c>
      <c r="C700" s="4">
        <v>12</v>
      </c>
      <c r="D700" s="4">
        <f t="shared" si="161"/>
        <v>10</v>
      </c>
      <c r="E700" s="4"/>
      <c r="F700" s="4">
        <f t="shared" si="164"/>
        <v>2</v>
      </c>
      <c r="G700" s="17">
        <f t="shared" si="162"/>
        <v>336</v>
      </c>
      <c r="H700" s="17">
        <f t="shared" si="163"/>
        <v>0</v>
      </c>
      <c r="I700" s="17"/>
      <c r="J700" s="77"/>
      <c r="K700" s="122"/>
    </row>
    <row r="701" spans="1:11" ht="16.2" x14ac:dyDescent="0.3">
      <c r="A701" s="63"/>
      <c r="B701" s="45" t="s">
        <v>1473</v>
      </c>
      <c r="C701" s="4">
        <v>12</v>
      </c>
      <c r="D701" s="4">
        <f t="shared" si="161"/>
        <v>10</v>
      </c>
      <c r="E701" s="4"/>
      <c r="F701" s="4">
        <f t="shared" si="164"/>
        <v>2</v>
      </c>
      <c r="G701" s="17">
        <f t="shared" si="162"/>
        <v>336</v>
      </c>
      <c r="H701" s="17">
        <f t="shared" si="163"/>
        <v>0</v>
      </c>
      <c r="I701" s="17"/>
      <c r="J701" s="77"/>
      <c r="K701" s="122"/>
    </row>
    <row r="702" spans="1:11" ht="16.2" x14ac:dyDescent="0.3">
      <c r="A702" s="63"/>
      <c r="B702" s="45" t="s">
        <v>1474</v>
      </c>
      <c r="C702" s="4">
        <v>13</v>
      </c>
      <c r="D702" s="4">
        <f t="shared" si="161"/>
        <v>11</v>
      </c>
      <c r="E702" s="4"/>
      <c r="F702" s="4">
        <v>2</v>
      </c>
      <c r="G702" s="17">
        <f t="shared" si="162"/>
        <v>336</v>
      </c>
      <c r="H702" s="17">
        <f t="shared" si="163"/>
        <v>0</v>
      </c>
      <c r="I702" s="17">
        <v>1</v>
      </c>
      <c r="J702" s="77"/>
      <c r="K702" s="122"/>
    </row>
    <row r="703" spans="1:11" ht="16.2" x14ac:dyDescent="0.3">
      <c r="A703" s="63"/>
      <c r="B703" s="45" t="s">
        <v>1475</v>
      </c>
      <c r="C703" s="4"/>
      <c r="D703" s="4" t="str">
        <f t="shared" si="161"/>
        <v/>
      </c>
      <c r="E703" s="4"/>
      <c r="F703" s="4"/>
      <c r="G703" s="17"/>
      <c r="H703" s="17"/>
      <c r="I703" s="17"/>
      <c r="J703" s="77"/>
      <c r="K703" s="122"/>
    </row>
    <row r="704" spans="1:11" ht="16.2" x14ac:dyDescent="0.3">
      <c r="A704" s="63"/>
      <c r="B704" s="45" t="s">
        <v>1476</v>
      </c>
      <c r="C704" s="4"/>
      <c r="D704" s="4" t="str">
        <f t="shared" si="161"/>
        <v/>
      </c>
      <c r="E704" s="4"/>
      <c r="F704" s="4"/>
      <c r="G704" s="17"/>
      <c r="H704" s="17"/>
      <c r="I704" s="17"/>
      <c r="J704" s="77"/>
      <c r="K704" s="122"/>
    </row>
    <row r="705" spans="1:11" ht="16.2" x14ac:dyDescent="0.3">
      <c r="A705" s="63"/>
      <c r="B705" s="45" t="s">
        <v>1477</v>
      </c>
      <c r="C705" s="4"/>
      <c r="D705" s="4" t="str">
        <f t="shared" si="161"/>
        <v/>
      </c>
      <c r="E705" s="4"/>
      <c r="F705" s="4"/>
      <c r="G705" s="17"/>
      <c r="H705" s="17"/>
      <c r="I705" s="17"/>
      <c r="J705" s="77"/>
      <c r="K705" s="122"/>
    </row>
    <row r="706" spans="1:11" ht="16.2" x14ac:dyDescent="0.3">
      <c r="A706" s="63"/>
      <c r="B706" s="45" t="s">
        <v>1478</v>
      </c>
      <c r="C706" s="4"/>
      <c r="D706" s="4" t="str">
        <f t="shared" si="161"/>
        <v/>
      </c>
      <c r="E706" s="4"/>
      <c r="F706" s="4"/>
      <c r="G706" s="17"/>
      <c r="H706" s="17"/>
      <c r="I706" s="17"/>
      <c r="J706" s="77"/>
      <c r="K706" s="122"/>
    </row>
    <row r="707" spans="1:11" ht="16.2" x14ac:dyDescent="0.3">
      <c r="A707" s="63"/>
      <c r="B707" s="45" t="s">
        <v>1479</v>
      </c>
      <c r="C707" s="4"/>
      <c r="D707" s="4" t="str">
        <f t="shared" si="161"/>
        <v/>
      </c>
      <c r="E707" s="4"/>
      <c r="F707" s="4"/>
      <c r="G707" s="17"/>
      <c r="H707" s="17"/>
      <c r="I707" s="17"/>
      <c r="J707" s="77"/>
      <c r="K707" s="122"/>
    </row>
    <row r="708" spans="1:11" ht="16.2" x14ac:dyDescent="0.3">
      <c r="A708" s="63"/>
      <c r="B708" s="45" t="s">
        <v>1480</v>
      </c>
      <c r="C708" s="4">
        <v>12.5</v>
      </c>
      <c r="D708" s="4">
        <f t="shared" si="161"/>
        <v>10.5</v>
      </c>
      <c r="E708" s="4"/>
      <c r="F708" s="4">
        <v>2</v>
      </c>
      <c r="G708" s="17">
        <f t="shared" si="162"/>
        <v>336</v>
      </c>
      <c r="H708" s="17">
        <f t="shared" ref="H708:H715" si="165">IF(F708&gt;2,F708-2,0)*126*5/3</f>
        <v>0</v>
      </c>
      <c r="I708" s="128">
        <v>0.5</v>
      </c>
      <c r="J708" s="77"/>
      <c r="K708" s="122"/>
    </row>
    <row r="709" spans="1:11" ht="16.2" x14ac:dyDescent="0.3">
      <c r="A709" s="63"/>
      <c r="B709" s="45" t="s">
        <v>1481</v>
      </c>
      <c r="C709" s="4">
        <v>13</v>
      </c>
      <c r="D709" s="4">
        <f t="shared" si="161"/>
        <v>11</v>
      </c>
      <c r="E709" s="4"/>
      <c r="F709" s="4">
        <v>2</v>
      </c>
      <c r="G709" s="17">
        <f t="shared" si="162"/>
        <v>336</v>
      </c>
      <c r="H709" s="17">
        <f t="shared" si="165"/>
        <v>0</v>
      </c>
      <c r="I709" s="17">
        <v>1</v>
      </c>
      <c r="J709" s="77"/>
      <c r="K709" s="122"/>
    </row>
    <row r="710" spans="1:11" ht="16.2" x14ac:dyDescent="0.3">
      <c r="A710" s="63"/>
      <c r="B710" s="45" t="s">
        <v>1482</v>
      </c>
      <c r="C710" s="4">
        <v>12</v>
      </c>
      <c r="D710" s="4">
        <f t="shared" si="161"/>
        <v>10</v>
      </c>
      <c r="E710" s="4"/>
      <c r="F710" s="4">
        <f t="shared" ref="F710:F713" si="166">D710-8</f>
        <v>2</v>
      </c>
      <c r="G710" s="17">
        <f t="shared" si="162"/>
        <v>336</v>
      </c>
      <c r="H710" s="17">
        <f t="shared" si="165"/>
        <v>0</v>
      </c>
      <c r="I710" s="17"/>
      <c r="J710" s="77"/>
      <c r="K710" s="122"/>
    </row>
    <row r="711" spans="1:11" ht="16.2" x14ac:dyDescent="0.3">
      <c r="A711" s="63"/>
      <c r="B711" s="45" t="s">
        <v>1483</v>
      </c>
      <c r="C711" s="4">
        <v>12</v>
      </c>
      <c r="D711" s="4">
        <v>10</v>
      </c>
      <c r="E711" s="4"/>
      <c r="F711" s="4">
        <f t="shared" si="166"/>
        <v>2</v>
      </c>
      <c r="G711" s="17">
        <f t="shared" si="162"/>
        <v>336</v>
      </c>
      <c r="H711" s="17">
        <f t="shared" si="165"/>
        <v>0</v>
      </c>
      <c r="I711" s="17"/>
      <c r="J711" s="77"/>
      <c r="K711" s="122"/>
    </row>
    <row r="712" spans="1:11" ht="16.2" x14ac:dyDescent="0.3">
      <c r="A712" s="63"/>
      <c r="B712" s="45" t="s">
        <v>1484</v>
      </c>
      <c r="C712" s="4">
        <v>12</v>
      </c>
      <c r="D712" s="4">
        <f t="shared" si="161"/>
        <v>10</v>
      </c>
      <c r="E712" s="4"/>
      <c r="F712" s="4">
        <f t="shared" si="166"/>
        <v>2</v>
      </c>
      <c r="G712" s="17">
        <f t="shared" si="162"/>
        <v>336</v>
      </c>
      <c r="H712" s="17">
        <f t="shared" si="165"/>
        <v>0</v>
      </c>
      <c r="I712" s="17"/>
      <c r="J712" s="77"/>
      <c r="K712" s="122"/>
    </row>
    <row r="713" spans="1:11" ht="16.2" x14ac:dyDescent="0.3">
      <c r="A713" s="63"/>
      <c r="B713" s="45" t="s">
        <v>1485</v>
      </c>
      <c r="C713" s="4">
        <v>12</v>
      </c>
      <c r="D713" s="4">
        <f t="shared" si="161"/>
        <v>10</v>
      </c>
      <c r="E713" s="4"/>
      <c r="F713" s="4">
        <f t="shared" si="166"/>
        <v>2</v>
      </c>
      <c r="G713" s="17">
        <f t="shared" si="162"/>
        <v>336</v>
      </c>
      <c r="H713" s="17">
        <f t="shared" si="165"/>
        <v>0</v>
      </c>
      <c r="I713" s="17"/>
      <c r="J713" s="77"/>
      <c r="K713" s="122"/>
    </row>
    <row r="714" spans="1:11" ht="16.2" x14ac:dyDescent="0.3">
      <c r="A714" s="63"/>
      <c r="B714" s="45" t="s">
        <v>1486</v>
      </c>
      <c r="C714" s="4">
        <v>13</v>
      </c>
      <c r="D714" s="4">
        <f t="shared" si="161"/>
        <v>11</v>
      </c>
      <c r="E714" s="4"/>
      <c r="F714" s="4">
        <v>2</v>
      </c>
      <c r="G714" s="17">
        <f t="shared" si="162"/>
        <v>336</v>
      </c>
      <c r="H714" s="17">
        <f t="shared" si="165"/>
        <v>0</v>
      </c>
      <c r="I714" s="17">
        <v>1</v>
      </c>
      <c r="J714" s="77"/>
      <c r="K714" s="122"/>
    </row>
    <row r="715" spans="1:11" ht="16.2" x14ac:dyDescent="0.3">
      <c r="A715" s="63"/>
      <c r="B715" s="45" t="s">
        <v>1487</v>
      </c>
      <c r="C715" s="4">
        <v>13</v>
      </c>
      <c r="D715" s="4">
        <f t="shared" si="161"/>
        <v>11</v>
      </c>
      <c r="E715" s="4"/>
      <c r="F715" s="4">
        <v>2</v>
      </c>
      <c r="G715" s="17">
        <f t="shared" si="162"/>
        <v>336</v>
      </c>
      <c r="H715" s="17">
        <f t="shared" si="165"/>
        <v>0</v>
      </c>
      <c r="I715" s="17">
        <v>1</v>
      </c>
      <c r="J715" s="77"/>
      <c r="K715" s="122"/>
    </row>
    <row r="716" spans="1:11" ht="16.2" x14ac:dyDescent="0.3">
      <c r="A716" s="63"/>
      <c r="B716" s="45" t="s">
        <v>1488</v>
      </c>
      <c r="C716" s="4"/>
      <c r="D716" s="4" t="str">
        <f t="shared" si="161"/>
        <v/>
      </c>
      <c r="E716" s="4"/>
      <c r="F716" s="4"/>
      <c r="G716" s="17"/>
      <c r="H716" s="17"/>
      <c r="I716" s="17"/>
      <c r="J716" s="77"/>
      <c r="K716" s="122"/>
    </row>
    <row r="717" spans="1:11" ht="16.2" x14ac:dyDescent="0.3">
      <c r="A717" s="63"/>
      <c r="B717" s="45" t="s">
        <v>1489</v>
      </c>
      <c r="C717" s="4"/>
      <c r="D717" s="4" t="str">
        <f t="shared" si="161"/>
        <v/>
      </c>
      <c r="E717" s="4"/>
      <c r="F717" s="4"/>
      <c r="G717" s="17"/>
      <c r="H717" s="17"/>
      <c r="I717" s="17"/>
      <c r="J717" s="77"/>
      <c r="K717" s="122"/>
    </row>
    <row r="718" spans="1:11" ht="16.2" x14ac:dyDescent="0.3">
      <c r="A718" s="63"/>
      <c r="B718" s="45" t="s">
        <v>1490</v>
      </c>
      <c r="C718" s="4"/>
      <c r="D718" s="4" t="str">
        <f t="shared" si="161"/>
        <v/>
      </c>
      <c r="E718" s="4"/>
      <c r="F718" s="4"/>
      <c r="G718" s="17"/>
      <c r="H718" s="17"/>
      <c r="I718" s="17"/>
      <c r="J718" s="77"/>
      <c r="K718" s="122"/>
    </row>
    <row r="719" spans="1:11" ht="16.2" x14ac:dyDescent="0.3">
      <c r="A719" s="63"/>
      <c r="B719" s="45" t="s">
        <v>1491</v>
      </c>
      <c r="C719" s="4"/>
      <c r="D719" s="4" t="str">
        <f t="shared" si="161"/>
        <v/>
      </c>
      <c r="E719" s="4"/>
      <c r="F719" s="4"/>
      <c r="G719" s="17"/>
      <c r="H719" s="17"/>
      <c r="I719" s="17"/>
      <c r="J719" s="77"/>
      <c r="K719" s="122"/>
    </row>
    <row r="720" spans="1:11" ht="16.2" x14ac:dyDescent="0.3">
      <c r="A720" s="63"/>
      <c r="B720" s="45" t="s">
        <v>1492</v>
      </c>
      <c r="C720" s="4">
        <v>13</v>
      </c>
      <c r="D720" s="4">
        <f t="shared" si="161"/>
        <v>11</v>
      </c>
      <c r="E720" s="4"/>
      <c r="F720" s="4">
        <v>2</v>
      </c>
      <c r="G720" s="17">
        <f t="shared" si="162"/>
        <v>336</v>
      </c>
      <c r="H720" s="17">
        <f t="shared" ref="H720:H721" si="167">IF(F720&gt;2,F720-2,0)*126*5/3</f>
        <v>0</v>
      </c>
      <c r="I720" s="17">
        <v>1</v>
      </c>
      <c r="J720" s="77"/>
      <c r="K720" s="122"/>
    </row>
    <row r="721" spans="1:11" ht="16.2" x14ac:dyDescent="0.3">
      <c r="A721" s="63"/>
      <c r="B721" s="45" t="s">
        <v>1493</v>
      </c>
      <c r="C721" s="4">
        <v>13</v>
      </c>
      <c r="D721" s="4">
        <f t="shared" si="161"/>
        <v>11</v>
      </c>
      <c r="E721" s="4"/>
      <c r="F721" s="4">
        <v>2</v>
      </c>
      <c r="G721" s="17">
        <f t="shared" si="162"/>
        <v>336</v>
      </c>
      <c r="H721" s="17">
        <f t="shared" si="167"/>
        <v>0</v>
      </c>
      <c r="I721" s="17">
        <v>1</v>
      </c>
      <c r="J721" s="77"/>
      <c r="K721" s="122"/>
    </row>
    <row r="722" spans="1:11" ht="16.2" x14ac:dyDescent="0.3">
      <c r="A722" s="63"/>
      <c r="B722" s="8" t="s">
        <v>59</v>
      </c>
      <c r="C722" s="4"/>
      <c r="D722" s="4">
        <v>136</v>
      </c>
      <c r="E722" s="4"/>
      <c r="F722" s="4">
        <v>34</v>
      </c>
      <c r="G722" s="17"/>
      <c r="H722" s="17"/>
      <c r="I722" s="128">
        <v>8.5</v>
      </c>
      <c r="J722" s="77">
        <v>17136</v>
      </c>
      <c r="K722" s="122"/>
    </row>
    <row r="723" spans="1:11" ht="32.4" x14ac:dyDescent="0.3">
      <c r="A723" s="63"/>
      <c r="B723" s="90" t="s">
        <v>1849</v>
      </c>
      <c r="C723" s="4"/>
      <c r="D723" s="4"/>
      <c r="E723" s="4"/>
      <c r="F723" s="4"/>
      <c r="G723" s="17"/>
      <c r="H723" s="17"/>
      <c r="I723" s="17"/>
      <c r="J723" s="77">
        <f>126*34*4/3+126*8.5*5/3</f>
        <v>7497</v>
      </c>
      <c r="K723" s="122"/>
    </row>
    <row r="724" spans="1:11" ht="16.2" x14ac:dyDescent="0.3">
      <c r="A724" s="63"/>
      <c r="B724" s="8" t="s">
        <v>1817</v>
      </c>
      <c r="C724" s="4"/>
      <c r="D724" s="4" t="str">
        <f t="shared" si="161"/>
        <v/>
      </c>
      <c r="E724" s="4"/>
      <c r="F724" s="4"/>
      <c r="G724" s="17"/>
      <c r="H724" s="17"/>
      <c r="I724" s="17"/>
      <c r="J724" s="77">
        <v>24633</v>
      </c>
      <c r="K724" s="122"/>
    </row>
    <row r="725" spans="1:11" ht="16.2" x14ac:dyDescent="0.3">
      <c r="A725" s="63"/>
      <c r="B725" s="8" t="s">
        <v>1</v>
      </c>
      <c r="C725" s="26"/>
      <c r="D725" s="4"/>
      <c r="E725" s="4"/>
      <c r="F725" s="4"/>
      <c r="G725" s="1"/>
      <c r="H725" s="1"/>
      <c r="I725" s="1"/>
      <c r="J725" s="133">
        <v>33047</v>
      </c>
      <c r="K725" s="122"/>
    </row>
    <row r="726" spans="1:11" ht="16.2" x14ac:dyDescent="0.3">
      <c r="A726" s="63"/>
      <c r="B726" s="8" t="s">
        <v>405</v>
      </c>
      <c r="C726" s="9"/>
      <c r="D726" s="9" t="str">
        <f t="shared" ref="D726" si="168">IF((OR(C726&gt;12,C726=12)),C726-2,IF(C726=8,C726-1,""))</f>
        <v/>
      </c>
      <c r="E726" s="9"/>
      <c r="F726" s="9"/>
      <c r="G726" s="10"/>
      <c r="H726" s="10"/>
      <c r="I726" s="10"/>
      <c r="J726" s="78">
        <v>8414</v>
      </c>
      <c r="K726" s="122"/>
    </row>
    <row r="727" spans="1:11" x14ac:dyDescent="0.3">
      <c r="A727" s="63"/>
      <c r="K727" s="122"/>
    </row>
    <row r="728" spans="1:11" ht="16.2" x14ac:dyDescent="0.3">
      <c r="A728" s="63"/>
      <c r="B728" s="45" t="s">
        <v>1494</v>
      </c>
      <c r="C728" s="4">
        <v>12</v>
      </c>
      <c r="D728" s="4">
        <f t="shared" ref="D728:D758" si="169">IF((OR(C728&gt;12,C728=12)),C728-2,IF(C728=8,C728-1,""))</f>
        <v>10</v>
      </c>
      <c r="E728" s="4"/>
      <c r="F728" s="4">
        <f t="shared" ref="F728:F752" si="170">D728-8</f>
        <v>2</v>
      </c>
      <c r="G728" s="17">
        <f t="shared" ref="G728:G738" si="171">IF(2&lt;F728,2,F728)*126*4/3</f>
        <v>336</v>
      </c>
      <c r="H728" s="17">
        <f t="shared" ref="H728:H738" si="172">IF(F728&gt;2,F728-2,0)*126*5/3</f>
        <v>0</v>
      </c>
      <c r="I728" s="17"/>
      <c r="J728" s="77"/>
      <c r="K728" s="122"/>
    </row>
    <row r="729" spans="1:11" ht="16.2" x14ac:dyDescent="0.3">
      <c r="A729" s="63"/>
      <c r="B729" s="45" t="s">
        <v>1495</v>
      </c>
      <c r="C729" s="4">
        <v>12</v>
      </c>
      <c r="D729" s="4">
        <f t="shared" si="169"/>
        <v>10</v>
      </c>
      <c r="E729" s="4"/>
      <c r="F729" s="4">
        <f t="shared" si="170"/>
        <v>2</v>
      </c>
      <c r="G729" s="17">
        <f t="shared" si="171"/>
        <v>336</v>
      </c>
      <c r="H729" s="17">
        <f t="shared" si="172"/>
        <v>0</v>
      </c>
      <c r="I729" s="17"/>
      <c r="J729" s="77"/>
      <c r="K729" s="122"/>
    </row>
    <row r="730" spans="1:11" ht="16.2" x14ac:dyDescent="0.3">
      <c r="A730" s="63"/>
      <c r="B730" s="45" t="s">
        <v>1496</v>
      </c>
      <c r="C730" s="4">
        <v>12</v>
      </c>
      <c r="D730" s="4">
        <f t="shared" si="169"/>
        <v>10</v>
      </c>
      <c r="E730" s="4"/>
      <c r="F730" s="4">
        <f t="shared" si="170"/>
        <v>2</v>
      </c>
      <c r="G730" s="17">
        <f t="shared" si="171"/>
        <v>336</v>
      </c>
      <c r="H730" s="17">
        <f t="shared" si="172"/>
        <v>0</v>
      </c>
      <c r="I730" s="17"/>
      <c r="J730" s="77"/>
      <c r="K730" s="122"/>
    </row>
    <row r="731" spans="1:11" ht="16.2" x14ac:dyDescent="0.3">
      <c r="A731" s="63"/>
      <c r="B731" s="45" t="s">
        <v>1497</v>
      </c>
      <c r="C731" s="4">
        <v>13</v>
      </c>
      <c r="D731" s="4">
        <f t="shared" si="169"/>
        <v>11</v>
      </c>
      <c r="E731" s="4"/>
      <c r="F731" s="4">
        <v>2</v>
      </c>
      <c r="G731" s="17">
        <f t="shared" si="171"/>
        <v>336</v>
      </c>
      <c r="H731" s="17">
        <f t="shared" si="172"/>
        <v>0</v>
      </c>
      <c r="I731" s="17">
        <v>1</v>
      </c>
      <c r="J731" s="77"/>
      <c r="K731" s="122"/>
    </row>
    <row r="732" spans="1:11" s="140" customFormat="1" ht="32.4" x14ac:dyDescent="0.3">
      <c r="A732" s="153"/>
      <c r="B732" s="81" t="s">
        <v>1949</v>
      </c>
      <c r="C732" s="10">
        <v>13</v>
      </c>
      <c r="D732" s="10">
        <f t="shared" si="169"/>
        <v>11</v>
      </c>
      <c r="E732" s="10"/>
      <c r="F732" s="10">
        <v>2</v>
      </c>
      <c r="G732" s="38">
        <f t="shared" si="171"/>
        <v>336</v>
      </c>
      <c r="H732" s="38">
        <f t="shared" si="172"/>
        <v>0</v>
      </c>
      <c r="I732" s="38">
        <v>1</v>
      </c>
      <c r="J732" s="82"/>
      <c r="K732" s="154">
        <f>126*8*2+126*4/3*2+126*5/3</f>
        <v>2562</v>
      </c>
    </row>
    <row r="733" spans="1:11" ht="16.2" x14ac:dyDescent="0.3">
      <c r="A733" s="63"/>
      <c r="B733" s="45" t="s">
        <v>1498</v>
      </c>
      <c r="C733" s="4">
        <v>11</v>
      </c>
      <c r="D733" s="4">
        <v>10</v>
      </c>
      <c r="E733" s="4"/>
      <c r="F733" s="4">
        <f t="shared" si="170"/>
        <v>2</v>
      </c>
      <c r="G733" s="17">
        <f t="shared" si="171"/>
        <v>336</v>
      </c>
      <c r="H733" s="17">
        <f t="shared" si="172"/>
        <v>0</v>
      </c>
      <c r="I733" s="17"/>
      <c r="J733" s="77"/>
      <c r="K733" s="122"/>
    </row>
    <row r="734" spans="1:11" ht="16.2" x14ac:dyDescent="0.3">
      <c r="A734" s="63"/>
      <c r="B734" s="45" t="s">
        <v>1499</v>
      </c>
      <c r="C734" s="4"/>
      <c r="D734" s="4" t="str">
        <f t="shared" si="169"/>
        <v/>
      </c>
      <c r="E734" s="4"/>
      <c r="F734" s="4"/>
      <c r="G734" s="17"/>
      <c r="H734" s="17"/>
      <c r="I734" s="17"/>
      <c r="J734" s="77"/>
      <c r="K734" s="122"/>
    </row>
    <row r="735" spans="1:11" ht="16.2" x14ac:dyDescent="0.3">
      <c r="A735" s="63"/>
      <c r="B735" s="45" t="s">
        <v>1500</v>
      </c>
      <c r="C735" s="4"/>
      <c r="D735" s="4" t="str">
        <f t="shared" si="169"/>
        <v/>
      </c>
      <c r="E735" s="4"/>
      <c r="F735" s="4"/>
      <c r="G735" s="17"/>
      <c r="H735" s="17"/>
      <c r="I735" s="17"/>
      <c r="J735" s="77"/>
      <c r="K735" s="122"/>
    </row>
    <row r="736" spans="1:11" ht="16.2" x14ac:dyDescent="0.3">
      <c r="A736" s="63"/>
      <c r="B736" s="45" t="s">
        <v>1501</v>
      </c>
      <c r="C736" s="4"/>
      <c r="D736" s="4" t="str">
        <f t="shared" si="169"/>
        <v/>
      </c>
      <c r="E736" s="4"/>
      <c r="F736" s="4"/>
      <c r="G736" s="17"/>
      <c r="H736" s="17"/>
      <c r="I736" s="17"/>
      <c r="J736" s="77"/>
      <c r="K736" s="122"/>
    </row>
    <row r="737" spans="1:11" ht="16.2" x14ac:dyDescent="0.3">
      <c r="A737" s="63"/>
      <c r="B737" s="45" t="s">
        <v>1502</v>
      </c>
      <c r="C737" s="4">
        <v>13</v>
      </c>
      <c r="D737" s="4">
        <f t="shared" si="169"/>
        <v>11</v>
      </c>
      <c r="E737" s="4"/>
      <c r="F737" s="4">
        <v>2</v>
      </c>
      <c r="G737" s="17">
        <f t="shared" si="171"/>
        <v>336</v>
      </c>
      <c r="H737" s="17">
        <f t="shared" si="172"/>
        <v>0</v>
      </c>
      <c r="I737" s="17">
        <v>1</v>
      </c>
      <c r="J737" s="77"/>
      <c r="K737" s="122"/>
    </row>
    <row r="738" spans="1:11" ht="16.2" x14ac:dyDescent="0.3">
      <c r="A738" s="63"/>
      <c r="B738" s="45" t="s">
        <v>1503</v>
      </c>
      <c r="C738" s="4">
        <v>13</v>
      </c>
      <c r="D738" s="4">
        <f t="shared" si="169"/>
        <v>11</v>
      </c>
      <c r="E738" s="4"/>
      <c r="F738" s="4">
        <v>2</v>
      </c>
      <c r="G738" s="17">
        <f t="shared" si="171"/>
        <v>336</v>
      </c>
      <c r="H738" s="17">
        <f t="shared" si="172"/>
        <v>0</v>
      </c>
      <c r="I738" s="17">
        <v>1</v>
      </c>
      <c r="J738" s="77"/>
      <c r="K738" s="122"/>
    </row>
    <row r="739" spans="1:11" s="32" customFormat="1" ht="32.4" x14ac:dyDescent="0.3">
      <c r="A739" s="148"/>
      <c r="B739" s="114" t="s">
        <v>1950</v>
      </c>
      <c r="C739" s="30">
        <v>13</v>
      </c>
      <c r="D739" s="30">
        <f t="shared" si="169"/>
        <v>11</v>
      </c>
      <c r="E739" s="30"/>
      <c r="F739" s="30">
        <v>2</v>
      </c>
      <c r="G739" s="23">
        <f>IF(2&lt;F739,2,F739)*133*4/3</f>
        <v>354.66666666666669</v>
      </c>
      <c r="H739" s="23">
        <f>IF(F739&gt;2,F739-2,0)*133*5/3</f>
        <v>0</v>
      </c>
      <c r="I739" s="23">
        <v>1</v>
      </c>
      <c r="J739" s="115"/>
      <c r="K739" s="155">
        <v>2705</v>
      </c>
    </row>
    <row r="740" spans="1:11" ht="16.2" x14ac:dyDescent="0.3">
      <c r="A740" s="63"/>
      <c r="B740" s="45" t="s">
        <v>1504</v>
      </c>
      <c r="C740" s="4">
        <v>12</v>
      </c>
      <c r="D740" s="4">
        <f t="shared" si="169"/>
        <v>10</v>
      </c>
      <c r="E740" s="4"/>
      <c r="F740" s="4">
        <f t="shared" si="170"/>
        <v>2</v>
      </c>
      <c r="G740" s="17">
        <f t="shared" ref="G740:G757" si="173">IF(2&lt;F740,2,F740)*133*4/3</f>
        <v>354.66666666666669</v>
      </c>
      <c r="H740" s="17">
        <f t="shared" ref="H740:H757" si="174">IF(F740&gt;2,F740-2,0)*133*5/3</f>
        <v>0</v>
      </c>
      <c r="I740" s="17"/>
      <c r="J740" s="77"/>
      <c r="K740" s="122"/>
    </row>
    <row r="741" spans="1:11" ht="16.2" x14ac:dyDescent="0.3">
      <c r="A741" s="63"/>
      <c r="B741" s="45" t="s">
        <v>1505</v>
      </c>
      <c r="C741" s="4">
        <v>12</v>
      </c>
      <c r="D741" s="4">
        <f t="shared" si="169"/>
        <v>10</v>
      </c>
      <c r="E741" s="4"/>
      <c r="F741" s="4">
        <f t="shared" si="170"/>
        <v>2</v>
      </c>
      <c r="G741" s="17">
        <f t="shared" si="173"/>
        <v>354.66666666666669</v>
      </c>
      <c r="H741" s="17">
        <f t="shared" si="174"/>
        <v>0</v>
      </c>
      <c r="I741" s="17"/>
      <c r="J741" s="77"/>
      <c r="K741" s="122"/>
    </row>
    <row r="742" spans="1:11" ht="16.2" x14ac:dyDescent="0.3">
      <c r="A742" s="63"/>
      <c r="B742" s="45" t="s">
        <v>1506</v>
      </c>
      <c r="C742" s="4">
        <v>12</v>
      </c>
      <c r="D742" s="4">
        <f t="shared" si="169"/>
        <v>10</v>
      </c>
      <c r="E742" s="4"/>
      <c r="F742" s="4">
        <f t="shared" si="170"/>
        <v>2</v>
      </c>
      <c r="G742" s="17">
        <f t="shared" si="173"/>
        <v>354.66666666666669</v>
      </c>
      <c r="H742" s="17">
        <f t="shared" si="174"/>
        <v>0</v>
      </c>
      <c r="I742" s="17"/>
      <c r="J742" s="77"/>
      <c r="K742" s="122"/>
    </row>
    <row r="743" spans="1:11" ht="16.2" x14ac:dyDescent="0.3">
      <c r="A743" s="63"/>
      <c r="B743" s="45" t="s">
        <v>1507</v>
      </c>
      <c r="C743" s="4">
        <v>12</v>
      </c>
      <c r="D743" s="4">
        <v>10</v>
      </c>
      <c r="E743" s="4"/>
      <c r="F743" s="4">
        <f t="shared" si="170"/>
        <v>2</v>
      </c>
      <c r="G743" s="17">
        <f t="shared" si="173"/>
        <v>354.66666666666669</v>
      </c>
      <c r="H743" s="17">
        <f t="shared" si="174"/>
        <v>0</v>
      </c>
      <c r="I743" s="17"/>
      <c r="J743" s="77"/>
      <c r="K743" s="122"/>
    </row>
    <row r="744" spans="1:11" ht="16.2" x14ac:dyDescent="0.3">
      <c r="A744" s="63"/>
      <c r="B744" s="45" t="s">
        <v>1508</v>
      </c>
      <c r="C744" s="4">
        <v>9</v>
      </c>
      <c r="D744" s="4">
        <v>8</v>
      </c>
      <c r="E744" s="4"/>
      <c r="F744" s="4">
        <f t="shared" si="170"/>
        <v>0</v>
      </c>
      <c r="G744" s="17">
        <f t="shared" si="173"/>
        <v>0</v>
      </c>
      <c r="H744" s="17">
        <f t="shared" si="174"/>
        <v>0</v>
      </c>
      <c r="I744" s="17"/>
      <c r="J744" s="77"/>
      <c r="K744" s="122"/>
    </row>
    <row r="745" spans="1:11" ht="16.2" x14ac:dyDescent="0.3">
      <c r="A745" s="63"/>
      <c r="B745" s="45" t="s">
        <v>1509</v>
      </c>
      <c r="C745" s="4">
        <v>13</v>
      </c>
      <c r="D745" s="4">
        <f t="shared" si="169"/>
        <v>11</v>
      </c>
      <c r="E745" s="4"/>
      <c r="F745" s="4">
        <v>2</v>
      </c>
      <c r="G745" s="17">
        <f t="shared" si="173"/>
        <v>354.66666666666669</v>
      </c>
      <c r="H745" s="17">
        <f t="shared" si="174"/>
        <v>0</v>
      </c>
      <c r="I745" s="17">
        <v>1</v>
      </c>
      <c r="J745" s="77"/>
      <c r="K745" s="122"/>
    </row>
    <row r="746" spans="1:11" ht="16.2" x14ac:dyDescent="0.3">
      <c r="A746" s="63"/>
      <c r="B746" s="45" t="s">
        <v>1510</v>
      </c>
      <c r="C746" s="4"/>
      <c r="D746" s="4" t="str">
        <f t="shared" si="169"/>
        <v/>
      </c>
      <c r="E746" s="4"/>
      <c r="F746" s="4"/>
      <c r="G746" s="17"/>
      <c r="H746" s="17"/>
      <c r="I746" s="17"/>
      <c r="J746" s="77"/>
      <c r="K746" s="122"/>
    </row>
    <row r="747" spans="1:11" ht="16.2" x14ac:dyDescent="0.3">
      <c r="A747" s="63"/>
      <c r="B747" s="45" t="s">
        <v>1511</v>
      </c>
      <c r="C747" s="4"/>
      <c r="D747" s="4" t="str">
        <f t="shared" si="169"/>
        <v/>
      </c>
      <c r="E747" s="4"/>
      <c r="F747" s="4"/>
      <c r="G747" s="17"/>
      <c r="H747" s="17"/>
      <c r="I747" s="17"/>
      <c r="J747" s="77"/>
      <c r="K747" s="122"/>
    </row>
    <row r="748" spans="1:11" ht="16.2" x14ac:dyDescent="0.3">
      <c r="A748" s="63"/>
      <c r="B748" s="45" t="s">
        <v>1512</v>
      </c>
      <c r="C748" s="4"/>
      <c r="D748" s="4" t="str">
        <f t="shared" si="169"/>
        <v/>
      </c>
      <c r="E748" s="4"/>
      <c r="F748" s="4"/>
      <c r="G748" s="17"/>
      <c r="H748" s="17"/>
      <c r="I748" s="17"/>
      <c r="J748" s="77"/>
      <c r="K748" s="122"/>
    </row>
    <row r="749" spans="1:11" ht="16.2" x14ac:dyDescent="0.3">
      <c r="A749" s="63"/>
      <c r="B749" s="45" t="s">
        <v>1513</v>
      </c>
      <c r="C749" s="4"/>
      <c r="D749" s="4" t="str">
        <f t="shared" si="169"/>
        <v/>
      </c>
      <c r="E749" s="4"/>
      <c r="F749" s="4"/>
      <c r="G749" s="17"/>
      <c r="H749" s="17"/>
      <c r="I749" s="17"/>
      <c r="J749" s="77"/>
      <c r="K749" s="122"/>
    </row>
    <row r="750" spans="1:11" ht="16.2" x14ac:dyDescent="0.3">
      <c r="A750" s="63"/>
      <c r="B750" s="45" t="s">
        <v>1514</v>
      </c>
      <c r="C750" s="4">
        <v>13</v>
      </c>
      <c r="D750" s="4">
        <f t="shared" si="169"/>
        <v>11</v>
      </c>
      <c r="E750" s="4"/>
      <c r="F750" s="4">
        <v>2</v>
      </c>
      <c r="G750" s="17">
        <f t="shared" si="173"/>
        <v>354.66666666666669</v>
      </c>
      <c r="H750" s="17">
        <f t="shared" si="174"/>
        <v>0</v>
      </c>
      <c r="I750" s="17">
        <v>1</v>
      </c>
      <c r="J750" s="77"/>
      <c r="K750" s="122"/>
    </row>
    <row r="751" spans="1:11" ht="16.2" x14ac:dyDescent="0.3">
      <c r="A751" s="63"/>
      <c r="B751" s="45" t="s">
        <v>1515</v>
      </c>
      <c r="C751" s="4">
        <v>13</v>
      </c>
      <c r="D751" s="4">
        <f t="shared" si="169"/>
        <v>11</v>
      </c>
      <c r="E751" s="4"/>
      <c r="F751" s="4">
        <v>2</v>
      </c>
      <c r="G751" s="17">
        <f t="shared" si="173"/>
        <v>354.66666666666669</v>
      </c>
      <c r="H751" s="17">
        <f t="shared" si="174"/>
        <v>0</v>
      </c>
      <c r="I751" s="17">
        <v>1</v>
      </c>
      <c r="J751" s="77"/>
      <c r="K751" s="122"/>
    </row>
    <row r="752" spans="1:11" ht="16.2" x14ac:dyDescent="0.3">
      <c r="A752" s="63"/>
      <c r="B752" s="45" t="s">
        <v>1516</v>
      </c>
      <c r="C752" s="4">
        <v>12</v>
      </c>
      <c r="D752" s="4">
        <f t="shared" si="169"/>
        <v>10</v>
      </c>
      <c r="E752" s="4"/>
      <c r="F752" s="4">
        <f t="shared" si="170"/>
        <v>2</v>
      </c>
      <c r="G752" s="17">
        <f t="shared" si="173"/>
        <v>354.66666666666669</v>
      </c>
      <c r="H752" s="17">
        <f t="shared" si="174"/>
        <v>0</v>
      </c>
      <c r="I752" s="17"/>
      <c r="J752" s="77"/>
      <c r="K752" s="122"/>
    </row>
    <row r="753" spans="1:11" ht="16.2" x14ac:dyDescent="0.3">
      <c r="A753" s="63"/>
      <c r="B753" s="45" t="s">
        <v>1517</v>
      </c>
      <c r="C753" s="4">
        <v>12</v>
      </c>
      <c r="D753" s="4">
        <f t="shared" si="169"/>
        <v>10</v>
      </c>
      <c r="E753" s="4"/>
      <c r="F753" s="4">
        <f t="shared" ref="F753:F757" si="175">D753-8</f>
        <v>2</v>
      </c>
      <c r="G753" s="17">
        <f t="shared" si="173"/>
        <v>354.66666666666669</v>
      </c>
      <c r="H753" s="17">
        <f t="shared" si="174"/>
        <v>0</v>
      </c>
      <c r="I753" s="17"/>
      <c r="J753" s="77"/>
      <c r="K753" s="122"/>
    </row>
    <row r="754" spans="1:11" ht="16.2" x14ac:dyDescent="0.3">
      <c r="A754" s="63"/>
      <c r="B754" s="45" t="s">
        <v>1518</v>
      </c>
      <c r="C754" s="4">
        <v>12</v>
      </c>
      <c r="D754" s="4">
        <f t="shared" si="169"/>
        <v>10</v>
      </c>
      <c r="E754" s="4"/>
      <c r="F754" s="4">
        <f t="shared" si="175"/>
        <v>2</v>
      </c>
      <c r="G754" s="17">
        <f t="shared" si="173"/>
        <v>354.66666666666669</v>
      </c>
      <c r="H754" s="17">
        <f t="shared" si="174"/>
        <v>0</v>
      </c>
      <c r="I754" s="17"/>
      <c r="J754" s="77"/>
      <c r="K754" s="122"/>
    </row>
    <row r="755" spans="1:11" ht="16.2" x14ac:dyDescent="0.3">
      <c r="A755" s="63"/>
      <c r="B755" s="45" t="s">
        <v>1519</v>
      </c>
      <c r="C755" s="4">
        <v>12</v>
      </c>
      <c r="D755" s="4">
        <v>10.5</v>
      </c>
      <c r="E755" s="4"/>
      <c r="F755" s="4">
        <v>2</v>
      </c>
      <c r="G755" s="17">
        <f t="shared" si="173"/>
        <v>354.66666666666669</v>
      </c>
      <c r="H755" s="17">
        <f t="shared" si="174"/>
        <v>0</v>
      </c>
      <c r="I755" s="128">
        <v>0.5</v>
      </c>
      <c r="J755" s="77"/>
      <c r="K755" s="122"/>
    </row>
    <row r="756" spans="1:11" ht="16.2" x14ac:dyDescent="0.3">
      <c r="A756" s="63"/>
      <c r="B756" s="45" t="s">
        <v>1520</v>
      </c>
      <c r="C756" s="4">
        <v>12</v>
      </c>
      <c r="D756" s="4">
        <f t="shared" si="169"/>
        <v>10</v>
      </c>
      <c r="E756" s="4"/>
      <c r="F756" s="4">
        <f t="shared" si="175"/>
        <v>2</v>
      </c>
      <c r="G756" s="17">
        <f t="shared" si="173"/>
        <v>354.66666666666669</v>
      </c>
      <c r="H756" s="17">
        <f t="shared" si="174"/>
        <v>0</v>
      </c>
      <c r="I756" s="17"/>
      <c r="J756" s="77"/>
      <c r="K756" s="122"/>
    </row>
    <row r="757" spans="1:11" ht="16.2" x14ac:dyDescent="0.3">
      <c r="A757" s="63"/>
      <c r="B757" s="45" t="s">
        <v>1521</v>
      </c>
      <c r="C757" s="4">
        <v>12</v>
      </c>
      <c r="D757" s="4">
        <f t="shared" si="169"/>
        <v>10</v>
      </c>
      <c r="E757" s="4"/>
      <c r="F757" s="4">
        <f t="shared" si="175"/>
        <v>2</v>
      </c>
      <c r="G757" s="17">
        <f t="shared" si="173"/>
        <v>354.66666666666669</v>
      </c>
      <c r="H757" s="17">
        <f t="shared" si="174"/>
        <v>0</v>
      </c>
      <c r="I757" s="17"/>
      <c r="J757" s="77"/>
      <c r="K757" s="122"/>
    </row>
    <row r="758" spans="1:11" ht="16.2" x14ac:dyDescent="0.3">
      <c r="A758" s="63"/>
      <c r="B758" s="45" t="s">
        <v>1522</v>
      </c>
      <c r="C758" s="4"/>
      <c r="D758" s="4" t="str">
        <f t="shared" si="169"/>
        <v/>
      </c>
      <c r="E758" s="4"/>
      <c r="F758" s="4"/>
      <c r="G758" s="17"/>
      <c r="H758" s="17"/>
      <c r="I758" s="17"/>
      <c r="J758" s="77"/>
      <c r="K758" s="122"/>
    </row>
    <row r="759" spans="1:11" ht="16.2" x14ac:dyDescent="0.3">
      <c r="A759" s="63"/>
      <c r="B759" s="8" t="s">
        <v>59</v>
      </c>
      <c r="C759" s="4"/>
      <c r="D759" s="4" t="s">
        <v>1966</v>
      </c>
      <c r="E759" s="4"/>
      <c r="F759" s="4">
        <v>40</v>
      </c>
      <c r="G759" s="17"/>
      <c r="H759" s="17"/>
      <c r="I759" s="128">
        <v>6.5</v>
      </c>
      <c r="J759" s="77">
        <v>21168</v>
      </c>
      <c r="K759" s="122"/>
    </row>
    <row r="760" spans="1:11" ht="33" customHeight="1" x14ac:dyDescent="0.3">
      <c r="A760" s="63"/>
      <c r="B760" s="90" t="s">
        <v>1849</v>
      </c>
      <c r="C760" s="27"/>
      <c r="D760" s="4"/>
      <c r="E760" s="4"/>
      <c r="F760" s="4"/>
      <c r="G760" s="1"/>
      <c r="H760" s="1"/>
      <c r="I760" s="1"/>
      <c r="J760" s="133">
        <v>8369</v>
      </c>
      <c r="K760" s="122">
        <v>5267</v>
      </c>
    </row>
    <row r="761" spans="1:11" ht="16.2" x14ac:dyDescent="0.3">
      <c r="A761" s="63"/>
      <c r="B761" s="8" t="s">
        <v>1817</v>
      </c>
      <c r="C761" s="27"/>
      <c r="D761" s="4"/>
      <c r="E761" s="4"/>
      <c r="F761" s="4"/>
      <c r="G761" s="1"/>
      <c r="H761" s="1"/>
      <c r="I761" s="1"/>
      <c r="J761" s="133">
        <v>34804</v>
      </c>
      <c r="K761" s="122"/>
    </row>
    <row r="762" spans="1:11" ht="16.2" x14ac:dyDescent="0.3">
      <c r="A762" s="63"/>
      <c r="B762" s="8" t="s">
        <v>1</v>
      </c>
      <c r="C762" s="27"/>
      <c r="D762" s="4"/>
      <c r="E762" s="4"/>
      <c r="F762" s="4"/>
      <c r="G762" s="1"/>
      <c r="H762" s="1"/>
      <c r="I762" s="1"/>
      <c r="J762" s="133">
        <v>43906</v>
      </c>
      <c r="K762" s="122"/>
    </row>
    <row r="763" spans="1:11" ht="16.2" x14ac:dyDescent="0.3">
      <c r="A763" s="63"/>
      <c r="B763" s="8" t="s">
        <v>405</v>
      </c>
      <c r="C763" s="9"/>
      <c r="D763" s="9" t="str">
        <f t="shared" ref="D763" si="176">IF((OR(C763&gt;12,C763=12)),C763-2,IF(C763=8,C763-1,""))</f>
        <v/>
      </c>
      <c r="E763" s="9"/>
      <c r="F763" s="9"/>
      <c r="G763" s="10"/>
      <c r="H763" s="10"/>
      <c r="I763" s="10"/>
      <c r="J763" s="78">
        <v>9102</v>
      </c>
      <c r="K763" s="122"/>
    </row>
    <row r="764" spans="1:11" x14ac:dyDescent="0.3">
      <c r="A764" s="63"/>
      <c r="K764" s="122"/>
    </row>
    <row r="765" spans="1:11" ht="16.2" x14ac:dyDescent="0.3">
      <c r="A765" s="63"/>
      <c r="B765" s="45" t="s">
        <v>1523</v>
      </c>
      <c r="C765" s="4"/>
      <c r="D765" s="4" t="str">
        <f t="shared" ref="D765:D794" si="177">IF((OR(C765&gt;12,C765=12)),C765-2,IF(C765=8,C765-1,""))</f>
        <v/>
      </c>
      <c r="E765" s="4"/>
      <c r="F765" s="4"/>
      <c r="G765" s="17"/>
      <c r="H765" s="17"/>
      <c r="I765" s="17"/>
      <c r="J765" s="77"/>
      <c r="K765" s="122"/>
    </row>
    <row r="766" spans="1:11" ht="16.2" x14ac:dyDescent="0.3">
      <c r="A766" s="63"/>
      <c r="B766" s="45" t="s">
        <v>1524</v>
      </c>
      <c r="C766" s="4"/>
      <c r="D766" s="4" t="str">
        <f t="shared" si="177"/>
        <v/>
      </c>
      <c r="E766" s="4"/>
      <c r="F766" s="4"/>
      <c r="G766" s="17"/>
      <c r="H766" s="17"/>
      <c r="I766" s="17"/>
      <c r="J766" s="77"/>
      <c r="K766" s="122"/>
    </row>
    <row r="767" spans="1:11" ht="16.2" x14ac:dyDescent="0.3">
      <c r="A767" s="63"/>
      <c r="B767" s="45" t="s">
        <v>1525</v>
      </c>
      <c r="C767" s="4"/>
      <c r="D767" s="4" t="str">
        <f t="shared" si="177"/>
        <v/>
      </c>
      <c r="E767" s="4"/>
      <c r="F767" s="4"/>
      <c r="G767" s="17"/>
      <c r="H767" s="17"/>
      <c r="I767" s="17"/>
      <c r="J767" s="77"/>
      <c r="K767" s="122"/>
    </row>
    <row r="768" spans="1:11" ht="16.2" x14ac:dyDescent="0.3">
      <c r="A768" s="63"/>
      <c r="B768" s="45" t="s">
        <v>1526</v>
      </c>
      <c r="C768" s="4">
        <v>13</v>
      </c>
      <c r="D768" s="4">
        <f t="shared" si="177"/>
        <v>11</v>
      </c>
      <c r="E768" s="4"/>
      <c r="F768" s="4">
        <v>2</v>
      </c>
      <c r="G768" s="17">
        <f t="shared" ref="G768:G796" si="178">IF(2&lt;F768,2,F768)*133*4/3</f>
        <v>354.66666666666669</v>
      </c>
      <c r="H768" s="17">
        <f t="shared" ref="H768:H796" si="179">IF(F768&gt;2,F768-2,0)*133*5/3</f>
        <v>0</v>
      </c>
      <c r="I768" s="17">
        <v>1</v>
      </c>
      <c r="J768" s="77"/>
      <c r="K768" s="122"/>
    </row>
    <row r="769" spans="1:11" ht="16.2" x14ac:dyDescent="0.3">
      <c r="A769" s="63"/>
      <c r="B769" s="45" t="s">
        <v>1527</v>
      </c>
      <c r="C769" s="4">
        <v>13</v>
      </c>
      <c r="D769" s="4">
        <v>10</v>
      </c>
      <c r="E769" s="4"/>
      <c r="F769" s="4">
        <f t="shared" ref="F769:F795" si="180">D769-8</f>
        <v>2</v>
      </c>
      <c r="G769" s="17">
        <f t="shared" si="178"/>
        <v>354.66666666666669</v>
      </c>
      <c r="H769" s="17">
        <f t="shared" si="179"/>
        <v>0</v>
      </c>
      <c r="I769" s="17"/>
      <c r="J769" s="77"/>
      <c r="K769" s="122"/>
    </row>
    <row r="770" spans="1:11" ht="16.2" x14ac:dyDescent="0.3">
      <c r="A770" s="63"/>
      <c r="B770" s="45" t="s">
        <v>1528</v>
      </c>
      <c r="C770" s="4">
        <v>12</v>
      </c>
      <c r="D770" s="4">
        <v>8</v>
      </c>
      <c r="E770" s="4"/>
      <c r="F770" s="4">
        <f t="shared" si="180"/>
        <v>0</v>
      </c>
      <c r="G770" s="17">
        <f t="shared" si="178"/>
        <v>0</v>
      </c>
      <c r="H770" s="17">
        <f t="shared" si="179"/>
        <v>0</v>
      </c>
      <c r="I770" s="17"/>
      <c r="J770" s="77"/>
      <c r="K770" s="122"/>
    </row>
    <row r="771" spans="1:11" ht="32.4" x14ac:dyDescent="0.3">
      <c r="A771" s="63"/>
      <c r="B771" s="177" t="s">
        <v>1884</v>
      </c>
      <c r="C771" s="10">
        <v>12</v>
      </c>
      <c r="D771" s="10">
        <f t="shared" si="177"/>
        <v>10</v>
      </c>
      <c r="E771" s="10"/>
      <c r="F771" s="10">
        <f t="shared" si="180"/>
        <v>2</v>
      </c>
      <c r="G771" s="38">
        <f t="shared" si="178"/>
        <v>354.66666666666669</v>
      </c>
      <c r="H771" s="38">
        <f t="shared" si="179"/>
        <v>0</v>
      </c>
      <c r="I771" s="38"/>
      <c r="J771" s="82"/>
      <c r="K771" s="127">
        <v>2483</v>
      </c>
    </row>
    <row r="772" spans="1:11" ht="32.4" x14ac:dyDescent="0.3">
      <c r="A772" s="63"/>
      <c r="B772" s="177" t="s">
        <v>1885</v>
      </c>
      <c r="C772" s="10">
        <v>12</v>
      </c>
      <c r="D772" s="10">
        <f t="shared" si="177"/>
        <v>10</v>
      </c>
      <c r="E772" s="10"/>
      <c r="F772" s="10">
        <f t="shared" si="180"/>
        <v>2</v>
      </c>
      <c r="G772" s="38">
        <f t="shared" si="178"/>
        <v>354.66666666666669</v>
      </c>
      <c r="H772" s="38">
        <f t="shared" si="179"/>
        <v>0</v>
      </c>
      <c r="I772" s="38"/>
      <c r="J772" s="82"/>
      <c r="K772" s="127">
        <v>2483</v>
      </c>
    </row>
    <row r="773" spans="1:11" ht="32.4" x14ac:dyDescent="0.3">
      <c r="A773" s="63"/>
      <c r="B773" s="177" t="s">
        <v>1886</v>
      </c>
      <c r="C773" s="10">
        <v>12</v>
      </c>
      <c r="D773" s="10">
        <f t="shared" si="177"/>
        <v>10</v>
      </c>
      <c r="E773" s="10"/>
      <c r="F773" s="10">
        <f t="shared" si="180"/>
        <v>2</v>
      </c>
      <c r="G773" s="38">
        <f t="shared" si="178"/>
        <v>354.66666666666669</v>
      </c>
      <c r="H773" s="38">
        <f t="shared" si="179"/>
        <v>0</v>
      </c>
      <c r="I773" s="38"/>
      <c r="J773" s="82"/>
      <c r="K773" s="127">
        <v>2483</v>
      </c>
    </row>
    <row r="774" spans="1:11" ht="32.4" x14ac:dyDescent="0.3">
      <c r="A774" s="63"/>
      <c r="B774" s="177" t="s">
        <v>1887</v>
      </c>
      <c r="C774" s="10">
        <v>12</v>
      </c>
      <c r="D774" s="10">
        <f t="shared" si="177"/>
        <v>10</v>
      </c>
      <c r="E774" s="10"/>
      <c r="F774" s="10">
        <f t="shared" si="180"/>
        <v>2</v>
      </c>
      <c r="G774" s="38">
        <f t="shared" si="178"/>
        <v>354.66666666666669</v>
      </c>
      <c r="H774" s="38">
        <f t="shared" si="179"/>
        <v>0</v>
      </c>
      <c r="I774" s="38"/>
      <c r="J774" s="82"/>
      <c r="K774" s="127">
        <v>2483</v>
      </c>
    </row>
    <row r="775" spans="1:11" ht="16.2" x14ac:dyDescent="0.3">
      <c r="A775" s="63"/>
      <c r="B775" s="45" t="s">
        <v>1529</v>
      </c>
      <c r="C775" s="4">
        <v>12</v>
      </c>
      <c r="D775" s="4">
        <f t="shared" si="177"/>
        <v>10</v>
      </c>
      <c r="E775" s="4"/>
      <c r="F775" s="4">
        <f t="shared" si="180"/>
        <v>2</v>
      </c>
      <c r="G775" s="17">
        <f t="shared" si="178"/>
        <v>354.66666666666669</v>
      </c>
      <c r="H775" s="17">
        <f t="shared" si="179"/>
        <v>0</v>
      </c>
      <c r="I775" s="17"/>
      <c r="J775" s="77"/>
      <c r="K775" s="122"/>
    </row>
    <row r="776" spans="1:11" ht="16.2" x14ac:dyDescent="0.3">
      <c r="A776" s="63"/>
      <c r="B776" s="45" t="s">
        <v>1530</v>
      </c>
      <c r="C776" s="4"/>
      <c r="D776" s="4" t="str">
        <f t="shared" si="177"/>
        <v/>
      </c>
      <c r="E776" s="4"/>
      <c r="F776" s="4"/>
      <c r="G776" s="17"/>
      <c r="H776" s="17"/>
      <c r="I776" s="17"/>
      <c r="J776" s="77"/>
      <c r="K776" s="122"/>
    </row>
    <row r="777" spans="1:11" ht="16.2" x14ac:dyDescent="0.3">
      <c r="A777" s="63"/>
      <c r="B777" s="45" t="s">
        <v>1531</v>
      </c>
      <c r="C777" s="4"/>
      <c r="D777" s="4" t="str">
        <f t="shared" si="177"/>
        <v/>
      </c>
      <c r="E777" s="4"/>
      <c r="F777" s="4"/>
      <c r="G777" s="17"/>
      <c r="H777" s="17"/>
      <c r="I777" s="17"/>
      <c r="J777" s="77"/>
      <c r="K777" s="122"/>
    </row>
    <row r="778" spans="1:11" ht="16.2" x14ac:dyDescent="0.3">
      <c r="A778" s="63"/>
      <c r="B778" s="45" t="s">
        <v>1532</v>
      </c>
      <c r="C778" s="4"/>
      <c r="D778" s="4" t="str">
        <f t="shared" si="177"/>
        <v/>
      </c>
      <c r="E778" s="4"/>
      <c r="F778" s="4"/>
      <c r="G778" s="17"/>
      <c r="H778" s="17"/>
      <c r="I778" s="17"/>
      <c r="J778" s="77"/>
      <c r="K778" s="122"/>
    </row>
    <row r="779" spans="1:11" ht="16.2" x14ac:dyDescent="0.3">
      <c r="A779" s="63"/>
      <c r="B779" s="45" t="s">
        <v>1533</v>
      </c>
      <c r="C779" s="4"/>
      <c r="D779" s="4" t="str">
        <f t="shared" si="177"/>
        <v/>
      </c>
      <c r="E779" s="4"/>
      <c r="F779" s="4"/>
      <c r="G779" s="17"/>
      <c r="H779" s="17"/>
      <c r="I779" s="17"/>
      <c r="J779" s="77"/>
      <c r="K779" s="122"/>
    </row>
    <row r="780" spans="1:11" ht="16.2" x14ac:dyDescent="0.3">
      <c r="A780" s="63"/>
      <c r="B780" s="45" t="s">
        <v>1534</v>
      </c>
      <c r="C780" s="4">
        <v>13</v>
      </c>
      <c r="D780" s="4">
        <f t="shared" si="177"/>
        <v>11</v>
      </c>
      <c r="E780" s="4"/>
      <c r="F780" s="4">
        <v>2</v>
      </c>
      <c r="G780" s="17">
        <f t="shared" si="178"/>
        <v>354.66666666666669</v>
      </c>
      <c r="H780" s="17">
        <f t="shared" si="179"/>
        <v>0</v>
      </c>
      <c r="I780" s="17">
        <v>1</v>
      </c>
      <c r="J780" s="77"/>
      <c r="K780" s="122"/>
    </row>
    <row r="781" spans="1:11" ht="16.2" x14ac:dyDescent="0.3">
      <c r="A781" s="63"/>
      <c r="B781" s="45" t="s">
        <v>1535</v>
      </c>
      <c r="C781" s="4">
        <v>13</v>
      </c>
      <c r="D781" s="4">
        <v>10.5</v>
      </c>
      <c r="E781" s="4"/>
      <c r="F781" s="4">
        <v>2</v>
      </c>
      <c r="G781" s="17">
        <f t="shared" si="178"/>
        <v>354.66666666666669</v>
      </c>
      <c r="H781" s="17">
        <f t="shared" si="179"/>
        <v>0</v>
      </c>
      <c r="I781" s="128">
        <v>0.5</v>
      </c>
      <c r="J781" s="77"/>
      <c r="K781" s="122"/>
    </row>
    <row r="782" spans="1:11" ht="16.2" x14ac:dyDescent="0.3">
      <c r="A782" s="63"/>
      <c r="B782" s="45" t="s">
        <v>1536</v>
      </c>
      <c r="C782" s="4">
        <v>12</v>
      </c>
      <c r="D782" s="4">
        <f t="shared" si="177"/>
        <v>10</v>
      </c>
      <c r="E782" s="4"/>
      <c r="F782" s="4">
        <f t="shared" si="180"/>
        <v>2</v>
      </c>
      <c r="G782" s="17">
        <f t="shared" si="178"/>
        <v>354.66666666666669</v>
      </c>
      <c r="H782" s="17">
        <f t="shared" si="179"/>
        <v>0</v>
      </c>
      <c r="I782" s="17"/>
      <c r="J782" s="77"/>
      <c r="K782" s="122"/>
    </row>
    <row r="783" spans="1:11" ht="16.2" x14ac:dyDescent="0.3">
      <c r="A783" s="63"/>
      <c r="B783" s="45" t="s">
        <v>1537</v>
      </c>
      <c r="C783" s="4">
        <v>12</v>
      </c>
      <c r="D783" s="4">
        <f t="shared" si="177"/>
        <v>10</v>
      </c>
      <c r="E783" s="4"/>
      <c r="F783" s="4">
        <f t="shared" si="180"/>
        <v>2</v>
      </c>
      <c r="G783" s="17">
        <f t="shared" si="178"/>
        <v>354.66666666666669</v>
      </c>
      <c r="H783" s="17">
        <f t="shared" si="179"/>
        <v>0</v>
      </c>
      <c r="I783" s="17"/>
      <c r="J783" s="77"/>
      <c r="K783" s="122"/>
    </row>
    <row r="784" spans="1:11" ht="16.2" x14ac:dyDescent="0.3">
      <c r="A784" s="63"/>
      <c r="B784" s="45" t="s">
        <v>1538</v>
      </c>
      <c r="C784" s="4">
        <v>12</v>
      </c>
      <c r="D784" s="4">
        <f t="shared" si="177"/>
        <v>10</v>
      </c>
      <c r="E784" s="4"/>
      <c r="F784" s="4">
        <f t="shared" si="180"/>
        <v>2</v>
      </c>
      <c r="G784" s="17">
        <f t="shared" si="178"/>
        <v>354.66666666666669</v>
      </c>
      <c r="H784" s="17">
        <f t="shared" si="179"/>
        <v>0</v>
      </c>
      <c r="I784" s="17"/>
      <c r="J784" s="77"/>
      <c r="K784" s="122"/>
    </row>
    <row r="785" spans="1:11" ht="16.2" x14ac:dyDescent="0.3">
      <c r="A785" s="63"/>
      <c r="B785" s="45" t="s">
        <v>1539</v>
      </c>
      <c r="C785" s="4">
        <v>12</v>
      </c>
      <c r="D785" s="4">
        <f t="shared" si="177"/>
        <v>10</v>
      </c>
      <c r="E785" s="4"/>
      <c r="F785" s="4">
        <f t="shared" si="180"/>
        <v>2</v>
      </c>
      <c r="G785" s="17">
        <f t="shared" si="178"/>
        <v>354.66666666666669</v>
      </c>
      <c r="H785" s="17">
        <f t="shared" si="179"/>
        <v>0</v>
      </c>
      <c r="I785" s="17"/>
      <c r="J785" s="77"/>
      <c r="K785" s="122"/>
    </row>
    <row r="786" spans="1:11" ht="16.2" x14ac:dyDescent="0.3">
      <c r="A786" s="63"/>
      <c r="B786" s="45" t="s">
        <v>1540</v>
      </c>
      <c r="C786" s="4">
        <v>13</v>
      </c>
      <c r="D786" s="4">
        <f t="shared" si="177"/>
        <v>11</v>
      </c>
      <c r="E786" s="4"/>
      <c r="F786" s="4">
        <v>2</v>
      </c>
      <c r="G786" s="17">
        <f t="shared" si="178"/>
        <v>354.66666666666669</v>
      </c>
      <c r="H786" s="17">
        <f t="shared" si="179"/>
        <v>0</v>
      </c>
      <c r="I786" s="17">
        <v>1</v>
      </c>
      <c r="J786" s="77"/>
      <c r="K786" s="122"/>
    </row>
    <row r="787" spans="1:11" ht="16.2" x14ac:dyDescent="0.3">
      <c r="A787" s="63"/>
      <c r="B787" s="45" t="s">
        <v>1541</v>
      </c>
      <c r="C787" s="4"/>
      <c r="D787" s="4" t="str">
        <f t="shared" si="177"/>
        <v/>
      </c>
      <c r="E787" s="4"/>
      <c r="F787" s="4"/>
      <c r="G787" s="17"/>
      <c r="H787" s="17"/>
      <c r="I787" s="17"/>
      <c r="J787" s="77"/>
      <c r="K787" s="122"/>
    </row>
    <row r="788" spans="1:11" ht="16.2" x14ac:dyDescent="0.3">
      <c r="A788" s="63"/>
      <c r="B788" s="45" t="s">
        <v>1542</v>
      </c>
      <c r="C788" s="4"/>
      <c r="D788" s="4" t="str">
        <f t="shared" si="177"/>
        <v/>
      </c>
      <c r="E788" s="4"/>
      <c r="F788" s="4"/>
      <c r="G788" s="17"/>
      <c r="H788" s="17"/>
      <c r="I788" s="17"/>
      <c r="J788" s="77"/>
      <c r="K788" s="122"/>
    </row>
    <row r="789" spans="1:11" ht="16.2" x14ac:dyDescent="0.3">
      <c r="A789" s="63"/>
      <c r="B789" s="45" t="s">
        <v>1543</v>
      </c>
      <c r="C789" s="4"/>
      <c r="D789" s="4" t="str">
        <f t="shared" si="177"/>
        <v/>
      </c>
      <c r="E789" s="4"/>
      <c r="F789" s="4"/>
      <c r="G789" s="17"/>
      <c r="H789" s="17"/>
      <c r="I789" s="17"/>
      <c r="J789" s="77"/>
      <c r="K789" s="122"/>
    </row>
    <row r="790" spans="1:11" ht="16.2" x14ac:dyDescent="0.3">
      <c r="A790" s="63"/>
      <c r="B790" s="45" t="s">
        <v>1544</v>
      </c>
      <c r="C790" s="4"/>
      <c r="D790" s="4" t="str">
        <f t="shared" si="177"/>
        <v/>
      </c>
      <c r="E790" s="4"/>
      <c r="F790" s="4"/>
      <c r="G790" s="17"/>
      <c r="H790" s="17"/>
      <c r="I790" s="17"/>
      <c r="J790" s="77"/>
      <c r="K790" s="122"/>
    </row>
    <row r="791" spans="1:11" ht="16.2" x14ac:dyDescent="0.3">
      <c r="A791" s="63"/>
      <c r="B791" s="45" t="s">
        <v>1545</v>
      </c>
      <c r="C791" s="4"/>
      <c r="D791" s="4" t="str">
        <f t="shared" si="177"/>
        <v/>
      </c>
      <c r="E791" s="4"/>
      <c r="F791" s="4"/>
      <c r="G791" s="17"/>
      <c r="H791" s="17"/>
      <c r="I791" s="17"/>
      <c r="J791" s="77"/>
      <c r="K791" s="122"/>
    </row>
    <row r="792" spans="1:11" ht="16.2" x14ac:dyDescent="0.3">
      <c r="A792" s="63"/>
      <c r="B792" s="45" t="s">
        <v>1546</v>
      </c>
      <c r="C792" s="4">
        <v>13</v>
      </c>
      <c r="D792" s="4">
        <f t="shared" si="177"/>
        <v>11</v>
      </c>
      <c r="E792" s="4"/>
      <c r="F792" s="4">
        <v>2</v>
      </c>
      <c r="G792" s="17">
        <f t="shared" si="178"/>
        <v>354.66666666666669</v>
      </c>
      <c r="H792" s="17">
        <f t="shared" si="179"/>
        <v>0</v>
      </c>
      <c r="I792" s="17">
        <v>1</v>
      </c>
      <c r="J792" s="77"/>
      <c r="K792" s="122"/>
    </row>
    <row r="793" spans="1:11" ht="16.2" x14ac:dyDescent="0.3">
      <c r="A793" s="63"/>
      <c r="B793" s="45" t="s">
        <v>1547</v>
      </c>
      <c r="C793" s="4">
        <v>13</v>
      </c>
      <c r="D793" s="4">
        <f t="shared" si="177"/>
        <v>11</v>
      </c>
      <c r="E793" s="4"/>
      <c r="F793" s="4">
        <f t="shared" si="180"/>
        <v>3</v>
      </c>
      <c r="G793" s="17">
        <f t="shared" si="178"/>
        <v>354.66666666666669</v>
      </c>
      <c r="H793" s="17">
        <f t="shared" si="179"/>
        <v>221.66666666666666</v>
      </c>
      <c r="I793" s="17"/>
      <c r="J793" s="77"/>
      <c r="K793" s="122"/>
    </row>
    <row r="794" spans="1:11" ht="16.2" x14ac:dyDescent="0.3">
      <c r="A794" s="63"/>
      <c r="B794" s="45" t="s">
        <v>1548</v>
      </c>
      <c r="C794" s="4">
        <v>12</v>
      </c>
      <c r="D794" s="4">
        <f t="shared" si="177"/>
        <v>10</v>
      </c>
      <c r="E794" s="4"/>
      <c r="F794" s="4">
        <f t="shared" si="180"/>
        <v>2</v>
      </c>
      <c r="G794" s="17">
        <f t="shared" si="178"/>
        <v>354.66666666666669</v>
      </c>
      <c r="H794" s="17">
        <f t="shared" si="179"/>
        <v>0</v>
      </c>
      <c r="I794" s="17"/>
      <c r="J794" s="77"/>
      <c r="K794" s="122"/>
    </row>
    <row r="795" spans="1:11" ht="16.2" x14ac:dyDescent="0.3">
      <c r="A795" s="63"/>
      <c r="B795" s="45" t="s">
        <v>1549</v>
      </c>
      <c r="C795" s="4">
        <v>11</v>
      </c>
      <c r="D795" s="4">
        <v>10</v>
      </c>
      <c r="E795" s="4"/>
      <c r="F795" s="4">
        <f t="shared" si="180"/>
        <v>2</v>
      </c>
      <c r="G795" s="17">
        <f t="shared" si="178"/>
        <v>354.66666666666669</v>
      </c>
      <c r="H795" s="17">
        <f t="shared" si="179"/>
        <v>0</v>
      </c>
      <c r="I795" s="17"/>
      <c r="J795" s="77"/>
      <c r="K795" s="122"/>
    </row>
    <row r="796" spans="1:11" ht="16.2" x14ac:dyDescent="0.3">
      <c r="A796" s="63"/>
      <c r="B796" s="8" t="s">
        <v>59</v>
      </c>
      <c r="C796" s="4"/>
      <c r="D796" s="4">
        <v>120</v>
      </c>
      <c r="E796" s="4"/>
      <c r="F796" s="4">
        <f>SUM(F768:F795)</f>
        <v>37</v>
      </c>
      <c r="G796" s="17">
        <f t="shared" si="178"/>
        <v>354.66666666666669</v>
      </c>
      <c r="H796" s="17">
        <f t="shared" si="179"/>
        <v>7758.333333333333</v>
      </c>
      <c r="I796" s="128">
        <v>4.5</v>
      </c>
      <c r="J796" s="77">
        <v>15960</v>
      </c>
      <c r="K796" s="122"/>
    </row>
    <row r="797" spans="1:11" ht="37.799999999999997" customHeight="1" x14ac:dyDescent="0.3">
      <c r="A797" s="63"/>
      <c r="B797" s="90" t="s">
        <v>1849</v>
      </c>
      <c r="C797" s="4"/>
      <c r="D797" s="4"/>
      <c r="E797" s="4"/>
      <c r="F797" s="4"/>
      <c r="G797" s="17"/>
      <c r="H797" s="17"/>
      <c r="I797" s="17"/>
      <c r="J797" s="77">
        <f>133*37*4/3+133*4.5*5/3</f>
        <v>7558.833333333333</v>
      </c>
      <c r="K797" s="122">
        <v>9932</v>
      </c>
    </row>
    <row r="798" spans="1:11" ht="16.2" x14ac:dyDescent="0.3">
      <c r="A798" s="63"/>
      <c r="B798" s="8" t="s">
        <v>1817</v>
      </c>
      <c r="C798" s="4"/>
      <c r="D798" s="4"/>
      <c r="E798" s="4"/>
      <c r="F798" s="4"/>
      <c r="G798" s="17"/>
      <c r="H798" s="17"/>
      <c r="I798" s="17"/>
      <c r="J798" s="77">
        <v>33451</v>
      </c>
      <c r="K798" s="122"/>
    </row>
    <row r="799" spans="1:11" ht="16.2" x14ac:dyDescent="0.3">
      <c r="A799" s="63"/>
      <c r="B799" s="8" t="s">
        <v>1</v>
      </c>
      <c r="C799" s="27"/>
      <c r="D799" s="4"/>
      <c r="E799" s="4"/>
      <c r="F799" s="4"/>
      <c r="G799" s="1"/>
      <c r="H799" s="1"/>
      <c r="I799" s="1"/>
      <c r="J799" s="134" t="s">
        <v>1967</v>
      </c>
      <c r="K799" s="122"/>
    </row>
    <row r="800" spans="1:11" ht="16.2" x14ac:dyDescent="0.3">
      <c r="A800" s="63"/>
      <c r="B800" s="8" t="s">
        <v>405</v>
      </c>
      <c r="C800" s="9"/>
      <c r="D800" s="9" t="str">
        <f t="shared" ref="D800" si="181">IF((OR(C800&gt;12,C800=12)),C800-2,IF(C800=8,C800-1,""))</f>
        <v/>
      </c>
      <c r="E800" s="9"/>
      <c r="F800" s="9"/>
      <c r="G800" s="10"/>
      <c r="H800" s="10"/>
      <c r="I800" s="10"/>
      <c r="J800" s="78">
        <v>18715</v>
      </c>
      <c r="K800" s="122"/>
    </row>
    <row r="801" spans="1:11" x14ac:dyDescent="0.3">
      <c r="A801" s="63"/>
      <c r="K801" s="122"/>
    </row>
    <row r="802" spans="1:11" ht="16.2" x14ac:dyDescent="0.3">
      <c r="A802" s="63"/>
      <c r="B802" s="45" t="s">
        <v>1550</v>
      </c>
      <c r="C802" s="4">
        <v>12</v>
      </c>
      <c r="D802" s="4">
        <f t="shared" ref="D802:D828" si="182">IF((OR(C802&gt;12,C802=12)),C802-2,IF(C802=8,C802-1,""))</f>
        <v>10</v>
      </c>
      <c r="E802" s="4"/>
      <c r="F802" s="4">
        <f t="shared" ref="F802:F829" si="183">D802-8</f>
        <v>2</v>
      </c>
      <c r="G802" s="17">
        <f t="shared" ref="G802:G830" si="184">IF(2&lt;F802,2,F802)*133*4/3</f>
        <v>354.66666666666669</v>
      </c>
      <c r="H802" s="17">
        <f t="shared" ref="H802:H830" si="185">IF(F802&gt;2,F802-2,0)*133*5/3</f>
        <v>0</v>
      </c>
      <c r="I802" s="17"/>
      <c r="J802" s="77"/>
      <c r="K802" s="122"/>
    </row>
    <row r="803" spans="1:11" ht="16.2" x14ac:dyDescent="0.3">
      <c r="A803" s="63"/>
      <c r="B803" s="45" t="s">
        <v>1551</v>
      </c>
      <c r="C803" s="4">
        <v>12</v>
      </c>
      <c r="D803" s="4">
        <f t="shared" si="182"/>
        <v>10</v>
      </c>
      <c r="E803" s="4"/>
      <c r="F803" s="4">
        <f t="shared" si="183"/>
        <v>2</v>
      </c>
      <c r="G803" s="17">
        <f t="shared" si="184"/>
        <v>354.66666666666669</v>
      </c>
      <c r="H803" s="17">
        <f t="shared" si="185"/>
        <v>0</v>
      </c>
      <c r="I803" s="17"/>
      <c r="J803" s="77"/>
      <c r="K803" s="122"/>
    </row>
    <row r="804" spans="1:11" ht="16.2" x14ac:dyDescent="0.3">
      <c r="A804" s="63"/>
      <c r="B804" s="45" t="s">
        <v>1552</v>
      </c>
      <c r="C804" s="4">
        <v>13</v>
      </c>
      <c r="D804" s="4">
        <f t="shared" si="182"/>
        <v>11</v>
      </c>
      <c r="E804" s="4"/>
      <c r="F804" s="4">
        <v>2</v>
      </c>
      <c r="G804" s="17">
        <f t="shared" si="184"/>
        <v>354.66666666666669</v>
      </c>
      <c r="H804" s="17">
        <f t="shared" si="185"/>
        <v>0</v>
      </c>
      <c r="I804" s="17">
        <v>1</v>
      </c>
      <c r="J804" s="77"/>
      <c r="K804" s="122"/>
    </row>
    <row r="805" spans="1:11" ht="16.2" x14ac:dyDescent="0.3">
      <c r="A805" s="63"/>
      <c r="B805" s="45" t="s">
        <v>1553</v>
      </c>
      <c r="C805" s="4">
        <v>13</v>
      </c>
      <c r="D805" s="4">
        <f t="shared" si="182"/>
        <v>11</v>
      </c>
      <c r="E805" s="4"/>
      <c r="F805" s="4">
        <v>2</v>
      </c>
      <c r="G805" s="17">
        <f t="shared" si="184"/>
        <v>354.66666666666669</v>
      </c>
      <c r="H805" s="17">
        <f t="shared" si="185"/>
        <v>0</v>
      </c>
      <c r="I805" s="17">
        <v>1</v>
      </c>
      <c r="J805" s="77"/>
      <c r="K805" s="122"/>
    </row>
    <row r="806" spans="1:11" ht="16.2" x14ac:dyDescent="0.3">
      <c r="A806" s="63"/>
      <c r="B806" s="45" t="s">
        <v>1554</v>
      </c>
      <c r="C806" s="4">
        <v>13</v>
      </c>
      <c r="D806" s="4">
        <v>10</v>
      </c>
      <c r="E806" s="4"/>
      <c r="F806" s="4">
        <f t="shared" si="183"/>
        <v>2</v>
      </c>
      <c r="G806" s="17">
        <f t="shared" si="184"/>
        <v>354.66666666666669</v>
      </c>
      <c r="H806" s="17">
        <f t="shared" si="185"/>
        <v>0</v>
      </c>
      <c r="I806" s="17"/>
      <c r="J806" s="77"/>
      <c r="K806" s="122"/>
    </row>
    <row r="807" spans="1:11" ht="16.2" x14ac:dyDescent="0.3">
      <c r="A807" s="63"/>
      <c r="B807" s="45" t="s">
        <v>1555</v>
      </c>
      <c r="C807" s="4">
        <v>13</v>
      </c>
      <c r="D807" s="4">
        <v>8</v>
      </c>
      <c r="E807" s="4"/>
      <c r="F807" s="4"/>
      <c r="G807" s="17"/>
      <c r="H807" s="17"/>
      <c r="I807" s="17"/>
      <c r="J807" s="77"/>
      <c r="K807" s="122"/>
    </row>
    <row r="808" spans="1:11" ht="16.2" x14ac:dyDescent="0.3">
      <c r="A808" s="63"/>
      <c r="B808" s="45" t="s">
        <v>1556</v>
      </c>
      <c r="C808" s="4">
        <v>13</v>
      </c>
      <c r="D808" s="4">
        <f t="shared" si="182"/>
        <v>11</v>
      </c>
      <c r="E808" s="4"/>
      <c r="F808" s="4">
        <v>2</v>
      </c>
      <c r="G808" s="17">
        <f t="shared" si="184"/>
        <v>354.66666666666669</v>
      </c>
      <c r="H808" s="17">
        <f t="shared" si="185"/>
        <v>0</v>
      </c>
      <c r="I808" s="17">
        <v>1</v>
      </c>
      <c r="J808" s="77"/>
      <c r="K808" s="122"/>
    </row>
    <row r="809" spans="1:11" s="140" customFormat="1" ht="32.4" x14ac:dyDescent="0.3">
      <c r="A809" s="153"/>
      <c r="B809" s="118" t="s">
        <v>1888</v>
      </c>
      <c r="C809" s="10">
        <v>13</v>
      </c>
      <c r="D809" s="10">
        <f t="shared" si="182"/>
        <v>11</v>
      </c>
      <c r="E809" s="10"/>
      <c r="F809" s="10">
        <v>2</v>
      </c>
      <c r="G809" s="38">
        <f t="shared" si="184"/>
        <v>354.66666666666669</v>
      </c>
      <c r="H809" s="38">
        <f t="shared" si="185"/>
        <v>0</v>
      </c>
      <c r="I809" s="38">
        <v>1</v>
      </c>
      <c r="J809" s="82"/>
      <c r="K809" s="154">
        <v>2705</v>
      </c>
    </row>
    <row r="810" spans="1:11" ht="16.2" x14ac:dyDescent="0.3">
      <c r="A810" s="63"/>
      <c r="B810" s="45" t="s">
        <v>1557</v>
      </c>
      <c r="C810" s="4"/>
      <c r="D810" s="4" t="str">
        <f t="shared" si="182"/>
        <v/>
      </c>
      <c r="E810" s="4"/>
      <c r="F810" s="4"/>
      <c r="G810" s="17"/>
      <c r="H810" s="17"/>
      <c r="I810" s="17"/>
      <c r="J810" s="77"/>
      <c r="K810" s="122"/>
    </row>
    <row r="811" spans="1:11" ht="16.2" x14ac:dyDescent="0.3">
      <c r="A811" s="63"/>
      <c r="B811" s="45" t="s">
        <v>1558</v>
      </c>
      <c r="C811" s="4"/>
      <c r="D811" s="4" t="str">
        <f t="shared" si="182"/>
        <v/>
      </c>
      <c r="E811" s="4"/>
      <c r="F811" s="4"/>
      <c r="G811" s="17"/>
      <c r="H811" s="17"/>
      <c r="I811" s="17"/>
      <c r="J811" s="77"/>
      <c r="K811" s="122"/>
    </row>
    <row r="812" spans="1:11" ht="16.2" x14ac:dyDescent="0.3">
      <c r="A812" s="63"/>
      <c r="B812" s="45" t="s">
        <v>1559</v>
      </c>
      <c r="C812" s="4">
        <v>13</v>
      </c>
      <c r="D812" s="4">
        <f t="shared" si="182"/>
        <v>11</v>
      </c>
      <c r="E812" s="4"/>
      <c r="F812" s="4">
        <v>2</v>
      </c>
      <c r="G812" s="17">
        <f t="shared" si="184"/>
        <v>354.66666666666669</v>
      </c>
      <c r="H812" s="17">
        <f t="shared" si="185"/>
        <v>0</v>
      </c>
      <c r="I812" s="17">
        <v>1</v>
      </c>
      <c r="J812" s="77"/>
      <c r="K812" s="122"/>
    </row>
    <row r="813" spans="1:11" ht="16.2" x14ac:dyDescent="0.3">
      <c r="A813" s="63"/>
      <c r="B813" s="45" t="s">
        <v>1560</v>
      </c>
      <c r="C813" s="4">
        <v>12</v>
      </c>
      <c r="D813" s="4">
        <f t="shared" si="182"/>
        <v>10</v>
      </c>
      <c r="E813" s="4"/>
      <c r="F813" s="4">
        <f t="shared" si="183"/>
        <v>2</v>
      </c>
      <c r="G813" s="17">
        <f t="shared" si="184"/>
        <v>354.66666666666669</v>
      </c>
      <c r="H813" s="17">
        <f t="shared" si="185"/>
        <v>0</v>
      </c>
      <c r="I813" s="17"/>
      <c r="J813" s="77"/>
      <c r="K813" s="122"/>
    </row>
    <row r="814" spans="1:11" ht="16.2" x14ac:dyDescent="0.3">
      <c r="A814" s="63"/>
      <c r="B814" s="45" t="s">
        <v>1561</v>
      </c>
      <c r="C814" s="4">
        <v>12</v>
      </c>
      <c r="D814" s="4">
        <f t="shared" si="182"/>
        <v>10</v>
      </c>
      <c r="E814" s="4"/>
      <c r="F814" s="4">
        <f t="shared" si="183"/>
        <v>2</v>
      </c>
      <c r="G814" s="17">
        <f t="shared" si="184"/>
        <v>354.66666666666669</v>
      </c>
      <c r="H814" s="17">
        <f t="shared" si="185"/>
        <v>0</v>
      </c>
      <c r="I814" s="17"/>
      <c r="J814" s="77"/>
      <c r="K814" s="122"/>
    </row>
    <row r="815" spans="1:11" ht="16.2" x14ac:dyDescent="0.3">
      <c r="A815" s="63"/>
      <c r="B815" s="45" t="s">
        <v>1562</v>
      </c>
      <c r="C815" s="4">
        <v>12</v>
      </c>
      <c r="D815" s="4">
        <f t="shared" si="182"/>
        <v>10</v>
      </c>
      <c r="E815" s="4"/>
      <c r="F815" s="4">
        <f t="shared" si="183"/>
        <v>2</v>
      </c>
      <c r="G815" s="17">
        <f t="shared" si="184"/>
        <v>354.66666666666669</v>
      </c>
      <c r="H815" s="17">
        <f t="shared" si="185"/>
        <v>0</v>
      </c>
      <c r="I815" s="17"/>
      <c r="J815" s="77"/>
      <c r="K815" s="122"/>
    </row>
    <row r="816" spans="1:11" ht="16.2" x14ac:dyDescent="0.3">
      <c r="A816" s="63"/>
      <c r="B816" s="45" t="s">
        <v>1563</v>
      </c>
      <c r="C816" s="4">
        <v>12</v>
      </c>
      <c r="D816" s="4">
        <f t="shared" si="182"/>
        <v>10</v>
      </c>
      <c r="E816" s="4"/>
      <c r="F816" s="4">
        <f t="shared" si="183"/>
        <v>2</v>
      </c>
      <c r="G816" s="17">
        <f t="shared" si="184"/>
        <v>354.66666666666669</v>
      </c>
      <c r="H816" s="17">
        <f t="shared" si="185"/>
        <v>0</v>
      </c>
      <c r="I816" s="17"/>
      <c r="J816" s="77"/>
      <c r="K816" s="122"/>
    </row>
    <row r="817" spans="1:11" ht="16.2" x14ac:dyDescent="0.3">
      <c r="A817" s="63"/>
      <c r="B817" s="45" t="s">
        <v>1564</v>
      </c>
      <c r="C817" s="4">
        <v>13</v>
      </c>
      <c r="D817" s="4">
        <f t="shared" si="182"/>
        <v>11</v>
      </c>
      <c r="E817" s="4"/>
      <c r="F817" s="4">
        <v>2</v>
      </c>
      <c r="G817" s="17">
        <f t="shared" si="184"/>
        <v>354.66666666666669</v>
      </c>
      <c r="H817" s="17">
        <f t="shared" si="185"/>
        <v>0</v>
      </c>
      <c r="I817" s="17">
        <v>1</v>
      </c>
      <c r="J817" s="77"/>
      <c r="K817" s="122"/>
    </row>
    <row r="818" spans="1:11" ht="16.2" x14ac:dyDescent="0.3">
      <c r="A818" s="63"/>
      <c r="B818" s="45" t="s">
        <v>1565</v>
      </c>
      <c r="C818" s="4"/>
      <c r="D818" s="4"/>
      <c r="E818" s="4"/>
      <c r="F818" s="4"/>
      <c r="G818" s="17"/>
      <c r="H818" s="17"/>
      <c r="I818" s="17"/>
      <c r="J818" s="77"/>
      <c r="K818" s="122"/>
    </row>
    <row r="819" spans="1:11" ht="16.2" x14ac:dyDescent="0.3">
      <c r="A819" s="63"/>
      <c r="B819" s="45" t="s">
        <v>1566</v>
      </c>
      <c r="C819" s="4"/>
      <c r="D819" s="4" t="str">
        <f t="shared" si="182"/>
        <v/>
      </c>
      <c r="E819" s="4"/>
      <c r="F819" s="4"/>
      <c r="G819" s="17"/>
      <c r="H819" s="17"/>
      <c r="I819" s="17"/>
      <c r="J819" s="77"/>
      <c r="K819" s="122"/>
    </row>
    <row r="820" spans="1:11" ht="16.2" x14ac:dyDescent="0.3">
      <c r="A820" s="63"/>
      <c r="B820" s="45" t="s">
        <v>1567</v>
      </c>
      <c r="C820" s="4"/>
      <c r="D820" s="4" t="str">
        <f t="shared" si="182"/>
        <v/>
      </c>
      <c r="E820" s="4"/>
      <c r="F820" s="4"/>
      <c r="G820" s="17"/>
      <c r="H820" s="17"/>
      <c r="I820" s="17"/>
      <c r="J820" s="77"/>
      <c r="K820" s="122"/>
    </row>
    <row r="821" spans="1:11" ht="16.2" x14ac:dyDescent="0.3">
      <c r="A821" s="63"/>
      <c r="B821" s="45" t="s">
        <v>1568</v>
      </c>
      <c r="C821" s="4"/>
      <c r="D821" s="4" t="str">
        <f t="shared" si="182"/>
        <v/>
      </c>
      <c r="E821" s="4"/>
      <c r="F821" s="4"/>
      <c r="G821" s="17"/>
      <c r="H821" s="17"/>
      <c r="I821" s="17"/>
      <c r="J821" s="77"/>
      <c r="K821" s="122"/>
    </row>
    <row r="822" spans="1:11" ht="16.2" x14ac:dyDescent="0.3">
      <c r="A822" s="63"/>
      <c r="B822" s="45" t="s">
        <v>1569</v>
      </c>
      <c r="C822" s="4">
        <v>13</v>
      </c>
      <c r="D822" s="4">
        <f t="shared" si="182"/>
        <v>11</v>
      </c>
      <c r="E822" s="4"/>
      <c r="F822" s="4">
        <v>2</v>
      </c>
      <c r="G822" s="17">
        <f t="shared" si="184"/>
        <v>354.66666666666669</v>
      </c>
      <c r="H822" s="17">
        <f t="shared" si="185"/>
        <v>0</v>
      </c>
      <c r="I822" s="17">
        <v>1</v>
      </c>
      <c r="J822" s="77"/>
      <c r="K822" s="122"/>
    </row>
    <row r="823" spans="1:11" ht="16.2" x14ac:dyDescent="0.3">
      <c r="A823" s="63"/>
      <c r="B823" s="45" t="s">
        <v>1570</v>
      </c>
      <c r="C823" s="4">
        <v>13</v>
      </c>
      <c r="D823" s="4">
        <f t="shared" si="182"/>
        <v>11</v>
      </c>
      <c r="E823" s="4"/>
      <c r="F823" s="4">
        <v>2</v>
      </c>
      <c r="G823" s="17">
        <f t="shared" si="184"/>
        <v>354.66666666666669</v>
      </c>
      <c r="H823" s="17">
        <f t="shared" si="185"/>
        <v>0</v>
      </c>
      <c r="I823" s="17">
        <v>1</v>
      </c>
      <c r="J823" s="77"/>
      <c r="K823" s="122"/>
    </row>
    <row r="824" spans="1:11" ht="16.2" x14ac:dyDescent="0.3">
      <c r="A824" s="63"/>
      <c r="B824" s="45" t="s">
        <v>1571</v>
      </c>
      <c r="C824" s="4">
        <v>12</v>
      </c>
      <c r="D824" s="4">
        <f t="shared" si="182"/>
        <v>10</v>
      </c>
      <c r="E824" s="4"/>
      <c r="F824" s="4">
        <f t="shared" si="183"/>
        <v>2</v>
      </c>
      <c r="G824" s="17">
        <f t="shared" si="184"/>
        <v>354.66666666666669</v>
      </c>
      <c r="H824" s="17">
        <f t="shared" si="185"/>
        <v>0</v>
      </c>
      <c r="I824" s="17"/>
      <c r="J824" s="77"/>
      <c r="K824" s="122"/>
    </row>
    <row r="825" spans="1:11" ht="16.2" x14ac:dyDescent="0.3">
      <c r="A825" s="63"/>
      <c r="B825" s="45" t="s">
        <v>1572</v>
      </c>
      <c r="C825" s="4">
        <v>12</v>
      </c>
      <c r="D825" s="4">
        <f t="shared" si="182"/>
        <v>10</v>
      </c>
      <c r="E825" s="4"/>
      <c r="F825" s="4">
        <f t="shared" si="183"/>
        <v>2</v>
      </c>
      <c r="G825" s="17">
        <f t="shared" si="184"/>
        <v>354.66666666666669</v>
      </c>
      <c r="H825" s="17">
        <f t="shared" si="185"/>
        <v>0</v>
      </c>
      <c r="I825" s="17"/>
      <c r="J825" s="77"/>
      <c r="K825" s="122"/>
    </row>
    <row r="826" spans="1:11" ht="16.2" x14ac:dyDescent="0.3">
      <c r="A826" s="63"/>
      <c r="B826" s="45" t="s">
        <v>1573</v>
      </c>
      <c r="C826" s="4">
        <v>12</v>
      </c>
      <c r="D826" s="4">
        <f t="shared" si="182"/>
        <v>10</v>
      </c>
      <c r="E826" s="4"/>
      <c r="F826" s="4">
        <f t="shared" si="183"/>
        <v>2</v>
      </c>
      <c r="G826" s="17">
        <f t="shared" si="184"/>
        <v>354.66666666666669</v>
      </c>
      <c r="H826" s="17">
        <f t="shared" si="185"/>
        <v>0</v>
      </c>
      <c r="I826" s="17"/>
      <c r="J826" s="77"/>
      <c r="K826" s="122"/>
    </row>
    <row r="827" spans="1:11" ht="16.2" x14ac:dyDescent="0.3">
      <c r="A827" s="63"/>
      <c r="B827" s="45" t="s">
        <v>1574</v>
      </c>
      <c r="C827" s="4">
        <v>12</v>
      </c>
      <c r="D827" s="4">
        <f t="shared" si="182"/>
        <v>10</v>
      </c>
      <c r="E827" s="4"/>
      <c r="F827" s="4">
        <f t="shared" si="183"/>
        <v>2</v>
      </c>
      <c r="G827" s="17">
        <f t="shared" si="184"/>
        <v>354.66666666666669</v>
      </c>
      <c r="H827" s="17">
        <f t="shared" si="185"/>
        <v>0</v>
      </c>
      <c r="I827" s="17"/>
      <c r="J827" s="77"/>
      <c r="K827" s="122"/>
    </row>
    <row r="828" spans="1:11" ht="16.2" x14ac:dyDescent="0.3">
      <c r="A828" s="63"/>
      <c r="B828" s="45" t="s">
        <v>1575</v>
      </c>
      <c r="C828" s="4">
        <v>13</v>
      </c>
      <c r="D828" s="4">
        <f t="shared" si="182"/>
        <v>11</v>
      </c>
      <c r="E828" s="4"/>
      <c r="F828" s="4">
        <v>2</v>
      </c>
      <c r="G828" s="17">
        <f t="shared" si="184"/>
        <v>354.66666666666669</v>
      </c>
      <c r="H828" s="17">
        <f t="shared" si="185"/>
        <v>0</v>
      </c>
      <c r="I828" s="17">
        <v>1</v>
      </c>
      <c r="J828" s="77"/>
      <c r="K828" s="122"/>
    </row>
    <row r="829" spans="1:11" ht="16.2" x14ac:dyDescent="0.3">
      <c r="A829" s="63"/>
      <c r="B829" s="45" t="s">
        <v>1576</v>
      </c>
      <c r="C829" s="4">
        <v>11</v>
      </c>
      <c r="D829" s="4">
        <v>10</v>
      </c>
      <c r="E829" s="4"/>
      <c r="F829" s="4">
        <f t="shared" si="183"/>
        <v>2</v>
      </c>
      <c r="G829" s="17">
        <f t="shared" si="184"/>
        <v>354.66666666666669</v>
      </c>
      <c r="H829" s="17">
        <f t="shared" si="185"/>
        <v>0</v>
      </c>
      <c r="I829" s="17"/>
      <c r="J829" s="77"/>
      <c r="K829" s="122"/>
    </row>
    <row r="830" spans="1:11" ht="16.2" x14ac:dyDescent="0.3">
      <c r="A830" s="63"/>
      <c r="B830" s="8" t="s">
        <v>59</v>
      </c>
      <c r="C830" s="4"/>
      <c r="D830" s="4">
        <v>168</v>
      </c>
      <c r="E830" s="4"/>
      <c r="F830" s="4">
        <v>40</v>
      </c>
      <c r="G830" s="17">
        <f t="shared" si="184"/>
        <v>354.66666666666669</v>
      </c>
      <c r="H830" s="17">
        <f t="shared" si="185"/>
        <v>8423.3333333333339</v>
      </c>
      <c r="I830" s="17">
        <v>8</v>
      </c>
      <c r="J830" s="77">
        <v>22344</v>
      </c>
      <c r="K830" s="122"/>
    </row>
    <row r="831" spans="1:11" ht="32.4" x14ac:dyDescent="0.3">
      <c r="A831" s="63"/>
      <c r="B831" s="90" t="s">
        <v>1849</v>
      </c>
      <c r="C831" s="4"/>
      <c r="D831" s="4"/>
      <c r="E831" s="4"/>
      <c r="F831" s="4"/>
      <c r="G831" s="17"/>
      <c r="H831" s="17"/>
      <c r="I831" s="17"/>
      <c r="J831" s="77">
        <f>133*40*4/3+133*8*5/3</f>
        <v>8866.6666666666661</v>
      </c>
      <c r="K831" s="122">
        <v>2705</v>
      </c>
    </row>
    <row r="832" spans="1:11" ht="16.2" x14ac:dyDescent="0.3">
      <c r="A832" s="63"/>
      <c r="B832" s="8" t="s">
        <v>1817</v>
      </c>
      <c r="C832" s="4"/>
      <c r="D832" s="4"/>
      <c r="E832" s="4"/>
      <c r="F832" s="4"/>
      <c r="G832" s="17"/>
      <c r="H832" s="17"/>
      <c r="I832" s="17"/>
      <c r="J832" s="77">
        <v>33916</v>
      </c>
      <c r="K832" s="122"/>
    </row>
    <row r="833" spans="1:11" ht="16.2" x14ac:dyDescent="0.3">
      <c r="A833" s="63"/>
      <c r="B833" s="8" t="s">
        <v>1</v>
      </c>
      <c r="C833" s="27"/>
      <c r="D833" s="4"/>
      <c r="E833" s="4"/>
      <c r="F833" s="4"/>
      <c r="G833" s="1"/>
      <c r="H833" s="1"/>
      <c r="I833" s="1"/>
      <c r="J833" s="134" t="s">
        <v>1968</v>
      </c>
      <c r="K833" s="122"/>
    </row>
    <row r="834" spans="1:11" ht="16.2" x14ac:dyDescent="0.3">
      <c r="A834" s="63"/>
      <c r="B834" s="8" t="s">
        <v>405</v>
      </c>
      <c r="C834" s="9"/>
      <c r="D834" s="9" t="str">
        <f t="shared" ref="D834" si="186">IF((OR(C834&gt;12,C834=12)),C834-2,IF(C834=8,C834-1,""))</f>
        <v/>
      </c>
      <c r="E834" s="9"/>
      <c r="F834" s="9"/>
      <c r="G834" s="10"/>
      <c r="H834" s="10"/>
      <c r="I834" s="10"/>
      <c r="J834" s="78">
        <v>8896</v>
      </c>
      <c r="K834" s="122"/>
    </row>
    <row r="835" spans="1:11" x14ac:dyDescent="0.3">
      <c r="A835" s="63"/>
      <c r="K835" s="122"/>
    </row>
    <row r="836" spans="1:11" ht="16.2" x14ac:dyDescent="0.3">
      <c r="A836" s="63"/>
      <c r="B836" s="45" t="s">
        <v>1579</v>
      </c>
      <c r="C836" s="4"/>
      <c r="D836" s="4" t="str">
        <f t="shared" ref="D836:D866" si="187">IF((OR(C836&gt;12,C836=12)),C836-2,IF(C836=8,C836-1,""))</f>
        <v/>
      </c>
      <c r="E836" s="4"/>
      <c r="F836" s="4"/>
      <c r="G836" s="17"/>
      <c r="H836" s="17"/>
      <c r="I836" s="17"/>
      <c r="J836" s="77"/>
      <c r="K836" s="122"/>
    </row>
    <row r="837" spans="1:11" ht="16.2" x14ac:dyDescent="0.3">
      <c r="A837" s="63"/>
      <c r="B837" s="45" t="s">
        <v>1577</v>
      </c>
      <c r="C837" s="4"/>
      <c r="D837" s="4" t="str">
        <f t="shared" si="187"/>
        <v/>
      </c>
      <c r="E837" s="4"/>
      <c r="F837" s="4"/>
      <c r="G837" s="17"/>
      <c r="H837" s="17"/>
      <c r="I837" s="17"/>
      <c r="J837" s="77"/>
      <c r="K837" s="122"/>
    </row>
    <row r="838" spans="1:11" ht="16.2" x14ac:dyDescent="0.3">
      <c r="A838" s="63"/>
      <c r="B838" s="45" t="s">
        <v>1578</v>
      </c>
      <c r="C838" s="4"/>
      <c r="D838" s="4" t="str">
        <f t="shared" si="187"/>
        <v/>
      </c>
      <c r="E838" s="4"/>
      <c r="F838" s="4"/>
      <c r="G838" s="17"/>
      <c r="H838" s="17"/>
      <c r="I838" s="17"/>
      <c r="J838" s="77"/>
      <c r="K838" s="122"/>
    </row>
    <row r="839" spans="1:11" ht="16.2" x14ac:dyDescent="0.3">
      <c r="A839" s="63"/>
      <c r="B839" s="45" t="s">
        <v>1580</v>
      </c>
      <c r="C839" s="4"/>
      <c r="D839" s="4" t="str">
        <f t="shared" si="187"/>
        <v/>
      </c>
      <c r="E839" s="4"/>
      <c r="F839" s="4"/>
      <c r="G839" s="17"/>
      <c r="H839" s="17"/>
      <c r="I839" s="17"/>
      <c r="J839" s="77"/>
      <c r="K839" s="122"/>
    </row>
    <row r="840" spans="1:11" ht="16.2" x14ac:dyDescent="0.3">
      <c r="A840" s="63"/>
      <c r="B840" s="45" t="s">
        <v>1581</v>
      </c>
      <c r="C840" s="4">
        <v>13</v>
      </c>
      <c r="D840" s="4">
        <v>10</v>
      </c>
      <c r="E840" s="4"/>
      <c r="F840" s="4">
        <f t="shared" ref="F840:F856" si="188">D840-8</f>
        <v>2</v>
      </c>
      <c r="G840" s="17">
        <f t="shared" ref="G840:G866" si="189">IF(2&lt;F840,2,F840)*133*4/3</f>
        <v>354.66666666666669</v>
      </c>
      <c r="H840" s="17">
        <f t="shared" ref="H840:H866" si="190">IF(F840&gt;2,F840-2,0)*133*5/3</f>
        <v>0</v>
      </c>
      <c r="I840" s="17"/>
      <c r="J840" s="77"/>
      <c r="K840" s="122"/>
    </row>
    <row r="841" spans="1:11" ht="16.2" x14ac:dyDescent="0.3">
      <c r="A841" s="63"/>
      <c r="B841" s="45" t="s">
        <v>1582</v>
      </c>
      <c r="C841" s="4">
        <v>13</v>
      </c>
      <c r="D841" s="4">
        <v>8</v>
      </c>
      <c r="E841" s="4"/>
      <c r="F841" s="4"/>
      <c r="G841" s="17"/>
      <c r="H841" s="17"/>
      <c r="I841" s="17"/>
      <c r="J841" s="77"/>
      <c r="K841" s="122"/>
    </row>
    <row r="842" spans="1:11" ht="16.2" x14ac:dyDescent="0.3">
      <c r="A842" s="63"/>
      <c r="B842" s="45" t="s">
        <v>1583</v>
      </c>
      <c r="C842" s="4">
        <v>12</v>
      </c>
      <c r="D842" s="4">
        <f t="shared" si="187"/>
        <v>10</v>
      </c>
      <c r="E842" s="4"/>
      <c r="F842" s="4">
        <f t="shared" si="188"/>
        <v>2</v>
      </c>
      <c r="G842" s="17">
        <f t="shared" si="189"/>
        <v>354.66666666666669</v>
      </c>
      <c r="H842" s="17">
        <f t="shared" si="190"/>
        <v>0</v>
      </c>
      <c r="I842" s="17"/>
      <c r="J842" s="77"/>
      <c r="K842" s="122"/>
    </row>
    <row r="843" spans="1:11" ht="16.2" x14ac:dyDescent="0.3">
      <c r="A843" s="63"/>
      <c r="B843" s="45" t="s">
        <v>1584</v>
      </c>
      <c r="C843" s="4">
        <v>12</v>
      </c>
      <c r="D843" s="4">
        <f t="shared" si="187"/>
        <v>10</v>
      </c>
      <c r="E843" s="4"/>
      <c r="F843" s="4">
        <f t="shared" si="188"/>
        <v>2</v>
      </c>
      <c r="G843" s="17">
        <f t="shared" si="189"/>
        <v>354.66666666666669</v>
      </c>
      <c r="H843" s="17">
        <f t="shared" si="190"/>
        <v>0</v>
      </c>
      <c r="I843" s="17"/>
      <c r="J843" s="77"/>
      <c r="K843" s="122"/>
    </row>
    <row r="844" spans="1:11" ht="16.2" x14ac:dyDescent="0.3">
      <c r="A844" s="63"/>
      <c r="B844" s="45" t="s">
        <v>1585</v>
      </c>
      <c r="C844" s="4">
        <v>12</v>
      </c>
      <c r="D844" s="4">
        <f t="shared" si="187"/>
        <v>10</v>
      </c>
      <c r="E844" s="4"/>
      <c r="F844" s="4">
        <f t="shared" si="188"/>
        <v>2</v>
      </c>
      <c r="G844" s="17">
        <f t="shared" si="189"/>
        <v>354.66666666666669</v>
      </c>
      <c r="H844" s="17">
        <f t="shared" si="190"/>
        <v>0</v>
      </c>
      <c r="I844" s="17"/>
      <c r="J844" s="77"/>
      <c r="K844" s="122"/>
    </row>
    <row r="845" spans="1:11" ht="16.2" x14ac:dyDescent="0.3">
      <c r="A845" s="63"/>
      <c r="B845" s="45" t="s">
        <v>1586</v>
      </c>
      <c r="C845" s="4">
        <v>12</v>
      </c>
      <c r="D845" s="4">
        <f t="shared" si="187"/>
        <v>10</v>
      </c>
      <c r="E845" s="4"/>
      <c r="F845" s="4">
        <f t="shared" si="188"/>
        <v>2</v>
      </c>
      <c r="G845" s="17">
        <f t="shared" si="189"/>
        <v>354.66666666666669</v>
      </c>
      <c r="H845" s="17">
        <f t="shared" si="190"/>
        <v>0</v>
      </c>
      <c r="I845" s="17"/>
      <c r="J845" s="77"/>
      <c r="K845" s="122"/>
    </row>
    <row r="846" spans="1:11" ht="16.2" x14ac:dyDescent="0.3">
      <c r="A846" s="63"/>
      <c r="B846" s="45" t="s">
        <v>1587</v>
      </c>
      <c r="C846" s="4">
        <v>13</v>
      </c>
      <c r="D846" s="4">
        <f t="shared" si="187"/>
        <v>11</v>
      </c>
      <c r="E846" s="4"/>
      <c r="F846" s="4">
        <v>2</v>
      </c>
      <c r="G846" s="17">
        <f t="shared" si="189"/>
        <v>354.66666666666669</v>
      </c>
      <c r="H846" s="17">
        <f t="shared" si="190"/>
        <v>0</v>
      </c>
      <c r="I846" s="17">
        <v>1</v>
      </c>
      <c r="J846" s="77"/>
      <c r="K846" s="122"/>
    </row>
    <row r="847" spans="1:11" ht="16.2" x14ac:dyDescent="0.3">
      <c r="A847" s="63"/>
      <c r="B847" s="45" t="s">
        <v>1588</v>
      </c>
      <c r="C847" s="4">
        <v>14</v>
      </c>
      <c r="D847" s="4">
        <f t="shared" si="187"/>
        <v>12</v>
      </c>
      <c r="E847" s="4"/>
      <c r="F847" s="4">
        <v>2</v>
      </c>
      <c r="G847" s="17">
        <f t="shared" si="189"/>
        <v>354.66666666666669</v>
      </c>
      <c r="H847" s="17">
        <f t="shared" si="190"/>
        <v>0</v>
      </c>
      <c r="I847" s="17">
        <v>2</v>
      </c>
      <c r="J847" s="77"/>
      <c r="K847" s="122"/>
    </row>
    <row r="848" spans="1:11" ht="16.2" x14ac:dyDescent="0.3">
      <c r="A848" s="63"/>
      <c r="B848" s="45" t="s">
        <v>1589</v>
      </c>
      <c r="C848" s="4">
        <v>13</v>
      </c>
      <c r="D848" s="4">
        <f t="shared" si="187"/>
        <v>11</v>
      </c>
      <c r="E848" s="4"/>
      <c r="F848" s="4">
        <v>2</v>
      </c>
      <c r="G848" s="17">
        <f t="shared" si="189"/>
        <v>354.66666666666669</v>
      </c>
      <c r="H848" s="17">
        <f t="shared" si="190"/>
        <v>0</v>
      </c>
      <c r="I848" s="17">
        <v>1</v>
      </c>
      <c r="J848" s="77"/>
      <c r="K848" s="122"/>
    </row>
    <row r="849" spans="1:11" s="140" customFormat="1" ht="16.2" x14ac:dyDescent="0.3">
      <c r="A849" s="153"/>
      <c r="B849" s="181" t="s">
        <v>2123</v>
      </c>
      <c r="C849" s="28">
        <v>13</v>
      </c>
      <c r="D849" s="28">
        <f t="shared" si="187"/>
        <v>11</v>
      </c>
      <c r="E849" s="28"/>
      <c r="F849" s="28">
        <v>2</v>
      </c>
      <c r="G849" s="20">
        <f t="shared" si="189"/>
        <v>354.66666666666669</v>
      </c>
      <c r="H849" s="20">
        <f t="shared" si="190"/>
        <v>0</v>
      </c>
      <c r="I849" s="20">
        <v>1</v>
      </c>
      <c r="J849" s="175"/>
      <c r="K849" s="155"/>
    </row>
    <row r="850" spans="1:11" ht="16.2" x14ac:dyDescent="0.3">
      <c r="A850" s="63"/>
      <c r="B850" s="180" t="s">
        <v>2097</v>
      </c>
      <c r="C850" s="19"/>
      <c r="D850" s="19" t="str">
        <f t="shared" si="187"/>
        <v/>
      </c>
      <c r="E850" s="19"/>
      <c r="F850" s="19"/>
      <c r="G850" s="20"/>
      <c r="H850" s="20"/>
      <c r="I850" s="20"/>
      <c r="J850" s="91"/>
      <c r="K850" s="122"/>
    </row>
    <row r="851" spans="1:11" ht="16.2" x14ac:dyDescent="0.3">
      <c r="A851" s="63"/>
      <c r="B851" s="45" t="s">
        <v>1590</v>
      </c>
      <c r="C851" s="4"/>
      <c r="D851" s="4" t="str">
        <f t="shared" si="187"/>
        <v/>
      </c>
      <c r="E851" s="4"/>
      <c r="F851" s="4"/>
      <c r="G851" s="17"/>
      <c r="H851" s="17"/>
      <c r="I851" s="17"/>
      <c r="J851" s="77"/>
      <c r="K851" s="122"/>
    </row>
    <row r="852" spans="1:11" ht="16.2" x14ac:dyDescent="0.3">
      <c r="A852" s="63"/>
      <c r="B852" s="45" t="s">
        <v>1591</v>
      </c>
      <c r="C852" s="4">
        <v>13</v>
      </c>
      <c r="D852" s="4">
        <f t="shared" si="187"/>
        <v>11</v>
      </c>
      <c r="E852" s="4"/>
      <c r="F852" s="4">
        <v>2</v>
      </c>
      <c r="G852" s="17">
        <f t="shared" si="189"/>
        <v>354.66666666666669</v>
      </c>
      <c r="H852" s="17">
        <f t="shared" si="190"/>
        <v>0</v>
      </c>
      <c r="I852" s="17">
        <v>1</v>
      </c>
      <c r="J852" s="77"/>
      <c r="K852" s="122"/>
    </row>
    <row r="853" spans="1:11" ht="16.2" x14ac:dyDescent="0.3">
      <c r="A853" s="63"/>
      <c r="B853" s="45" t="s">
        <v>1592</v>
      </c>
      <c r="C853" s="4">
        <v>13</v>
      </c>
      <c r="D853" s="4">
        <f t="shared" si="187"/>
        <v>11</v>
      </c>
      <c r="E853" s="4"/>
      <c r="F853" s="4">
        <v>2</v>
      </c>
      <c r="G853" s="17">
        <f t="shared" si="189"/>
        <v>354.66666666666669</v>
      </c>
      <c r="H853" s="17">
        <f t="shared" si="190"/>
        <v>0</v>
      </c>
      <c r="I853" s="17">
        <v>1</v>
      </c>
      <c r="J853" s="77"/>
      <c r="K853" s="122"/>
    </row>
    <row r="854" spans="1:11" ht="16.2" x14ac:dyDescent="0.3">
      <c r="A854" s="63"/>
      <c r="B854" s="45" t="s">
        <v>1593</v>
      </c>
      <c r="C854" s="4">
        <v>12</v>
      </c>
      <c r="D854" s="4">
        <f t="shared" si="187"/>
        <v>10</v>
      </c>
      <c r="E854" s="4"/>
      <c r="F854" s="4">
        <f t="shared" si="188"/>
        <v>2</v>
      </c>
      <c r="G854" s="17">
        <f t="shared" si="189"/>
        <v>354.66666666666669</v>
      </c>
      <c r="H854" s="17">
        <f t="shared" si="190"/>
        <v>0</v>
      </c>
      <c r="I854" s="17"/>
      <c r="J854" s="77"/>
      <c r="K854" s="122"/>
    </row>
    <row r="855" spans="1:11" ht="16.2" x14ac:dyDescent="0.3">
      <c r="A855" s="63"/>
      <c r="B855" s="45" t="s">
        <v>1594</v>
      </c>
      <c r="C855" s="4">
        <v>12</v>
      </c>
      <c r="D855" s="4">
        <f t="shared" si="187"/>
        <v>10</v>
      </c>
      <c r="E855" s="4"/>
      <c r="F855" s="4">
        <f t="shared" si="188"/>
        <v>2</v>
      </c>
      <c r="G855" s="17">
        <f t="shared" si="189"/>
        <v>354.66666666666669</v>
      </c>
      <c r="H855" s="17">
        <f t="shared" si="190"/>
        <v>0</v>
      </c>
      <c r="I855" s="17"/>
      <c r="J855" s="77"/>
      <c r="K855" s="122"/>
    </row>
    <row r="856" spans="1:11" ht="16.2" x14ac:dyDescent="0.3">
      <c r="A856" s="63"/>
      <c r="B856" s="45" t="s">
        <v>1595</v>
      </c>
      <c r="C856" s="4">
        <v>12</v>
      </c>
      <c r="D856" s="4">
        <f t="shared" si="187"/>
        <v>10</v>
      </c>
      <c r="E856" s="4"/>
      <c r="F856" s="4">
        <f t="shared" si="188"/>
        <v>2</v>
      </c>
      <c r="G856" s="17">
        <f t="shared" si="189"/>
        <v>354.66666666666669</v>
      </c>
      <c r="H856" s="17">
        <f t="shared" si="190"/>
        <v>0</v>
      </c>
      <c r="I856" s="17"/>
      <c r="J856" s="77"/>
      <c r="K856" s="122"/>
    </row>
    <row r="857" spans="1:11" ht="16.2" x14ac:dyDescent="0.3">
      <c r="A857" s="63"/>
      <c r="B857" s="45" t="s">
        <v>1596</v>
      </c>
      <c r="C857" s="4">
        <v>12</v>
      </c>
      <c r="D857" s="4">
        <f t="shared" si="187"/>
        <v>10</v>
      </c>
      <c r="E857" s="4"/>
      <c r="F857" s="4">
        <f t="shared" ref="F857:F866" si="191">D857-8</f>
        <v>2</v>
      </c>
      <c r="G857" s="17">
        <f t="shared" si="189"/>
        <v>354.66666666666669</v>
      </c>
      <c r="H857" s="17">
        <f t="shared" si="190"/>
        <v>0</v>
      </c>
      <c r="I857" s="17"/>
      <c r="J857" s="77"/>
      <c r="K857" s="122"/>
    </row>
    <row r="858" spans="1:11" ht="16.2" x14ac:dyDescent="0.3">
      <c r="A858" s="63"/>
      <c r="B858" s="45" t="s">
        <v>1597</v>
      </c>
      <c r="C858" s="4">
        <v>13</v>
      </c>
      <c r="D858" s="4">
        <f t="shared" si="187"/>
        <v>11</v>
      </c>
      <c r="E858" s="4"/>
      <c r="F858" s="4">
        <v>2</v>
      </c>
      <c r="G858" s="17">
        <f t="shared" si="189"/>
        <v>354.66666666666669</v>
      </c>
      <c r="H858" s="17">
        <f t="shared" si="190"/>
        <v>0</v>
      </c>
      <c r="I858" s="17">
        <v>1</v>
      </c>
      <c r="J858" s="77"/>
      <c r="K858" s="122"/>
    </row>
    <row r="859" spans="1:11" ht="16.2" x14ac:dyDescent="0.3">
      <c r="A859" s="63"/>
      <c r="B859" s="45" t="s">
        <v>1598</v>
      </c>
      <c r="C859" s="4">
        <v>12</v>
      </c>
      <c r="D859" s="4">
        <f t="shared" si="187"/>
        <v>10</v>
      </c>
      <c r="E859" s="4"/>
      <c r="F859" s="4">
        <f t="shared" si="191"/>
        <v>2</v>
      </c>
      <c r="G859" s="17">
        <f t="shared" si="189"/>
        <v>354.66666666666669</v>
      </c>
      <c r="H859" s="17">
        <f t="shared" si="190"/>
        <v>0</v>
      </c>
      <c r="I859" s="17"/>
      <c r="J859" s="77"/>
      <c r="K859" s="122"/>
    </row>
    <row r="860" spans="1:11" ht="16.2" x14ac:dyDescent="0.3">
      <c r="A860" s="63"/>
      <c r="B860" s="45" t="s">
        <v>1599</v>
      </c>
      <c r="C860" s="4"/>
      <c r="D860" s="4"/>
      <c r="E860" s="4"/>
      <c r="F860" s="4"/>
      <c r="G860" s="17"/>
      <c r="H860" s="17"/>
      <c r="I860" s="17"/>
      <c r="J860" s="77"/>
      <c r="K860" s="122"/>
    </row>
    <row r="861" spans="1:11" ht="16.2" x14ac:dyDescent="0.3">
      <c r="A861" s="63"/>
      <c r="B861" s="45" t="s">
        <v>1600</v>
      </c>
      <c r="C861" s="4"/>
      <c r="D861" s="4"/>
      <c r="E861" s="4"/>
      <c r="F861" s="4"/>
      <c r="G861" s="17"/>
      <c r="H861" s="17"/>
      <c r="I861" s="17"/>
      <c r="J861" s="134"/>
      <c r="K861" s="122"/>
    </row>
    <row r="862" spans="1:11" ht="16.2" x14ac:dyDescent="0.3">
      <c r="A862" s="63"/>
      <c r="B862" s="45" t="s">
        <v>1601</v>
      </c>
      <c r="C862" s="4"/>
      <c r="D862" s="4"/>
      <c r="E862" s="4"/>
      <c r="F862" s="4"/>
      <c r="G862" s="17"/>
      <c r="H862" s="17"/>
      <c r="I862" s="17"/>
      <c r="J862" s="77"/>
      <c r="K862" s="122"/>
    </row>
    <row r="863" spans="1:11" ht="16.2" x14ac:dyDescent="0.3">
      <c r="A863" s="63"/>
      <c r="B863" s="45" t="s">
        <v>1602</v>
      </c>
      <c r="C863" s="4"/>
      <c r="D863" s="4"/>
      <c r="E863" s="4"/>
      <c r="F863" s="4"/>
      <c r="G863" s="17"/>
      <c r="H863" s="17"/>
      <c r="I863" s="17"/>
      <c r="J863" s="77"/>
      <c r="K863" s="122"/>
    </row>
    <row r="864" spans="1:11" ht="16.2" x14ac:dyDescent="0.3">
      <c r="A864" s="63"/>
      <c r="B864" s="45" t="s">
        <v>1603</v>
      </c>
      <c r="C864" s="4">
        <v>13</v>
      </c>
      <c r="D864" s="4">
        <f t="shared" si="187"/>
        <v>11</v>
      </c>
      <c r="E864" s="4"/>
      <c r="F864" s="4">
        <v>2</v>
      </c>
      <c r="G864" s="17">
        <f t="shared" si="189"/>
        <v>354.66666666666669</v>
      </c>
      <c r="H864" s="17">
        <f t="shared" si="190"/>
        <v>0</v>
      </c>
      <c r="I864" s="17">
        <v>1</v>
      </c>
      <c r="J864" s="77"/>
      <c r="K864" s="122"/>
    </row>
    <row r="865" spans="1:11" ht="16.2" x14ac:dyDescent="0.3">
      <c r="A865" s="63"/>
      <c r="B865" s="45" t="s">
        <v>1604</v>
      </c>
      <c r="C865" s="4">
        <v>13</v>
      </c>
      <c r="D865" s="4">
        <f t="shared" si="187"/>
        <v>11</v>
      </c>
      <c r="E865" s="4"/>
      <c r="F865" s="4">
        <v>2</v>
      </c>
      <c r="G865" s="17">
        <f t="shared" si="189"/>
        <v>354.66666666666669</v>
      </c>
      <c r="H865" s="17">
        <f t="shared" si="190"/>
        <v>0</v>
      </c>
      <c r="I865" s="17">
        <v>1</v>
      </c>
      <c r="J865" s="77"/>
      <c r="K865" s="122"/>
    </row>
    <row r="866" spans="1:11" ht="16.2" x14ac:dyDescent="0.3">
      <c r="A866" s="63"/>
      <c r="B866" s="45" t="s">
        <v>1605</v>
      </c>
      <c r="C866" s="4">
        <v>12</v>
      </c>
      <c r="D866" s="4">
        <f t="shared" si="187"/>
        <v>10</v>
      </c>
      <c r="E866" s="4"/>
      <c r="F866" s="4">
        <f t="shared" si="191"/>
        <v>2</v>
      </c>
      <c r="G866" s="17">
        <f t="shared" si="189"/>
        <v>354.66666666666669</v>
      </c>
      <c r="H866" s="17">
        <f t="shared" si="190"/>
        <v>0</v>
      </c>
      <c r="I866" s="17"/>
      <c r="J866" s="77"/>
      <c r="K866" s="122"/>
    </row>
    <row r="867" spans="1:11" ht="16.2" x14ac:dyDescent="0.3">
      <c r="A867" s="63"/>
      <c r="B867" s="8" t="s">
        <v>59</v>
      </c>
      <c r="C867" s="4"/>
      <c r="D867" s="4">
        <v>168</v>
      </c>
      <c r="E867" s="4"/>
      <c r="F867" s="4">
        <v>40</v>
      </c>
      <c r="G867" s="17"/>
      <c r="H867" s="17"/>
      <c r="I867" s="17">
        <v>9</v>
      </c>
      <c r="J867" s="77">
        <v>22344</v>
      </c>
      <c r="K867" s="122"/>
    </row>
    <row r="868" spans="1:11" ht="32.4" x14ac:dyDescent="0.3">
      <c r="A868" s="63"/>
      <c r="B868" s="90" t="s">
        <v>1849</v>
      </c>
      <c r="C868" s="27"/>
      <c r="D868" s="4"/>
      <c r="E868" s="4"/>
      <c r="F868" s="4"/>
      <c r="G868" s="1"/>
      <c r="H868" s="1"/>
      <c r="I868" s="1"/>
      <c r="J868" s="77">
        <v>9089</v>
      </c>
      <c r="K868" s="122"/>
    </row>
    <row r="869" spans="1:11" ht="16.2" x14ac:dyDescent="0.3">
      <c r="A869" s="63"/>
      <c r="B869" s="8" t="s">
        <v>1817</v>
      </c>
      <c r="C869" s="27"/>
      <c r="D869" s="4"/>
      <c r="E869" s="4"/>
      <c r="F869" s="4"/>
      <c r="G869" s="1"/>
      <c r="H869" s="1"/>
      <c r="I869" s="1"/>
      <c r="J869" s="134" t="s">
        <v>2155</v>
      </c>
      <c r="K869" s="122"/>
    </row>
    <row r="870" spans="1:11" ht="16.2" x14ac:dyDescent="0.3">
      <c r="A870" s="63"/>
      <c r="B870" s="8" t="s">
        <v>1</v>
      </c>
      <c r="C870" s="27"/>
      <c r="D870" s="4"/>
      <c r="E870" s="4"/>
      <c r="F870" s="4"/>
      <c r="G870" s="1"/>
      <c r="H870" s="1"/>
      <c r="I870" s="1"/>
      <c r="J870" s="134" t="s">
        <v>2156</v>
      </c>
      <c r="K870" s="122"/>
    </row>
    <row r="871" spans="1:11" ht="16.2" x14ac:dyDescent="0.3">
      <c r="A871" s="63"/>
      <c r="B871" s="8" t="s">
        <v>405</v>
      </c>
      <c r="C871" s="9"/>
      <c r="D871" s="9" t="str">
        <f t="shared" ref="D871" si="192">IF((OR(C871&gt;12,C871=12)),C871-2,IF(C871=8,C871-1,""))</f>
        <v/>
      </c>
      <c r="E871" s="9"/>
      <c r="F871" s="9"/>
      <c r="G871" s="10"/>
      <c r="H871" s="10"/>
      <c r="I871" s="10"/>
      <c r="J871" s="78">
        <v>9817</v>
      </c>
      <c r="K871" s="122"/>
    </row>
    <row r="872" spans="1:11" x14ac:dyDescent="0.3">
      <c r="A872" s="63"/>
      <c r="K872" s="122"/>
    </row>
    <row r="873" spans="1:11" ht="16.2" x14ac:dyDescent="0.3">
      <c r="A873" s="63"/>
      <c r="B873" s="45" t="s">
        <v>1606</v>
      </c>
      <c r="C873" s="4">
        <v>12</v>
      </c>
      <c r="D873" s="4">
        <f t="shared" ref="D873:D903" si="193">IF((OR(C873&gt;12,C873=12)),C873-2,IF(C873=8,C873-1,""))</f>
        <v>10</v>
      </c>
      <c r="E873" s="4"/>
      <c r="F873" s="4">
        <f t="shared" ref="F873:F899" si="194">D873-8</f>
        <v>2</v>
      </c>
      <c r="G873" s="17">
        <f t="shared" ref="G873:G896" si="195">IF(2&lt;F873,2,F873)*133*4/3</f>
        <v>354.66666666666669</v>
      </c>
      <c r="H873" s="17">
        <f t="shared" ref="H873:H901" si="196">IF(F873&gt;2,F873-2,0)*133*5/3</f>
        <v>0</v>
      </c>
      <c r="I873" s="17"/>
      <c r="J873" s="77"/>
      <c r="K873" s="122"/>
    </row>
    <row r="874" spans="1:11" ht="16.2" x14ac:dyDescent="0.3">
      <c r="A874" s="63"/>
      <c r="B874" s="45" t="s">
        <v>1607</v>
      </c>
      <c r="C874" s="4">
        <v>12</v>
      </c>
      <c r="D874" s="4">
        <f t="shared" si="193"/>
        <v>10</v>
      </c>
      <c r="E874" s="4"/>
      <c r="F874" s="4">
        <f t="shared" si="194"/>
        <v>2</v>
      </c>
      <c r="G874" s="17">
        <f t="shared" si="195"/>
        <v>354.66666666666669</v>
      </c>
      <c r="H874" s="17">
        <f t="shared" si="196"/>
        <v>0</v>
      </c>
      <c r="I874" s="17"/>
      <c r="J874" s="77"/>
      <c r="K874" s="122"/>
    </row>
    <row r="875" spans="1:11" ht="16.2" x14ac:dyDescent="0.3">
      <c r="A875" s="63"/>
      <c r="B875" s="45" t="s">
        <v>1608</v>
      </c>
      <c r="C875" s="4">
        <v>12</v>
      </c>
      <c r="D875" s="4">
        <f t="shared" si="193"/>
        <v>10</v>
      </c>
      <c r="E875" s="4"/>
      <c r="F875" s="4">
        <f t="shared" si="194"/>
        <v>2</v>
      </c>
      <c r="G875" s="17">
        <f t="shared" si="195"/>
        <v>354.66666666666669</v>
      </c>
      <c r="H875" s="17">
        <f t="shared" si="196"/>
        <v>0</v>
      </c>
      <c r="I875" s="17"/>
      <c r="J875" s="77"/>
      <c r="K875" s="122"/>
    </row>
    <row r="876" spans="1:11" ht="16.2" x14ac:dyDescent="0.3">
      <c r="A876" s="63"/>
      <c r="B876" s="45" t="s">
        <v>1609</v>
      </c>
      <c r="C876" s="4">
        <v>13</v>
      </c>
      <c r="D876" s="4">
        <f t="shared" si="193"/>
        <v>11</v>
      </c>
      <c r="E876" s="4"/>
      <c r="F876" s="4">
        <v>2</v>
      </c>
      <c r="G876" s="17">
        <f t="shared" si="195"/>
        <v>354.66666666666669</v>
      </c>
      <c r="H876" s="17">
        <f t="shared" si="196"/>
        <v>0</v>
      </c>
      <c r="I876" s="17">
        <v>1</v>
      </c>
      <c r="J876" s="77"/>
      <c r="K876" s="122"/>
    </row>
    <row r="877" spans="1:11" ht="16.2" x14ac:dyDescent="0.3">
      <c r="A877" s="63"/>
      <c r="B877" s="45" t="s">
        <v>1610</v>
      </c>
      <c r="C877" s="4">
        <v>13</v>
      </c>
      <c r="D877" s="4">
        <v>10</v>
      </c>
      <c r="E877" s="4"/>
      <c r="F877" s="4">
        <f t="shared" si="194"/>
        <v>2</v>
      </c>
      <c r="G877" s="17">
        <f t="shared" si="195"/>
        <v>354.66666666666669</v>
      </c>
      <c r="H877" s="17">
        <f t="shared" si="196"/>
        <v>0</v>
      </c>
      <c r="I877" s="17"/>
      <c r="J877" s="77"/>
      <c r="K877" s="122"/>
    </row>
    <row r="878" spans="1:11" ht="16.2" x14ac:dyDescent="0.3">
      <c r="A878" s="63"/>
      <c r="B878" s="45" t="s">
        <v>1611</v>
      </c>
      <c r="C878" s="4"/>
      <c r="D878" s="4"/>
      <c r="E878" s="4"/>
      <c r="F878" s="4"/>
      <c r="G878" s="17"/>
      <c r="H878" s="17"/>
      <c r="I878" s="17"/>
      <c r="J878" s="77"/>
      <c r="K878" s="122"/>
    </row>
    <row r="879" spans="1:11" ht="16.2" x14ac:dyDescent="0.3">
      <c r="A879" s="63"/>
      <c r="B879" s="45" t="s">
        <v>1612</v>
      </c>
      <c r="C879" s="4"/>
      <c r="D879" s="4"/>
      <c r="E879" s="4"/>
      <c r="F879" s="4"/>
      <c r="G879" s="17"/>
      <c r="H879" s="17"/>
      <c r="I879" s="17"/>
      <c r="J879" s="77"/>
      <c r="K879" s="122"/>
    </row>
    <row r="880" spans="1:11" ht="16.2" x14ac:dyDescent="0.3">
      <c r="A880" s="63"/>
      <c r="B880" s="45" t="s">
        <v>1613</v>
      </c>
      <c r="C880" s="4"/>
      <c r="D880" s="4" t="str">
        <f t="shared" si="193"/>
        <v/>
      </c>
      <c r="E880" s="4"/>
      <c r="F880" s="4"/>
      <c r="G880" s="17"/>
      <c r="H880" s="17"/>
      <c r="I880" s="17"/>
      <c r="J880" s="77"/>
      <c r="K880" s="122"/>
    </row>
    <row r="881" spans="1:11" ht="16.2" x14ac:dyDescent="0.3">
      <c r="A881" s="63"/>
      <c r="B881" s="45" t="s">
        <v>1614</v>
      </c>
      <c r="C881" s="4"/>
      <c r="D881" s="4" t="str">
        <f t="shared" si="193"/>
        <v/>
      </c>
      <c r="E881" s="4"/>
      <c r="F881" s="4"/>
      <c r="G881" s="17"/>
      <c r="H881" s="17"/>
      <c r="I881" s="17"/>
      <c r="J881" s="77"/>
      <c r="K881" s="122"/>
    </row>
    <row r="882" spans="1:11" ht="16.2" x14ac:dyDescent="0.3">
      <c r="A882" s="63"/>
      <c r="B882" s="45" t="s">
        <v>1615</v>
      </c>
      <c r="C882" s="4"/>
      <c r="D882" s="4" t="str">
        <f t="shared" si="193"/>
        <v/>
      </c>
      <c r="E882" s="4"/>
      <c r="F882" s="4"/>
      <c r="G882" s="17"/>
      <c r="H882" s="17"/>
      <c r="I882" s="17"/>
      <c r="J882" s="77"/>
      <c r="K882" s="122"/>
    </row>
    <row r="883" spans="1:11" s="32" customFormat="1" ht="32.4" x14ac:dyDescent="0.3">
      <c r="A883" s="148"/>
      <c r="B883" s="177" t="s">
        <v>1892</v>
      </c>
      <c r="C883" s="10">
        <v>13</v>
      </c>
      <c r="D883" s="10">
        <f t="shared" si="193"/>
        <v>11</v>
      </c>
      <c r="E883" s="10"/>
      <c r="F883" s="10">
        <v>2</v>
      </c>
      <c r="G883" s="38">
        <f t="shared" si="195"/>
        <v>354.66666666666669</v>
      </c>
      <c r="H883" s="38">
        <f t="shared" si="196"/>
        <v>0</v>
      </c>
      <c r="I883" s="38">
        <v>1</v>
      </c>
      <c r="J883" s="82"/>
      <c r="K883" s="154">
        <v>2705</v>
      </c>
    </row>
    <row r="884" spans="1:11" ht="16.2" x14ac:dyDescent="0.3">
      <c r="A884" s="63"/>
      <c r="B884" s="45" t="s">
        <v>1616</v>
      </c>
      <c r="C884" s="4">
        <v>12</v>
      </c>
      <c r="D884" s="4">
        <f t="shared" si="193"/>
        <v>10</v>
      </c>
      <c r="E884" s="4"/>
      <c r="F884" s="4">
        <f t="shared" si="194"/>
        <v>2</v>
      </c>
      <c r="G884" s="17">
        <f t="shared" si="195"/>
        <v>354.66666666666669</v>
      </c>
      <c r="H884" s="17">
        <f t="shared" si="196"/>
        <v>0</v>
      </c>
      <c r="I884" s="17"/>
      <c r="J884" s="77"/>
      <c r="K884" s="122"/>
    </row>
    <row r="885" spans="1:11" ht="16.2" x14ac:dyDescent="0.3">
      <c r="A885" s="63"/>
      <c r="B885" s="45" t="s">
        <v>1617</v>
      </c>
      <c r="C885" s="4">
        <v>12</v>
      </c>
      <c r="D885" s="4">
        <f t="shared" si="193"/>
        <v>10</v>
      </c>
      <c r="E885" s="4"/>
      <c r="F885" s="4">
        <f t="shared" si="194"/>
        <v>2</v>
      </c>
      <c r="G885" s="17">
        <f t="shared" si="195"/>
        <v>354.66666666666669</v>
      </c>
      <c r="H885" s="17">
        <f t="shared" si="196"/>
        <v>0</v>
      </c>
      <c r="I885" s="17"/>
      <c r="J885" s="77"/>
      <c r="K885" s="122"/>
    </row>
    <row r="886" spans="1:11" ht="16.2" x14ac:dyDescent="0.3">
      <c r="A886" s="63"/>
      <c r="B886" s="45" t="s">
        <v>1618</v>
      </c>
      <c r="C886" s="4">
        <v>12</v>
      </c>
      <c r="D886" s="4">
        <f t="shared" si="193"/>
        <v>10</v>
      </c>
      <c r="E886" s="4"/>
      <c r="F886" s="4">
        <f t="shared" si="194"/>
        <v>2</v>
      </c>
      <c r="G886" s="17">
        <f t="shared" si="195"/>
        <v>354.66666666666669</v>
      </c>
      <c r="H886" s="17">
        <f t="shared" si="196"/>
        <v>0</v>
      </c>
      <c r="I886" s="17"/>
      <c r="J886" s="77"/>
      <c r="K886" s="122"/>
    </row>
    <row r="887" spans="1:11" ht="16.2" x14ac:dyDescent="0.3">
      <c r="A887" s="63"/>
      <c r="B887" s="45" t="s">
        <v>1619</v>
      </c>
      <c r="C887" s="4">
        <v>12</v>
      </c>
      <c r="D887" s="4">
        <f t="shared" si="193"/>
        <v>10</v>
      </c>
      <c r="E887" s="4"/>
      <c r="F887" s="4">
        <f t="shared" si="194"/>
        <v>2</v>
      </c>
      <c r="G887" s="17">
        <f t="shared" si="195"/>
        <v>354.66666666666669</v>
      </c>
      <c r="H887" s="17">
        <f t="shared" si="196"/>
        <v>0</v>
      </c>
      <c r="I887" s="17"/>
      <c r="J887" s="77"/>
      <c r="K887" s="122"/>
    </row>
    <row r="888" spans="1:11" ht="16.2" x14ac:dyDescent="0.3">
      <c r="A888" s="63"/>
      <c r="B888" s="45" t="s">
        <v>1620</v>
      </c>
      <c r="C888" s="4">
        <v>13</v>
      </c>
      <c r="D888" s="4">
        <f t="shared" si="193"/>
        <v>11</v>
      </c>
      <c r="E888" s="4"/>
      <c r="F888" s="4">
        <v>2</v>
      </c>
      <c r="G888" s="17">
        <f t="shared" si="195"/>
        <v>354.66666666666669</v>
      </c>
      <c r="H888" s="17">
        <f t="shared" si="196"/>
        <v>0</v>
      </c>
      <c r="I888" s="17">
        <v>1</v>
      </c>
      <c r="J888" s="77"/>
      <c r="K888" s="122"/>
    </row>
    <row r="889" spans="1:11" ht="16.2" x14ac:dyDescent="0.3">
      <c r="A889" s="63"/>
      <c r="B889" s="45" t="s">
        <v>1621</v>
      </c>
      <c r="C889" s="4">
        <v>13</v>
      </c>
      <c r="D889" s="4">
        <f t="shared" si="193"/>
        <v>11</v>
      </c>
      <c r="E889" s="4"/>
      <c r="F889" s="4">
        <v>2</v>
      </c>
      <c r="G889" s="17">
        <f t="shared" si="195"/>
        <v>354.66666666666669</v>
      </c>
      <c r="H889" s="17">
        <f t="shared" si="196"/>
        <v>0</v>
      </c>
      <c r="I889" s="17">
        <v>1</v>
      </c>
      <c r="J889" s="77"/>
      <c r="K889" s="122"/>
    </row>
    <row r="890" spans="1:11" ht="16.2" x14ac:dyDescent="0.3">
      <c r="A890" s="63"/>
      <c r="B890" s="45" t="s">
        <v>1622</v>
      </c>
      <c r="C890" s="4"/>
      <c r="D890" s="4" t="str">
        <f t="shared" si="193"/>
        <v/>
      </c>
      <c r="E890" s="4"/>
      <c r="F890" s="4"/>
      <c r="G890" s="17"/>
      <c r="H890" s="17"/>
      <c r="I890" s="17"/>
      <c r="J890" s="77"/>
      <c r="K890" s="122"/>
    </row>
    <row r="891" spans="1:11" ht="16.2" x14ac:dyDescent="0.3">
      <c r="A891" s="63"/>
      <c r="B891" s="45" t="s">
        <v>1623</v>
      </c>
      <c r="C891" s="4"/>
      <c r="D891" s="4" t="str">
        <f t="shared" si="193"/>
        <v/>
      </c>
      <c r="E891" s="4"/>
      <c r="F891" s="4"/>
      <c r="G891" s="17"/>
      <c r="H891" s="17"/>
      <c r="I891" s="17"/>
      <c r="J891" s="77"/>
      <c r="K891" s="122"/>
    </row>
    <row r="892" spans="1:11" ht="16.2" x14ac:dyDescent="0.3">
      <c r="A892" s="63"/>
      <c r="B892" s="45" t="s">
        <v>1624</v>
      </c>
      <c r="C892" s="4"/>
      <c r="D892" s="4" t="str">
        <f t="shared" si="193"/>
        <v/>
      </c>
      <c r="E892" s="4"/>
      <c r="F892" s="4"/>
      <c r="G892" s="17"/>
      <c r="H892" s="17"/>
      <c r="I892" s="17"/>
      <c r="J892" s="77"/>
      <c r="K892" s="122"/>
    </row>
    <row r="893" spans="1:11" ht="16.2" x14ac:dyDescent="0.3">
      <c r="A893" s="63"/>
      <c r="B893" s="45" t="s">
        <v>1625</v>
      </c>
      <c r="C893" s="4"/>
      <c r="D893" s="4" t="str">
        <f t="shared" si="193"/>
        <v/>
      </c>
      <c r="E893" s="4"/>
      <c r="F893" s="4"/>
      <c r="G893" s="17"/>
      <c r="H893" s="17"/>
      <c r="I893" s="17"/>
      <c r="J893" s="77"/>
      <c r="K893" s="122"/>
    </row>
    <row r="894" spans="1:11" ht="16.2" x14ac:dyDescent="0.3">
      <c r="A894" s="63"/>
      <c r="B894" s="45" t="s">
        <v>1626</v>
      </c>
      <c r="C894" s="4">
        <v>13</v>
      </c>
      <c r="D894" s="4">
        <f t="shared" si="193"/>
        <v>11</v>
      </c>
      <c r="E894" s="4"/>
      <c r="F894" s="4">
        <v>2</v>
      </c>
      <c r="G894" s="17">
        <f t="shared" si="195"/>
        <v>354.66666666666669</v>
      </c>
      <c r="H894" s="17">
        <f t="shared" si="196"/>
        <v>0</v>
      </c>
      <c r="I894" s="17">
        <v>1</v>
      </c>
      <c r="J894" s="77"/>
      <c r="K894" s="122"/>
    </row>
    <row r="895" spans="1:11" ht="16.2" x14ac:dyDescent="0.3">
      <c r="A895" s="63"/>
      <c r="B895" s="45" t="s">
        <v>1627</v>
      </c>
      <c r="C895" s="4">
        <v>13</v>
      </c>
      <c r="D895" s="4">
        <f t="shared" si="193"/>
        <v>11</v>
      </c>
      <c r="E895" s="4"/>
      <c r="F895" s="4">
        <v>2</v>
      </c>
      <c r="G895" s="17">
        <f t="shared" si="195"/>
        <v>354.66666666666669</v>
      </c>
      <c r="H895" s="17">
        <f t="shared" si="196"/>
        <v>0</v>
      </c>
      <c r="I895" s="17">
        <v>1</v>
      </c>
      <c r="J895" s="77"/>
      <c r="K895" s="122"/>
    </row>
    <row r="896" spans="1:11" ht="16.2" x14ac:dyDescent="0.3">
      <c r="A896" s="63"/>
      <c r="B896" s="45" t="s">
        <v>1628</v>
      </c>
      <c r="C896" s="4">
        <v>12</v>
      </c>
      <c r="D896" s="4">
        <f t="shared" si="193"/>
        <v>10</v>
      </c>
      <c r="E896" s="4"/>
      <c r="F896" s="4">
        <f t="shared" si="194"/>
        <v>2</v>
      </c>
      <c r="G896" s="17">
        <f t="shared" si="195"/>
        <v>354.66666666666669</v>
      </c>
      <c r="H896" s="17">
        <f t="shared" si="196"/>
        <v>0</v>
      </c>
      <c r="I896" s="17"/>
      <c r="J896" s="77"/>
      <c r="K896" s="122"/>
    </row>
    <row r="897" spans="1:11" ht="16.2" x14ac:dyDescent="0.3">
      <c r="A897" s="63"/>
      <c r="B897" s="45" t="s">
        <v>1629</v>
      </c>
      <c r="C897" s="4">
        <v>11</v>
      </c>
      <c r="D897" s="4">
        <v>10</v>
      </c>
      <c r="E897" s="4"/>
      <c r="F897" s="4">
        <v>2</v>
      </c>
      <c r="G897" s="17"/>
      <c r="H897" s="17"/>
      <c r="I897" s="17"/>
      <c r="J897" s="77"/>
      <c r="K897" s="122"/>
    </row>
    <row r="898" spans="1:11" ht="16.2" x14ac:dyDescent="0.3">
      <c r="A898" s="63"/>
      <c r="B898" s="45" t="s">
        <v>1630</v>
      </c>
      <c r="C898" s="4">
        <v>12</v>
      </c>
      <c r="D898" s="4">
        <f t="shared" si="193"/>
        <v>10</v>
      </c>
      <c r="E898" s="4"/>
      <c r="F898" s="4">
        <f t="shared" si="194"/>
        <v>2</v>
      </c>
      <c r="G898" s="17">
        <f t="shared" ref="G898:G901" si="197">IF(2&lt;F898,2,F898)*133*4/3</f>
        <v>354.66666666666669</v>
      </c>
      <c r="H898" s="17">
        <f t="shared" si="196"/>
        <v>0</v>
      </c>
      <c r="I898" s="17"/>
      <c r="J898" s="77"/>
      <c r="K898" s="122"/>
    </row>
    <row r="899" spans="1:11" ht="16.2" x14ac:dyDescent="0.3">
      <c r="A899" s="63"/>
      <c r="B899" s="45" t="s">
        <v>1631</v>
      </c>
      <c r="C899" s="4">
        <v>12</v>
      </c>
      <c r="D899" s="4">
        <f t="shared" si="193"/>
        <v>10</v>
      </c>
      <c r="E899" s="4"/>
      <c r="F899" s="4">
        <f t="shared" si="194"/>
        <v>2</v>
      </c>
      <c r="G899" s="17">
        <f t="shared" si="197"/>
        <v>354.66666666666669</v>
      </c>
      <c r="H899" s="17">
        <f t="shared" si="196"/>
        <v>0</v>
      </c>
      <c r="I899" s="17"/>
      <c r="J899" s="77"/>
      <c r="K899" s="122"/>
    </row>
    <row r="900" spans="1:11" ht="16.2" x14ac:dyDescent="0.3">
      <c r="A900" s="63"/>
      <c r="B900" s="45" t="s">
        <v>1632</v>
      </c>
      <c r="C900" s="4">
        <v>13</v>
      </c>
      <c r="D900" s="4">
        <f t="shared" si="193"/>
        <v>11</v>
      </c>
      <c r="E900" s="4"/>
      <c r="F900" s="4">
        <v>2</v>
      </c>
      <c r="G900" s="17">
        <f t="shared" si="197"/>
        <v>354.66666666666669</v>
      </c>
      <c r="H900" s="17">
        <f t="shared" si="196"/>
        <v>0</v>
      </c>
      <c r="I900" s="17">
        <v>1</v>
      </c>
      <c r="J900" s="77"/>
      <c r="K900" s="122"/>
    </row>
    <row r="901" spans="1:11" ht="16.2" x14ac:dyDescent="0.3">
      <c r="A901" s="63"/>
      <c r="B901" s="45" t="s">
        <v>1633</v>
      </c>
      <c r="C901" s="4">
        <v>13</v>
      </c>
      <c r="D901" s="4">
        <f t="shared" si="193"/>
        <v>11</v>
      </c>
      <c r="E901" s="4"/>
      <c r="F901" s="4">
        <v>2</v>
      </c>
      <c r="G901" s="17">
        <f t="shared" si="197"/>
        <v>354.66666666666669</v>
      </c>
      <c r="H901" s="17">
        <f t="shared" si="196"/>
        <v>0</v>
      </c>
      <c r="I901" s="17">
        <v>1</v>
      </c>
      <c r="J901" s="77"/>
      <c r="K901" s="122"/>
    </row>
    <row r="902" spans="1:11" ht="16.2" x14ac:dyDescent="0.3">
      <c r="A902" s="63"/>
      <c r="B902" s="45" t="s">
        <v>1634</v>
      </c>
      <c r="C902" s="4"/>
      <c r="D902" s="4" t="str">
        <f t="shared" si="193"/>
        <v/>
      </c>
      <c r="E902" s="4"/>
      <c r="F902" s="4"/>
      <c r="G902" s="17"/>
      <c r="H902" s="17"/>
      <c r="I902" s="17"/>
      <c r="J902" s="77"/>
      <c r="K902" s="122"/>
    </row>
    <row r="903" spans="1:11" ht="16.2" x14ac:dyDescent="0.3">
      <c r="A903" s="63"/>
      <c r="B903" s="45" t="s">
        <v>1635</v>
      </c>
      <c r="C903" s="4"/>
      <c r="D903" s="4" t="str">
        <f t="shared" si="193"/>
        <v/>
      </c>
      <c r="E903" s="4"/>
      <c r="F903" s="4"/>
      <c r="G903" s="17"/>
      <c r="H903" s="17"/>
      <c r="I903" s="17"/>
      <c r="J903" s="77"/>
      <c r="K903" s="122"/>
    </row>
    <row r="904" spans="1:11" ht="16.2" x14ac:dyDescent="0.3">
      <c r="A904" s="63"/>
      <c r="B904" s="8" t="s">
        <v>59</v>
      </c>
      <c r="C904" s="4"/>
      <c r="D904" s="4">
        <v>152</v>
      </c>
      <c r="E904" s="4"/>
      <c r="F904" s="4">
        <v>38</v>
      </c>
      <c r="G904" s="17"/>
      <c r="H904" s="17"/>
      <c r="I904" s="17">
        <v>7</v>
      </c>
      <c r="J904" s="77">
        <v>20216</v>
      </c>
      <c r="K904" s="122"/>
    </row>
    <row r="905" spans="1:11" ht="32.4" x14ac:dyDescent="0.3">
      <c r="A905" s="63"/>
      <c r="B905" s="90" t="s">
        <v>1849</v>
      </c>
      <c r="C905" s="27"/>
      <c r="D905" s="4"/>
      <c r="E905" s="4"/>
      <c r="F905" s="4"/>
      <c r="G905" s="1"/>
      <c r="H905" s="1"/>
      <c r="I905" s="1"/>
      <c r="J905" s="77">
        <v>8291</v>
      </c>
      <c r="K905" s="122">
        <v>2705</v>
      </c>
    </row>
    <row r="906" spans="1:11" ht="16.2" x14ac:dyDescent="0.3">
      <c r="A906" s="63"/>
      <c r="B906" s="8" t="s">
        <v>1817</v>
      </c>
      <c r="C906" s="27"/>
      <c r="D906" s="4"/>
      <c r="E906" s="4"/>
      <c r="F906" s="4"/>
      <c r="G906" s="1"/>
      <c r="H906" s="1"/>
      <c r="I906" s="1"/>
      <c r="J906" s="134" t="s">
        <v>1969</v>
      </c>
      <c r="K906" s="122"/>
    </row>
    <row r="907" spans="1:11" ht="16.2" x14ac:dyDescent="0.3">
      <c r="A907" s="63"/>
      <c r="B907" s="8" t="s">
        <v>1</v>
      </c>
      <c r="C907" s="27"/>
      <c r="D907" s="4"/>
      <c r="E907" s="4"/>
      <c r="F907" s="4"/>
      <c r="G907" s="1"/>
      <c r="H907" s="1"/>
      <c r="I907" s="1"/>
      <c r="J907" s="134" t="s">
        <v>1970</v>
      </c>
      <c r="K907" s="122"/>
    </row>
    <row r="908" spans="1:11" ht="16.2" x14ac:dyDescent="0.3">
      <c r="A908" s="63"/>
      <c r="B908" s="8" t="s">
        <v>405</v>
      </c>
      <c r="C908" s="9"/>
      <c r="D908" s="9" t="str">
        <f t="shared" ref="D908" si="198">IF((OR(C908&gt;12,C908=12)),C908-2,IF(C908=8,C908-1,""))</f>
        <v/>
      </c>
      <c r="E908" s="9"/>
      <c r="F908" s="9"/>
      <c r="G908" s="10"/>
      <c r="H908" s="10"/>
      <c r="I908" s="10"/>
      <c r="J908" s="78">
        <v>7537</v>
      </c>
      <c r="K908" s="122"/>
    </row>
    <row r="909" spans="1:11" x14ac:dyDescent="0.3">
      <c r="A909" s="63"/>
      <c r="K909" s="122"/>
    </row>
    <row r="910" spans="1:11" ht="16.2" x14ac:dyDescent="0.3">
      <c r="A910" s="63"/>
      <c r="B910" s="45" t="s">
        <v>1637</v>
      </c>
      <c r="C910" s="4">
        <v>13</v>
      </c>
      <c r="D910" s="4">
        <f t="shared" ref="D910:D937" si="199">IF((OR(C910&gt;12,C910=12)),C910-2,IF(C910=8,C910-1,""))</f>
        <v>11</v>
      </c>
      <c r="E910" s="4"/>
      <c r="F910" s="4">
        <v>2</v>
      </c>
      <c r="G910" s="17">
        <f t="shared" ref="G910:G938" si="200">IF(2&lt;F910,2,F910)*133*4/3</f>
        <v>354.66666666666669</v>
      </c>
      <c r="H910" s="17">
        <f t="shared" ref="H910:H938" si="201">IF(F910&gt;2,F910-2,0)*133*5/3</f>
        <v>0</v>
      </c>
      <c r="I910" s="17">
        <v>1</v>
      </c>
      <c r="J910" s="77"/>
      <c r="K910" s="122"/>
    </row>
    <row r="911" spans="1:11" ht="16.2" x14ac:dyDescent="0.3">
      <c r="A911" s="63"/>
      <c r="B911" s="45" t="s">
        <v>1638</v>
      </c>
      <c r="C911" s="4">
        <v>13</v>
      </c>
      <c r="D911" s="4">
        <f t="shared" si="199"/>
        <v>11</v>
      </c>
      <c r="E911" s="4"/>
      <c r="F911" s="4">
        <v>2</v>
      </c>
      <c r="G911" s="17">
        <f t="shared" si="200"/>
        <v>354.66666666666669</v>
      </c>
      <c r="H911" s="17">
        <f t="shared" si="201"/>
        <v>0</v>
      </c>
      <c r="I911" s="17">
        <v>1</v>
      </c>
      <c r="J911" s="77"/>
      <c r="K911" s="122"/>
    </row>
    <row r="912" spans="1:11" ht="16.2" x14ac:dyDescent="0.3">
      <c r="A912" s="63"/>
      <c r="B912" s="45" t="s">
        <v>1639</v>
      </c>
      <c r="C912" s="4">
        <v>13</v>
      </c>
      <c r="D912" s="4">
        <f t="shared" si="199"/>
        <v>11</v>
      </c>
      <c r="E912" s="4"/>
      <c r="F912" s="4">
        <v>2</v>
      </c>
      <c r="G912" s="17">
        <f t="shared" si="200"/>
        <v>354.66666666666669</v>
      </c>
      <c r="H912" s="17">
        <f t="shared" si="201"/>
        <v>0</v>
      </c>
      <c r="I912" s="17">
        <v>1</v>
      </c>
      <c r="J912" s="77"/>
      <c r="K912" s="122"/>
    </row>
    <row r="913" spans="1:11" ht="16.2" x14ac:dyDescent="0.3">
      <c r="A913" s="63"/>
      <c r="B913" s="45" t="s">
        <v>1640</v>
      </c>
      <c r="C913" s="4">
        <v>12</v>
      </c>
      <c r="D913" s="4">
        <f t="shared" si="199"/>
        <v>10</v>
      </c>
      <c r="E913" s="4"/>
      <c r="F913" s="4">
        <f t="shared" ref="F913:F937" si="202">D913-8</f>
        <v>2</v>
      </c>
      <c r="G913" s="17">
        <f t="shared" si="200"/>
        <v>354.66666666666669</v>
      </c>
      <c r="H913" s="17">
        <f t="shared" si="201"/>
        <v>0</v>
      </c>
      <c r="I913" s="17"/>
      <c r="J913" s="77"/>
      <c r="K913" s="122"/>
    </row>
    <row r="914" spans="1:11" ht="16.2" x14ac:dyDescent="0.3">
      <c r="A914" s="63"/>
      <c r="B914" s="45" t="s">
        <v>1641</v>
      </c>
      <c r="C914" s="4">
        <v>12</v>
      </c>
      <c r="D914" s="4">
        <v>10</v>
      </c>
      <c r="E914" s="4"/>
      <c r="F914" s="4">
        <f t="shared" si="202"/>
        <v>2</v>
      </c>
      <c r="G914" s="17">
        <f t="shared" si="200"/>
        <v>354.66666666666669</v>
      </c>
      <c r="H914" s="17">
        <f t="shared" si="201"/>
        <v>0</v>
      </c>
      <c r="I914" s="17"/>
      <c r="J914" s="77"/>
      <c r="K914" s="122"/>
    </row>
    <row r="915" spans="1:11" ht="16.2" x14ac:dyDescent="0.3">
      <c r="A915" s="63"/>
      <c r="B915" s="45" t="s">
        <v>1642</v>
      </c>
      <c r="C915" s="4">
        <v>12</v>
      </c>
      <c r="D915" s="4">
        <v>8</v>
      </c>
      <c r="E915" s="4"/>
      <c r="F915" s="4"/>
      <c r="G915" s="17"/>
      <c r="H915" s="17"/>
      <c r="I915" s="17"/>
      <c r="J915" s="77"/>
      <c r="K915" s="122"/>
    </row>
    <row r="916" spans="1:11" s="140" customFormat="1" ht="32.4" x14ac:dyDescent="0.3">
      <c r="A916" s="153"/>
      <c r="B916" s="177" t="s">
        <v>1896</v>
      </c>
      <c r="C916" s="10">
        <v>12</v>
      </c>
      <c r="D916" s="10">
        <f t="shared" si="199"/>
        <v>10</v>
      </c>
      <c r="E916" s="10"/>
      <c r="F916" s="10">
        <f t="shared" si="202"/>
        <v>2</v>
      </c>
      <c r="G916" s="38">
        <f t="shared" si="200"/>
        <v>354.66666666666669</v>
      </c>
      <c r="H916" s="38">
        <f t="shared" si="201"/>
        <v>0</v>
      </c>
      <c r="I916" s="38"/>
      <c r="J916" s="82"/>
      <c r="K916" s="154">
        <v>2483</v>
      </c>
    </row>
    <row r="917" spans="1:11" ht="16.2" x14ac:dyDescent="0.3">
      <c r="A917" s="63"/>
      <c r="B917" s="45" t="s">
        <v>1643</v>
      </c>
      <c r="C917" s="4">
        <v>13</v>
      </c>
      <c r="D917" s="4">
        <f t="shared" si="199"/>
        <v>11</v>
      </c>
      <c r="E917" s="4"/>
      <c r="F917" s="4">
        <v>2</v>
      </c>
      <c r="G917" s="17">
        <f t="shared" si="200"/>
        <v>354.66666666666669</v>
      </c>
      <c r="H917" s="17">
        <f t="shared" si="201"/>
        <v>0</v>
      </c>
      <c r="I917" s="17">
        <v>1</v>
      </c>
      <c r="J917" s="77"/>
      <c r="K917" s="122"/>
    </row>
    <row r="918" spans="1:11" ht="16.2" x14ac:dyDescent="0.3">
      <c r="A918" s="63"/>
      <c r="B918" s="45" t="s">
        <v>1644</v>
      </c>
      <c r="C918" s="4"/>
      <c r="D918" s="4" t="str">
        <f t="shared" si="199"/>
        <v/>
      </c>
      <c r="E918" s="4"/>
      <c r="F918" s="4"/>
      <c r="G918" s="17"/>
      <c r="H918" s="17"/>
      <c r="I918" s="17"/>
      <c r="J918" s="77"/>
      <c r="K918" s="122"/>
    </row>
    <row r="919" spans="1:11" ht="16.2" x14ac:dyDescent="0.3">
      <c r="A919" s="63"/>
      <c r="B919" s="45" t="s">
        <v>1645</v>
      </c>
      <c r="C919" s="4"/>
      <c r="D919" s="4" t="str">
        <f t="shared" si="199"/>
        <v/>
      </c>
      <c r="E919" s="4"/>
      <c r="F919" s="4"/>
      <c r="G919" s="17"/>
      <c r="H919" s="17"/>
      <c r="I919" s="17"/>
      <c r="J919" s="77"/>
      <c r="K919" s="122"/>
    </row>
    <row r="920" spans="1:11" ht="16.2" x14ac:dyDescent="0.3">
      <c r="A920" s="63"/>
      <c r="B920" s="45" t="s">
        <v>1646</v>
      </c>
      <c r="C920" s="4"/>
      <c r="D920" s="4" t="str">
        <f t="shared" si="199"/>
        <v/>
      </c>
      <c r="E920" s="4"/>
      <c r="F920" s="4"/>
      <c r="G920" s="17"/>
      <c r="H920" s="17"/>
      <c r="I920" s="17"/>
      <c r="J920" s="77"/>
      <c r="K920" s="122"/>
    </row>
    <row r="921" spans="1:11" ht="16.2" x14ac:dyDescent="0.3">
      <c r="A921" s="63"/>
      <c r="B921" s="45" t="s">
        <v>1647</v>
      </c>
      <c r="C921" s="4"/>
      <c r="D921" s="4" t="str">
        <f t="shared" si="199"/>
        <v/>
      </c>
      <c r="E921" s="4"/>
      <c r="F921" s="4"/>
      <c r="G921" s="17"/>
      <c r="H921" s="17"/>
      <c r="I921" s="17"/>
      <c r="J921" s="77"/>
      <c r="K921" s="122"/>
    </row>
    <row r="922" spans="1:11" ht="16.2" x14ac:dyDescent="0.3">
      <c r="A922" s="63"/>
      <c r="B922" s="45" t="s">
        <v>1648</v>
      </c>
      <c r="C922" s="4">
        <v>13</v>
      </c>
      <c r="D922" s="4">
        <f t="shared" si="199"/>
        <v>11</v>
      </c>
      <c r="E922" s="4"/>
      <c r="F922" s="4">
        <v>2</v>
      </c>
      <c r="G922" s="17">
        <f t="shared" si="200"/>
        <v>354.66666666666669</v>
      </c>
      <c r="H922" s="17">
        <f t="shared" si="201"/>
        <v>0</v>
      </c>
      <c r="I922" s="17">
        <v>1</v>
      </c>
      <c r="J922" s="77"/>
      <c r="K922" s="122"/>
    </row>
    <row r="923" spans="1:11" ht="16.2" x14ac:dyDescent="0.3">
      <c r="A923" s="63"/>
      <c r="B923" s="45" t="s">
        <v>1649</v>
      </c>
      <c r="C923" s="4">
        <v>12</v>
      </c>
      <c r="D923" s="4">
        <f t="shared" si="199"/>
        <v>10</v>
      </c>
      <c r="E923" s="4"/>
      <c r="F923" s="4">
        <f t="shared" si="202"/>
        <v>2</v>
      </c>
      <c r="G923" s="17">
        <f t="shared" si="200"/>
        <v>354.66666666666669</v>
      </c>
      <c r="H923" s="17">
        <f t="shared" si="201"/>
        <v>0</v>
      </c>
      <c r="I923" s="17"/>
      <c r="J923" s="77"/>
      <c r="K923" s="122"/>
    </row>
    <row r="924" spans="1:11" ht="16.2" x14ac:dyDescent="0.3">
      <c r="A924" s="63"/>
      <c r="B924" s="45" t="s">
        <v>1650</v>
      </c>
      <c r="C924" s="4">
        <v>12</v>
      </c>
      <c r="D924" s="4">
        <f t="shared" si="199"/>
        <v>10</v>
      </c>
      <c r="E924" s="4"/>
      <c r="F924" s="4">
        <f t="shared" si="202"/>
        <v>2</v>
      </c>
      <c r="G924" s="17">
        <f t="shared" si="200"/>
        <v>354.66666666666669</v>
      </c>
      <c r="H924" s="17">
        <f t="shared" si="201"/>
        <v>0</v>
      </c>
      <c r="I924" s="17"/>
      <c r="J924" s="77"/>
      <c r="K924" s="122"/>
    </row>
    <row r="925" spans="1:11" ht="16.2" x14ac:dyDescent="0.3">
      <c r="A925" s="63"/>
      <c r="B925" s="45" t="s">
        <v>1651</v>
      </c>
      <c r="C925" s="4">
        <v>12</v>
      </c>
      <c r="D925" s="4">
        <f t="shared" si="199"/>
        <v>10</v>
      </c>
      <c r="E925" s="4"/>
      <c r="F925" s="4">
        <f t="shared" si="202"/>
        <v>2</v>
      </c>
      <c r="G925" s="17">
        <f t="shared" si="200"/>
        <v>354.66666666666669</v>
      </c>
      <c r="H925" s="17">
        <f t="shared" si="201"/>
        <v>0</v>
      </c>
      <c r="I925" s="17"/>
      <c r="J925" s="77"/>
      <c r="K925" s="122"/>
    </row>
    <row r="926" spans="1:11" ht="16.2" x14ac:dyDescent="0.3">
      <c r="A926" s="63"/>
      <c r="B926" s="45" t="s">
        <v>1652</v>
      </c>
      <c r="C926" s="4">
        <v>12</v>
      </c>
      <c r="D926" s="4">
        <f t="shared" si="199"/>
        <v>10</v>
      </c>
      <c r="E926" s="4"/>
      <c r="F926" s="4">
        <f t="shared" si="202"/>
        <v>2</v>
      </c>
      <c r="G926" s="17">
        <f t="shared" si="200"/>
        <v>354.66666666666669</v>
      </c>
      <c r="H926" s="17">
        <f t="shared" si="201"/>
        <v>0</v>
      </c>
      <c r="I926" s="17"/>
      <c r="J926" s="77"/>
      <c r="K926" s="122"/>
    </row>
    <row r="927" spans="1:11" ht="16.2" x14ac:dyDescent="0.3">
      <c r="A927" s="63"/>
      <c r="B927" s="45" t="s">
        <v>1653</v>
      </c>
      <c r="C927" s="4">
        <v>13</v>
      </c>
      <c r="D927" s="4">
        <f t="shared" si="199"/>
        <v>11</v>
      </c>
      <c r="E927" s="4"/>
      <c r="F927" s="4">
        <v>2</v>
      </c>
      <c r="G927" s="17">
        <f t="shared" si="200"/>
        <v>354.66666666666669</v>
      </c>
      <c r="H927" s="17">
        <f t="shared" si="201"/>
        <v>0</v>
      </c>
      <c r="I927" s="17">
        <v>1</v>
      </c>
      <c r="J927" s="77"/>
      <c r="K927" s="122"/>
    </row>
    <row r="928" spans="1:11" ht="16.2" x14ac:dyDescent="0.3">
      <c r="A928" s="63"/>
      <c r="B928" s="45" t="s">
        <v>1654</v>
      </c>
      <c r="C928" s="4">
        <v>13</v>
      </c>
      <c r="D928" s="4">
        <f t="shared" si="199"/>
        <v>11</v>
      </c>
      <c r="E928" s="4"/>
      <c r="F928" s="4">
        <v>2</v>
      </c>
      <c r="G928" s="17">
        <f t="shared" si="200"/>
        <v>354.66666666666669</v>
      </c>
      <c r="H928" s="17">
        <f t="shared" si="201"/>
        <v>0</v>
      </c>
      <c r="I928" s="17">
        <v>1</v>
      </c>
      <c r="J928" s="77"/>
      <c r="K928" s="122"/>
    </row>
    <row r="929" spans="1:11" ht="16.2" x14ac:dyDescent="0.3">
      <c r="A929" s="63"/>
      <c r="B929" s="45" t="s">
        <v>1655</v>
      </c>
      <c r="C929" s="4">
        <v>13</v>
      </c>
      <c r="D929" s="4">
        <f t="shared" si="199"/>
        <v>11</v>
      </c>
      <c r="E929" s="4"/>
      <c r="F929" s="4">
        <v>2</v>
      </c>
      <c r="G929" s="17">
        <f t="shared" si="200"/>
        <v>354.66666666666669</v>
      </c>
      <c r="H929" s="17">
        <f t="shared" si="201"/>
        <v>0</v>
      </c>
      <c r="I929" s="17">
        <v>1</v>
      </c>
      <c r="J929" s="77"/>
      <c r="K929" s="122"/>
    </row>
    <row r="930" spans="1:11" ht="16.2" x14ac:dyDescent="0.3">
      <c r="A930" s="63"/>
      <c r="B930" s="45" t="s">
        <v>1656</v>
      </c>
      <c r="C930" s="4"/>
      <c r="D930" s="4" t="str">
        <f t="shared" si="199"/>
        <v/>
      </c>
      <c r="E930" s="4"/>
      <c r="F930" s="4"/>
      <c r="G930" s="17"/>
      <c r="H930" s="17"/>
      <c r="I930" s="17"/>
      <c r="J930" s="77"/>
      <c r="K930" s="122"/>
    </row>
    <row r="931" spans="1:11" ht="16.2" x14ac:dyDescent="0.3">
      <c r="A931" s="63"/>
      <c r="B931" s="45" t="s">
        <v>1657</v>
      </c>
      <c r="C931" s="4"/>
      <c r="D931" s="4" t="str">
        <f t="shared" si="199"/>
        <v/>
      </c>
      <c r="E931" s="4"/>
      <c r="F931" s="4"/>
      <c r="G931" s="17"/>
      <c r="H931" s="17"/>
      <c r="I931" s="17"/>
      <c r="J931" s="77"/>
      <c r="K931" s="122"/>
    </row>
    <row r="932" spans="1:11" ht="16.2" x14ac:dyDescent="0.3">
      <c r="A932" s="63"/>
      <c r="B932" s="45" t="s">
        <v>1658</v>
      </c>
      <c r="C932" s="4"/>
      <c r="D932" s="4" t="str">
        <f t="shared" si="199"/>
        <v/>
      </c>
      <c r="E932" s="4"/>
      <c r="F932" s="4"/>
      <c r="G932" s="17"/>
      <c r="H932" s="17"/>
      <c r="I932" s="17"/>
      <c r="J932" s="77"/>
      <c r="K932" s="122"/>
    </row>
    <row r="933" spans="1:11" ht="16.2" x14ac:dyDescent="0.3">
      <c r="A933" s="63"/>
      <c r="B933" s="45" t="s">
        <v>1659</v>
      </c>
      <c r="C933" s="4">
        <v>13</v>
      </c>
      <c r="D933" s="4">
        <f t="shared" si="199"/>
        <v>11</v>
      </c>
      <c r="E933" s="4"/>
      <c r="F933" s="4">
        <v>2</v>
      </c>
      <c r="G933" s="17">
        <f t="shared" si="200"/>
        <v>354.66666666666669</v>
      </c>
      <c r="H933" s="17">
        <f t="shared" si="201"/>
        <v>0</v>
      </c>
      <c r="I933" s="17">
        <v>1</v>
      </c>
      <c r="J933" s="77"/>
      <c r="K933" s="122"/>
    </row>
    <row r="934" spans="1:11" ht="16.2" x14ac:dyDescent="0.3">
      <c r="A934" s="63"/>
      <c r="B934" s="45" t="s">
        <v>1660</v>
      </c>
      <c r="C934" s="4">
        <v>13</v>
      </c>
      <c r="D934" s="4">
        <f t="shared" si="199"/>
        <v>11</v>
      </c>
      <c r="E934" s="4"/>
      <c r="F934" s="4">
        <v>2</v>
      </c>
      <c r="G934" s="17">
        <f t="shared" si="200"/>
        <v>354.66666666666669</v>
      </c>
      <c r="H934" s="17">
        <f t="shared" si="201"/>
        <v>0</v>
      </c>
      <c r="I934" s="17">
        <v>1</v>
      </c>
      <c r="J934" s="77"/>
      <c r="K934" s="122"/>
    </row>
    <row r="935" spans="1:11" ht="16.2" x14ac:dyDescent="0.3">
      <c r="A935" s="63"/>
      <c r="B935" s="45" t="s">
        <v>1661</v>
      </c>
      <c r="C935" s="4">
        <v>12</v>
      </c>
      <c r="D935" s="4">
        <f t="shared" si="199"/>
        <v>10</v>
      </c>
      <c r="E935" s="4"/>
      <c r="F935" s="4">
        <f t="shared" si="202"/>
        <v>2</v>
      </c>
      <c r="G935" s="17">
        <f t="shared" si="200"/>
        <v>354.66666666666669</v>
      </c>
      <c r="H935" s="17">
        <f t="shared" si="201"/>
        <v>0</v>
      </c>
      <c r="I935" s="17"/>
      <c r="J935" s="77"/>
      <c r="K935" s="122"/>
    </row>
    <row r="936" spans="1:11" ht="16.2" x14ac:dyDescent="0.3">
      <c r="A936" s="63"/>
      <c r="B936" s="45" t="s">
        <v>1662</v>
      </c>
      <c r="C936" s="4">
        <v>12</v>
      </c>
      <c r="D936" s="4">
        <f t="shared" si="199"/>
        <v>10</v>
      </c>
      <c r="E936" s="4"/>
      <c r="F936" s="4">
        <f t="shared" si="202"/>
        <v>2</v>
      </c>
      <c r="G936" s="17">
        <f t="shared" si="200"/>
        <v>354.66666666666669</v>
      </c>
      <c r="H936" s="17">
        <f t="shared" si="201"/>
        <v>0</v>
      </c>
      <c r="I936" s="17"/>
      <c r="J936" s="77"/>
      <c r="K936" s="122"/>
    </row>
    <row r="937" spans="1:11" ht="16.2" x14ac:dyDescent="0.3">
      <c r="A937" s="63"/>
      <c r="B937" s="45" t="s">
        <v>1663</v>
      </c>
      <c r="C937" s="4">
        <v>12</v>
      </c>
      <c r="D937" s="4">
        <f t="shared" si="199"/>
        <v>10</v>
      </c>
      <c r="E937" s="4"/>
      <c r="F937" s="4">
        <f t="shared" si="202"/>
        <v>2</v>
      </c>
      <c r="G937" s="17">
        <f t="shared" si="200"/>
        <v>354.66666666666669</v>
      </c>
      <c r="H937" s="17">
        <f t="shared" si="201"/>
        <v>0</v>
      </c>
      <c r="I937" s="17"/>
      <c r="J937" s="77"/>
      <c r="K937" s="122"/>
    </row>
    <row r="938" spans="1:11" ht="16.2" x14ac:dyDescent="0.3">
      <c r="A938" s="63"/>
      <c r="B938" s="8" t="s">
        <v>59</v>
      </c>
      <c r="C938" s="4"/>
      <c r="D938" s="4">
        <v>160</v>
      </c>
      <c r="E938" s="4"/>
      <c r="F938" s="4">
        <v>38</v>
      </c>
      <c r="G938" s="17">
        <f t="shared" si="200"/>
        <v>354.66666666666669</v>
      </c>
      <c r="H938" s="17">
        <f t="shared" si="201"/>
        <v>7980</v>
      </c>
      <c r="I938" s="17">
        <v>10</v>
      </c>
      <c r="J938" s="77">
        <v>21280</v>
      </c>
      <c r="K938" s="122"/>
    </row>
    <row r="939" spans="1:11" ht="32.4" x14ac:dyDescent="0.3">
      <c r="A939" s="63"/>
      <c r="B939" s="90" t="s">
        <v>1849</v>
      </c>
      <c r="C939" s="27"/>
      <c r="D939" s="4"/>
      <c r="E939" s="4"/>
      <c r="F939" s="4"/>
      <c r="G939" s="1"/>
      <c r="H939" s="1"/>
      <c r="I939" s="1"/>
      <c r="J939" s="77">
        <f>133*38*4/3+133*10*5/3</f>
        <v>8955.3333333333339</v>
      </c>
      <c r="K939" s="122">
        <v>2483</v>
      </c>
    </row>
    <row r="940" spans="1:11" ht="16.2" x14ac:dyDescent="0.3">
      <c r="A940" s="63"/>
      <c r="B940" s="8" t="s">
        <v>1817</v>
      </c>
      <c r="C940" s="27"/>
      <c r="D940" s="4"/>
      <c r="E940" s="4"/>
      <c r="F940" s="4"/>
      <c r="G940" s="1"/>
      <c r="H940" s="1"/>
      <c r="I940" s="1"/>
      <c r="J940" s="134" t="s">
        <v>1972</v>
      </c>
      <c r="K940" s="122"/>
    </row>
    <row r="941" spans="1:11" ht="16.2" x14ac:dyDescent="0.3">
      <c r="A941" s="63"/>
      <c r="B941" s="8" t="s">
        <v>1</v>
      </c>
      <c r="C941" s="27"/>
      <c r="D941" s="4"/>
      <c r="E941" s="4"/>
      <c r="F941" s="4"/>
      <c r="G941" s="1"/>
      <c r="H941" s="1"/>
      <c r="I941" s="1"/>
      <c r="J941" s="134" t="s">
        <v>1971</v>
      </c>
      <c r="K941" s="122"/>
    </row>
    <row r="942" spans="1:11" ht="16.2" x14ac:dyDescent="0.3">
      <c r="A942" s="63"/>
      <c r="B942" s="8" t="s">
        <v>405</v>
      </c>
      <c r="C942" s="9"/>
      <c r="D942" s="9" t="str">
        <f t="shared" ref="D942" si="203">IF((OR(C942&gt;12,C942=12)),C942-2,IF(C942=8,C942-1,""))</f>
        <v/>
      </c>
      <c r="E942" s="9"/>
      <c r="F942" s="9"/>
      <c r="G942" s="10"/>
      <c r="H942" s="10"/>
      <c r="I942" s="10"/>
      <c r="J942" s="78">
        <v>8219</v>
      </c>
      <c r="K942" s="122"/>
    </row>
    <row r="943" spans="1:11" x14ac:dyDescent="0.3">
      <c r="A943" s="63"/>
      <c r="K943" s="122"/>
    </row>
    <row r="944" spans="1:11" ht="16.2" x14ac:dyDescent="0.3">
      <c r="A944" s="63"/>
      <c r="B944" s="45" t="s">
        <v>1666</v>
      </c>
      <c r="C944" s="4">
        <v>12</v>
      </c>
      <c r="D944" s="4">
        <f t="shared" ref="D944:D974" si="204">IF((OR(C944&gt;12,C944=12)),C944-2,IF(C944=8,C944-1,""))</f>
        <v>10</v>
      </c>
      <c r="E944" s="4"/>
      <c r="F944" s="4">
        <f t="shared" ref="F944:F969" si="205">D944-8</f>
        <v>2</v>
      </c>
      <c r="G944" s="17">
        <f t="shared" ref="G944:G969" si="206">IF(2&lt;F944,2,F944)*133*4/3</f>
        <v>354.66666666666669</v>
      </c>
      <c r="H944" s="17">
        <f t="shared" ref="H944:H971" si="207">IF(F944&gt;2,F944-2,0)*133*5/3</f>
        <v>0</v>
      </c>
      <c r="I944" s="17"/>
      <c r="J944" s="77"/>
      <c r="K944" s="122"/>
    </row>
    <row r="945" spans="1:11" ht="16.2" x14ac:dyDescent="0.3">
      <c r="A945" s="63"/>
      <c r="B945" s="45" t="s">
        <v>1664</v>
      </c>
      <c r="C945" s="4">
        <v>12</v>
      </c>
      <c r="D945" s="4">
        <f t="shared" si="204"/>
        <v>10</v>
      </c>
      <c r="E945" s="4"/>
      <c r="F945" s="4">
        <f t="shared" si="205"/>
        <v>2</v>
      </c>
      <c r="G945" s="17">
        <f t="shared" si="206"/>
        <v>354.66666666666669</v>
      </c>
      <c r="H945" s="17">
        <f t="shared" si="207"/>
        <v>0</v>
      </c>
      <c r="I945" s="17"/>
      <c r="J945" s="77"/>
      <c r="K945" s="122"/>
    </row>
    <row r="946" spans="1:11" ht="16.2" x14ac:dyDescent="0.3">
      <c r="A946" s="63"/>
      <c r="B946" s="45" t="s">
        <v>1665</v>
      </c>
      <c r="C946" s="4">
        <v>13</v>
      </c>
      <c r="D946" s="4">
        <f t="shared" si="204"/>
        <v>11</v>
      </c>
      <c r="E946" s="4"/>
      <c r="F946" s="4">
        <v>2</v>
      </c>
      <c r="G946" s="17">
        <f t="shared" si="206"/>
        <v>354.66666666666669</v>
      </c>
      <c r="H946" s="17">
        <f t="shared" si="207"/>
        <v>0</v>
      </c>
      <c r="I946" s="17">
        <v>1</v>
      </c>
      <c r="J946" s="77"/>
      <c r="K946" s="122"/>
    </row>
    <row r="947" spans="1:11" ht="16.2" x14ac:dyDescent="0.3">
      <c r="A947" s="63"/>
      <c r="B947" s="45" t="s">
        <v>1667</v>
      </c>
      <c r="C947" s="4">
        <v>13</v>
      </c>
      <c r="D947" s="4">
        <f t="shared" si="204"/>
        <v>11</v>
      </c>
      <c r="E947" s="4"/>
      <c r="F947" s="4">
        <v>2</v>
      </c>
      <c r="G947" s="17">
        <f t="shared" si="206"/>
        <v>354.66666666666669</v>
      </c>
      <c r="H947" s="17">
        <f t="shared" si="207"/>
        <v>0</v>
      </c>
      <c r="I947" s="17">
        <v>1</v>
      </c>
      <c r="J947" s="77"/>
      <c r="K947" s="122"/>
    </row>
    <row r="948" spans="1:11" ht="16.2" x14ac:dyDescent="0.3">
      <c r="A948" s="63"/>
      <c r="B948" s="45" t="s">
        <v>1668</v>
      </c>
      <c r="C948" s="4"/>
      <c r="D948" s="4" t="str">
        <f t="shared" si="204"/>
        <v/>
      </c>
      <c r="E948" s="4"/>
      <c r="F948" s="4"/>
      <c r="G948" s="17"/>
      <c r="H948" s="17"/>
      <c r="I948" s="17"/>
      <c r="J948" s="77"/>
      <c r="K948" s="122"/>
    </row>
    <row r="949" spans="1:11" ht="16.2" x14ac:dyDescent="0.3">
      <c r="A949" s="63"/>
      <c r="B949" s="45" t="s">
        <v>1669</v>
      </c>
      <c r="C949" s="4"/>
      <c r="D949" s="4" t="str">
        <f t="shared" si="204"/>
        <v/>
      </c>
      <c r="E949" s="4"/>
      <c r="F949" s="4"/>
      <c r="G949" s="17"/>
      <c r="H949" s="17"/>
      <c r="I949" s="17"/>
      <c r="J949" s="77"/>
      <c r="K949" s="122"/>
    </row>
    <row r="950" spans="1:11" ht="16.2" x14ac:dyDescent="0.3">
      <c r="A950" s="63"/>
      <c r="B950" s="45" t="s">
        <v>1670</v>
      </c>
      <c r="C950" s="4"/>
      <c r="D950" s="4" t="str">
        <f t="shared" si="204"/>
        <v/>
      </c>
      <c r="E950" s="4"/>
      <c r="F950" s="4"/>
      <c r="G950" s="17"/>
      <c r="H950" s="17"/>
      <c r="I950" s="17"/>
      <c r="J950" s="77"/>
      <c r="K950" s="122"/>
    </row>
    <row r="951" spans="1:11" ht="16.2" x14ac:dyDescent="0.3">
      <c r="A951" s="63"/>
      <c r="B951" s="45" t="s">
        <v>1671</v>
      </c>
      <c r="C951" s="4"/>
      <c r="D951" s="4" t="str">
        <f t="shared" si="204"/>
        <v/>
      </c>
      <c r="E951" s="4"/>
      <c r="F951" s="4"/>
      <c r="G951" s="17"/>
      <c r="H951" s="17"/>
      <c r="I951" s="17"/>
      <c r="J951" s="77"/>
      <c r="K951" s="122"/>
    </row>
    <row r="952" spans="1:11" ht="16.2" x14ac:dyDescent="0.3">
      <c r="A952" s="63"/>
      <c r="B952" s="45" t="s">
        <v>1672</v>
      </c>
      <c r="C952" s="4">
        <v>13</v>
      </c>
      <c r="D952" s="4">
        <f t="shared" si="204"/>
        <v>11</v>
      </c>
      <c r="E952" s="4"/>
      <c r="F952" s="4">
        <v>2</v>
      </c>
      <c r="G952" s="17">
        <f t="shared" si="206"/>
        <v>354.66666666666669</v>
      </c>
      <c r="H952" s="17">
        <f t="shared" si="207"/>
        <v>0</v>
      </c>
      <c r="I952" s="17">
        <v>1</v>
      </c>
      <c r="J952" s="77"/>
      <c r="K952" s="122"/>
    </row>
    <row r="953" spans="1:11" ht="16.2" x14ac:dyDescent="0.3">
      <c r="A953" s="63"/>
      <c r="B953" s="45" t="s">
        <v>1673</v>
      </c>
      <c r="C953" s="4"/>
      <c r="D953" s="4" t="str">
        <f t="shared" si="204"/>
        <v/>
      </c>
      <c r="E953" s="4"/>
      <c r="F953" s="4"/>
      <c r="G953" s="17"/>
      <c r="H953" s="17"/>
      <c r="I953" s="17"/>
      <c r="J953" s="77"/>
      <c r="K953" s="122"/>
    </row>
    <row r="954" spans="1:11" ht="16.2" x14ac:dyDescent="0.3">
      <c r="A954" s="63"/>
      <c r="B954" s="45" t="s">
        <v>1674</v>
      </c>
      <c r="C954" s="4"/>
      <c r="D954" s="4" t="str">
        <f t="shared" si="204"/>
        <v/>
      </c>
      <c r="E954" s="4"/>
      <c r="F954" s="4"/>
      <c r="G954" s="17"/>
      <c r="H954" s="17"/>
      <c r="I954" s="17"/>
      <c r="J954" s="77"/>
      <c r="K954" s="122"/>
    </row>
    <row r="955" spans="1:11" ht="16.2" x14ac:dyDescent="0.3">
      <c r="A955" s="63"/>
      <c r="B955" s="45" t="s">
        <v>1675</v>
      </c>
      <c r="C955" s="4">
        <v>12</v>
      </c>
      <c r="D955" s="4">
        <f t="shared" si="204"/>
        <v>10</v>
      </c>
      <c r="E955" s="4"/>
      <c r="F955" s="4">
        <f t="shared" si="205"/>
        <v>2</v>
      </c>
      <c r="G955" s="17">
        <f t="shared" si="206"/>
        <v>354.66666666666669</v>
      </c>
      <c r="H955" s="17">
        <f t="shared" si="207"/>
        <v>0</v>
      </c>
      <c r="I955" s="17"/>
      <c r="J955" s="77"/>
      <c r="K955" s="122"/>
    </row>
    <row r="956" spans="1:11" ht="16.2" x14ac:dyDescent="0.3">
      <c r="A956" s="63"/>
      <c r="B956" s="45" t="s">
        <v>1676</v>
      </c>
      <c r="C956" s="4">
        <v>12</v>
      </c>
      <c r="D956" s="4">
        <f t="shared" si="204"/>
        <v>10</v>
      </c>
      <c r="E956" s="4"/>
      <c r="F956" s="4">
        <f t="shared" si="205"/>
        <v>2</v>
      </c>
      <c r="G956" s="17">
        <f t="shared" si="206"/>
        <v>354.66666666666669</v>
      </c>
      <c r="H956" s="17">
        <f t="shared" si="207"/>
        <v>0</v>
      </c>
      <c r="I956" s="17"/>
      <c r="J956" s="77"/>
      <c r="K956" s="122"/>
    </row>
    <row r="957" spans="1:11" ht="16.2" x14ac:dyDescent="0.3">
      <c r="A957" s="63"/>
      <c r="B957" s="45" t="s">
        <v>1677</v>
      </c>
      <c r="C957" s="4">
        <v>12</v>
      </c>
      <c r="D957" s="4">
        <f t="shared" si="204"/>
        <v>10</v>
      </c>
      <c r="E957" s="4"/>
      <c r="F957" s="4">
        <f t="shared" si="205"/>
        <v>2</v>
      </c>
      <c r="G957" s="17">
        <f t="shared" si="206"/>
        <v>354.66666666666669</v>
      </c>
      <c r="H957" s="17">
        <f t="shared" si="207"/>
        <v>0</v>
      </c>
      <c r="I957" s="17"/>
      <c r="J957" s="77"/>
      <c r="K957" s="122"/>
    </row>
    <row r="958" spans="1:11" ht="16.2" x14ac:dyDescent="0.3">
      <c r="A958" s="63"/>
      <c r="B958" s="45" t="s">
        <v>1678</v>
      </c>
      <c r="C958" s="4">
        <v>13</v>
      </c>
      <c r="D958" s="4">
        <f t="shared" si="204"/>
        <v>11</v>
      </c>
      <c r="E958" s="4"/>
      <c r="F958" s="4">
        <v>2</v>
      </c>
      <c r="G958" s="17">
        <f t="shared" si="206"/>
        <v>354.66666666666669</v>
      </c>
      <c r="H958" s="17">
        <f t="shared" si="207"/>
        <v>0</v>
      </c>
      <c r="I958" s="17">
        <v>1</v>
      </c>
      <c r="J958" s="77"/>
      <c r="K958" s="122"/>
    </row>
    <row r="959" spans="1:11" ht="16.2" x14ac:dyDescent="0.3">
      <c r="A959" s="63"/>
      <c r="B959" s="45" t="s">
        <v>1679</v>
      </c>
      <c r="C959" s="4">
        <v>13</v>
      </c>
      <c r="D959" s="4">
        <f t="shared" si="204"/>
        <v>11</v>
      </c>
      <c r="E959" s="4"/>
      <c r="F959" s="4">
        <v>2</v>
      </c>
      <c r="G959" s="17">
        <f t="shared" si="206"/>
        <v>354.66666666666669</v>
      </c>
      <c r="H959" s="17">
        <f t="shared" si="207"/>
        <v>0</v>
      </c>
      <c r="I959" s="17">
        <v>1</v>
      </c>
      <c r="J959" s="77"/>
      <c r="K959" s="122"/>
    </row>
    <row r="960" spans="1:11" ht="16.2" x14ac:dyDescent="0.3">
      <c r="A960" s="63"/>
      <c r="B960" s="45" t="s">
        <v>1680</v>
      </c>
      <c r="C960" s="4"/>
      <c r="D960" s="4" t="str">
        <f t="shared" si="204"/>
        <v/>
      </c>
      <c r="E960" s="4"/>
      <c r="F960" s="4"/>
      <c r="G960" s="17"/>
      <c r="H960" s="17"/>
      <c r="I960" s="17"/>
      <c r="J960" s="77"/>
      <c r="K960" s="122"/>
    </row>
    <row r="961" spans="1:11" ht="16.2" x14ac:dyDescent="0.3">
      <c r="A961" s="63"/>
      <c r="B961" s="45" t="s">
        <v>1681</v>
      </c>
      <c r="C961" s="4"/>
      <c r="D961" s="4" t="str">
        <f t="shared" si="204"/>
        <v/>
      </c>
      <c r="E961" s="4"/>
      <c r="F961" s="4"/>
      <c r="G961" s="17"/>
      <c r="H961" s="17"/>
      <c r="I961" s="17"/>
      <c r="J961" s="77"/>
      <c r="K961" s="122"/>
    </row>
    <row r="962" spans="1:11" ht="16.2" x14ac:dyDescent="0.3">
      <c r="A962" s="63"/>
      <c r="B962" s="45" t="s">
        <v>1682</v>
      </c>
      <c r="C962" s="4"/>
      <c r="D962" s="4" t="str">
        <f t="shared" si="204"/>
        <v/>
      </c>
      <c r="E962" s="4"/>
      <c r="F962" s="4"/>
      <c r="G962" s="17"/>
      <c r="H962" s="17"/>
      <c r="I962" s="17"/>
      <c r="J962" s="77"/>
      <c r="K962" s="122"/>
    </row>
    <row r="963" spans="1:11" ht="16.2" x14ac:dyDescent="0.3">
      <c r="A963" s="63"/>
      <c r="B963" s="45" t="s">
        <v>1683</v>
      </c>
      <c r="C963" s="4"/>
      <c r="D963" s="4" t="str">
        <f t="shared" si="204"/>
        <v/>
      </c>
      <c r="E963" s="4"/>
      <c r="F963" s="4"/>
      <c r="G963" s="17"/>
      <c r="H963" s="17"/>
      <c r="I963" s="17"/>
      <c r="J963" s="77"/>
      <c r="K963" s="122"/>
    </row>
    <row r="964" spans="1:11" ht="16.2" x14ac:dyDescent="0.3">
      <c r="A964" s="63"/>
      <c r="B964" s="45" t="s">
        <v>1684</v>
      </c>
      <c r="C964" s="4">
        <v>13</v>
      </c>
      <c r="D964" s="4">
        <f t="shared" si="204"/>
        <v>11</v>
      </c>
      <c r="E964" s="4"/>
      <c r="F964" s="4">
        <v>2</v>
      </c>
      <c r="G964" s="17">
        <f t="shared" si="206"/>
        <v>354.66666666666669</v>
      </c>
      <c r="H964" s="17">
        <f t="shared" si="207"/>
        <v>0</v>
      </c>
      <c r="I964" s="17">
        <v>1</v>
      </c>
      <c r="J964" s="77"/>
      <c r="K964" s="122"/>
    </row>
    <row r="965" spans="1:11" ht="16.2" x14ac:dyDescent="0.3">
      <c r="A965" s="63"/>
      <c r="B965" s="45" t="s">
        <v>1685</v>
      </c>
      <c r="C965" s="4">
        <v>13</v>
      </c>
      <c r="D965" s="4">
        <f t="shared" si="204"/>
        <v>11</v>
      </c>
      <c r="E965" s="4"/>
      <c r="F965" s="4">
        <v>2</v>
      </c>
      <c r="G965" s="17">
        <f t="shared" si="206"/>
        <v>354.66666666666669</v>
      </c>
      <c r="H965" s="17">
        <f t="shared" si="207"/>
        <v>0</v>
      </c>
      <c r="I965" s="17">
        <v>1</v>
      </c>
      <c r="J965" s="77"/>
      <c r="K965" s="122"/>
    </row>
    <row r="966" spans="1:11" ht="16.2" x14ac:dyDescent="0.3">
      <c r="A966" s="63"/>
      <c r="B966" s="45" t="s">
        <v>1686</v>
      </c>
      <c r="C966" s="4">
        <v>12</v>
      </c>
      <c r="D966" s="4">
        <f t="shared" si="204"/>
        <v>10</v>
      </c>
      <c r="E966" s="4"/>
      <c r="F966" s="4">
        <f t="shared" si="205"/>
        <v>2</v>
      </c>
      <c r="G966" s="17">
        <f t="shared" si="206"/>
        <v>354.66666666666669</v>
      </c>
      <c r="H966" s="17">
        <f t="shared" si="207"/>
        <v>0</v>
      </c>
      <c r="I966" s="17"/>
      <c r="J966" s="77"/>
      <c r="K966" s="122"/>
    </row>
    <row r="967" spans="1:11" ht="16.2" x14ac:dyDescent="0.3">
      <c r="A967" s="63"/>
      <c r="B967" s="45" t="s">
        <v>1687</v>
      </c>
      <c r="C967" s="4">
        <v>12</v>
      </c>
      <c r="D967" s="4">
        <f t="shared" si="204"/>
        <v>10</v>
      </c>
      <c r="E967" s="4"/>
      <c r="F967" s="4">
        <f t="shared" si="205"/>
        <v>2</v>
      </c>
      <c r="G967" s="17">
        <f t="shared" si="206"/>
        <v>354.66666666666669</v>
      </c>
      <c r="H967" s="17">
        <f t="shared" si="207"/>
        <v>0</v>
      </c>
      <c r="I967" s="17"/>
      <c r="J967" s="77"/>
      <c r="K967" s="122"/>
    </row>
    <row r="968" spans="1:11" ht="16.2" x14ac:dyDescent="0.3">
      <c r="A968" s="63"/>
      <c r="B968" s="45" t="s">
        <v>1688</v>
      </c>
      <c r="C968" s="4"/>
      <c r="D968" s="4" t="str">
        <f t="shared" si="204"/>
        <v/>
      </c>
      <c r="E968" s="4"/>
      <c r="F968" s="4"/>
      <c r="G968" s="17"/>
      <c r="H968" s="17"/>
      <c r="I968" s="17"/>
      <c r="J968" s="77"/>
      <c r="K968" s="122"/>
    </row>
    <row r="969" spans="1:11" ht="16.2" x14ac:dyDescent="0.3">
      <c r="A969" s="63"/>
      <c r="B969" s="45" t="s">
        <v>1689</v>
      </c>
      <c r="C969" s="4">
        <v>12</v>
      </c>
      <c r="D969" s="4">
        <f t="shared" si="204"/>
        <v>10</v>
      </c>
      <c r="E969" s="4"/>
      <c r="F969" s="4">
        <f t="shared" si="205"/>
        <v>2</v>
      </c>
      <c r="G969" s="17">
        <f t="shared" si="206"/>
        <v>354.66666666666669</v>
      </c>
      <c r="H969" s="17">
        <f t="shared" si="207"/>
        <v>0</v>
      </c>
      <c r="I969" s="17"/>
      <c r="J969" s="77"/>
      <c r="K969" s="122"/>
    </row>
    <row r="970" spans="1:11" ht="16.2" x14ac:dyDescent="0.3">
      <c r="A970" s="63"/>
      <c r="B970" s="45" t="s">
        <v>1690</v>
      </c>
      <c r="C970" s="4">
        <v>13</v>
      </c>
      <c r="D970" s="4">
        <f t="shared" si="204"/>
        <v>11</v>
      </c>
      <c r="E970" s="4"/>
      <c r="F970" s="4">
        <v>2</v>
      </c>
      <c r="G970" s="17">
        <f t="shared" ref="G970:G971" si="208">IF(2&lt;F970,2,F970)*133*4/3</f>
        <v>354.66666666666669</v>
      </c>
      <c r="H970" s="17">
        <f t="shared" si="207"/>
        <v>0</v>
      </c>
      <c r="I970" s="17">
        <v>1</v>
      </c>
      <c r="J970" s="77"/>
      <c r="K970" s="122"/>
    </row>
    <row r="971" spans="1:11" ht="16.2" x14ac:dyDescent="0.3">
      <c r="A971" s="63"/>
      <c r="B971" s="45" t="s">
        <v>1691</v>
      </c>
      <c r="C971" s="4">
        <v>13</v>
      </c>
      <c r="D971" s="4">
        <f t="shared" si="204"/>
        <v>11</v>
      </c>
      <c r="E971" s="4"/>
      <c r="F971" s="4">
        <v>2</v>
      </c>
      <c r="G971" s="17">
        <f t="shared" si="208"/>
        <v>354.66666666666669</v>
      </c>
      <c r="H971" s="17">
        <f t="shared" si="207"/>
        <v>0</v>
      </c>
      <c r="I971" s="17">
        <v>1</v>
      </c>
      <c r="J971" s="77"/>
      <c r="K971" s="122"/>
    </row>
    <row r="972" spans="1:11" ht="16.2" x14ac:dyDescent="0.3">
      <c r="A972" s="63"/>
      <c r="B972" s="45" t="s">
        <v>1692</v>
      </c>
      <c r="C972" s="4"/>
      <c r="D972" s="4" t="str">
        <f t="shared" si="204"/>
        <v/>
      </c>
      <c r="E972" s="4"/>
      <c r="F972" s="4"/>
      <c r="G972" s="17"/>
      <c r="H972" s="17"/>
      <c r="I972" s="17"/>
      <c r="J972" s="77"/>
      <c r="K972" s="122"/>
    </row>
    <row r="973" spans="1:11" ht="16.2" x14ac:dyDescent="0.3">
      <c r="A973" s="63"/>
      <c r="B973" s="45" t="s">
        <v>1693</v>
      </c>
      <c r="C973" s="4"/>
      <c r="D973" s="4" t="str">
        <f t="shared" si="204"/>
        <v/>
      </c>
      <c r="E973" s="4"/>
      <c r="F973" s="4"/>
      <c r="G973" s="17"/>
      <c r="H973" s="17"/>
      <c r="I973" s="17"/>
      <c r="J973" s="77"/>
      <c r="K973" s="122"/>
    </row>
    <row r="974" spans="1:11" ht="16.2" x14ac:dyDescent="0.3">
      <c r="A974" s="63"/>
      <c r="B974" s="45" t="s">
        <v>1694</v>
      </c>
      <c r="C974" s="4"/>
      <c r="D974" s="4" t="str">
        <f t="shared" si="204"/>
        <v/>
      </c>
      <c r="E974" s="4"/>
      <c r="F974" s="4"/>
      <c r="G974" s="17"/>
      <c r="H974" s="17"/>
      <c r="I974" s="17"/>
      <c r="J974" s="77"/>
      <c r="K974" s="122"/>
    </row>
    <row r="975" spans="1:11" ht="16.2" x14ac:dyDescent="0.3">
      <c r="A975" s="63"/>
      <c r="B975" s="8" t="s">
        <v>59</v>
      </c>
      <c r="C975" s="4"/>
      <c r="D975" s="4">
        <v>136</v>
      </c>
      <c r="E975" s="4"/>
      <c r="F975" s="4">
        <f>SUM(F944:F974)</f>
        <v>34</v>
      </c>
      <c r="G975" s="17"/>
      <c r="H975" s="17"/>
      <c r="I975" s="17">
        <v>9</v>
      </c>
      <c r="J975" s="77">
        <v>18088</v>
      </c>
      <c r="K975" s="122"/>
    </row>
    <row r="976" spans="1:11" ht="32.4" x14ac:dyDescent="0.3">
      <c r="A976" s="63"/>
      <c r="B976" s="90" t="s">
        <v>1849</v>
      </c>
      <c r="C976" s="27"/>
      <c r="D976" s="4"/>
      <c r="E976" s="4"/>
      <c r="F976" s="4"/>
      <c r="G976" s="1"/>
      <c r="H976" s="1"/>
      <c r="I976" s="1"/>
      <c r="J976" s="77">
        <f>133*34*4/3+133*9*5/3</f>
        <v>8024.333333333333</v>
      </c>
      <c r="K976" s="122"/>
    </row>
    <row r="977" spans="1:11" ht="16.2" x14ac:dyDescent="0.3">
      <c r="A977" s="63"/>
      <c r="B977" s="8" t="s">
        <v>1817</v>
      </c>
      <c r="C977" s="27"/>
      <c r="D977" s="4"/>
      <c r="E977" s="4"/>
      <c r="F977" s="4"/>
      <c r="G977" s="1"/>
      <c r="H977" s="1"/>
      <c r="I977" s="1"/>
      <c r="J977" s="134" t="s">
        <v>1973</v>
      </c>
      <c r="K977" s="122"/>
    </row>
    <row r="978" spans="1:11" ht="16.2" x14ac:dyDescent="0.3">
      <c r="A978" s="63"/>
      <c r="B978" s="8" t="s">
        <v>1</v>
      </c>
      <c r="C978" s="27"/>
      <c r="D978" s="4"/>
      <c r="E978" s="4"/>
      <c r="F978" s="4"/>
      <c r="G978" s="1"/>
      <c r="H978" s="1"/>
      <c r="I978" s="1"/>
      <c r="J978" s="134" t="s">
        <v>1974</v>
      </c>
      <c r="K978" s="122"/>
    </row>
    <row r="979" spans="1:11" ht="16.2" x14ac:dyDescent="0.3">
      <c r="A979" s="63"/>
      <c r="B979" s="8" t="s">
        <v>405</v>
      </c>
      <c r="C979" s="9"/>
      <c r="D979" s="9" t="str">
        <f t="shared" ref="D979" si="209">IF((OR(C979&gt;12,C979=12)),C979-2,IF(C979=8,C979-1,""))</f>
        <v/>
      </c>
      <c r="E979" s="9"/>
      <c r="F979" s="9"/>
      <c r="G979" s="10"/>
      <c r="H979" s="10"/>
      <c r="I979" s="10"/>
      <c r="J979" s="78">
        <v>7169</v>
      </c>
      <c r="K979" s="122"/>
    </row>
    <row r="980" spans="1:11" x14ac:dyDescent="0.3">
      <c r="A980" s="63"/>
      <c r="K980" s="122"/>
    </row>
    <row r="981" spans="1:11" ht="16.2" x14ac:dyDescent="0.3">
      <c r="A981" s="63"/>
      <c r="B981" s="45" t="s">
        <v>1695</v>
      </c>
      <c r="C981" s="4">
        <v>8</v>
      </c>
      <c r="D981" s="4">
        <f t="shared" ref="D981:D1009" si="210">IF((OR(C981&gt;12,C981=12)),C981-2,IF(C981=8,C981-1,""))</f>
        <v>7</v>
      </c>
      <c r="E981" s="4">
        <f>IF(D981&lt;8,D981,8)</f>
        <v>7</v>
      </c>
      <c r="F981" s="4"/>
      <c r="G981" s="17"/>
      <c r="H981" s="17"/>
      <c r="I981" s="17"/>
      <c r="J981" s="77"/>
      <c r="K981" s="122"/>
    </row>
    <row r="982" spans="1:11" ht="16.2" x14ac:dyDescent="0.3">
      <c r="A982" s="63"/>
      <c r="B982" s="45" t="s">
        <v>1696</v>
      </c>
      <c r="C982" s="4">
        <v>8</v>
      </c>
      <c r="D982" s="4">
        <f t="shared" si="210"/>
        <v>7</v>
      </c>
      <c r="E982" s="4">
        <f t="shared" ref="E982:E986" si="211">IF(D982&lt;8,D982,8)</f>
        <v>7</v>
      </c>
      <c r="F982" s="4"/>
      <c r="G982" s="17"/>
      <c r="H982" s="17"/>
      <c r="I982" s="17"/>
      <c r="J982" s="77"/>
      <c r="K982" s="122"/>
    </row>
    <row r="983" spans="1:11" ht="16.2" x14ac:dyDescent="0.3">
      <c r="A983" s="63"/>
      <c r="B983" s="45" t="s">
        <v>1697</v>
      </c>
      <c r="C983" s="4">
        <v>8</v>
      </c>
      <c r="D983" s="4">
        <f t="shared" si="210"/>
        <v>7</v>
      </c>
      <c r="E983" s="4">
        <f t="shared" si="211"/>
        <v>7</v>
      </c>
      <c r="F983" s="4"/>
      <c r="G983" s="17"/>
      <c r="H983" s="17"/>
      <c r="I983" s="17"/>
      <c r="J983" s="77"/>
      <c r="K983" s="122"/>
    </row>
    <row r="984" spans="1:11" ht="16.2" x14ac:dyDescent="0.3">
      <c r="A984" s="63"/>
      <c r="B984" s="45" t="s">
        <v>1698</v>
      </c>
      <c r="C984" s="4">
        <v>8</v>
      </c>
      <c r="D984" s="4">
        <f t="shared" si="210"/>
        <v>7</v>
      </c>
      <c r="E984" s="4">
        <f t="shared" si="211"/>
        <v>7</v>
      </c>
      <c r="F984" s="4"/>
      <c r="G984" s="17"/>
      <c r="H984" s="17"/>
      <c r="I984" s="17"/>
      <c r="J984" s="77"/>
      <c r="K984" s="122"/>
    </row>
    <row r="985" spans="1:11" ht="16.2" x14ac:dyDescent="0.3">
      <c r="A985" s="63"/>
      <c r="B985" s="45" t="s">
        <v>1699</v>
      </c>
      <c r="C985" s="4">
        <v>8</v>
      </c>
      <c r="D985" s="4">
        <f t="shared" si="210"/>
        <v>7</v>
      </c>
      <c r="E985" s="4">
        <f t="shared" si="211"/>
        <v>7</v>
      </c>
      <c r="F985" s="4"/>
      <c r="G985" s="17"/>
      <c r="H985" s="17"/>
      <c r="I985" s="17"/>
      <c r="J985" s="77"/>
      <c r="K985" s="122"/>
    </row>
    <row r="986" spans="1:11" ht="16.2" x14ac:dyDescent="0.3">
      <c r="A986" s="63"/>
      <c r="B986" s="45" t="s">
        <v>1700</v>
      </c>
      <c r="C986" s="4">
        <v>8</v>
      </c>
      <c r="D986" s="4">
        <f t="shared" si="210"/>
        <v>7</v>
      </c>
      <c r="E986" s="4">
        <f t="shared" si="211"/>
        <v>7</v>
      </c>
      <c r="F986" s="4"/>
      <c r="G986" s="17"/>
      <c r="H986" s="17"/>
      <c r="I986" s="17"/>
      <c r="J986" s="77"/>
      <c r="K986" s="122"/>
    </row>
    <row r="987" spans="1:11" ht="16.2" x14ac:dyDescent="0.3">
      <c r="A987" s="63"/>
      <c r="B987" s="45" t="s">
        <v>1701</v>
      </c>
      <c r="C987" s="4"/>
      <c r="D987" s="4" t="str">
        <f t="shared" si="210"/>
        <v/>
      </c>
      <c r="E987" s="4"/>
      <c r="F987" s="4"/>
      <c r="G987" s="17"/>
      <c r="H987" s="17"/>
      <c r="I987" s="17"/>
      <c r="J987" s="77"/>
      <c r="K987" s="122"/>
    </row>
    <row r="988" spans="1:11" ht="16.2" x14ac:dyDescent="0.3">
      <c r="A988" s="63"/>
      <c r="B988" s="45" t="s">
        <v>1702</v>
      </c>
      <c r="C988" s="4">
        <v>13</v>
      </c>
      <c r="D988" s="4">
        <f t="shared" si="210"/>
        <v>11</v>
      </c>
      <c r="E988" s="4">
        <f>IF(D988&lt;8,D988,8)</f>
        <v>8</v>
      </c>
      <c r="F988" s="4">
        <v>2</v>
      </c>
      <c r="G988" s="17">
        <f t="shared" ref="G988:G1010" si="212">IF(2&lt;F988,2,F988)*133*4/3</f>
        <v>354.66666666666669</v>
      </c>
      <c r="H988" s="17">
        <f t="shared" ref="H988" si="213">IF(F988&gt;2,F988-2,0)*133*5/3</f>
        <v>0</v>
      </c>
      <c r="I988" s="17">
        <v>1</v>
      </c>
      <c r="J988" s="77"/>
      <c r="K988" s="122"/>
    </row>
    <row r="989" spans="1:11" ht="16.2" x14ac:dyDescent="0.3">
      <c r="A989" s="63"/>
      <c r="B989" s="45" t="s">
        <v>1703</v>
      </c>
      <c r="C989" s="4"/>
      <c r="D989" s="4" t="str">
        <f t="shared" si="210"/>
        <v/>
      </c>
      <c r="E989" s="4"/>
      <c r="F989" s="4"/>
      <c r="G989" s="17"/>
      <c r="H989" s="17"/>
      <c r="I989" s="17"/>
      <c r="J989" s="77"/>
      <c r="K989" s="122"/>
    </row>
    <row r="990" spans="1:11" ht="16.2" x14ac:dyDescent="0.3">
      <c r="A990" s="63"/>
      <c r="B990" s="45" t="s">
        <v>1704</v>
      </c>
      <c r="C990" s="4"/>
      <c r="D990" s="4" t="str">
        <f t="shared" si="210"/>
        <v/>
      </c>
      <c r="E990" s="4"/>
      <c r="F990" s="4"/>
      <c r="G990" s="17"/>
      <c r="H990" s="17"/>
      <c r="I990" s="17"/>
      <c r="J990" s="77"/>
      <c r="K990" s="122"/>
    </row>
    <row r="991" spans="1:11" ht="16.2" x14ac:dyDescent="0.3">
      <c r="A991" s="63"/>
      <c r="B991" s="45" t="s">
        <v>1705</v>
      </c>
      <c r="C991" s="4"/>
      <c r="D991" s="4" t="str">
        <f t="shared" si="210"/>
        <v/>
      </c>
      <c r="E991" s="4"/>
      <c r="F991" s="4"/>
      <c r="G991" s="17"/>
      <c r="H991" s="17"/>
      <c r="I991" s="17"/>
      <c r="J991" s="77"/>
      <c r="K991" s="122"/>
    </row>
    <row r="992" spans="1:11" ht="16.2" x14ac:dyDescent="0.3">
      <c r="A992" s="63"/>
      <c r="B992" s="45" t="s">
        <v>1706</v>
      </c>
      <c r="C992" s="4"/>
      <c r="D992" s="4" t="str">
        <f t="shared" si="210"/>
        <v/>
      </c>
      <c r="E992" s="4"/>
      <c r="F992" s="4"/>
      <c r="G992" s="17"/>
      <c r="H992" s="17"/>
      <c r="I992" s="17"/>
      <c r="J992" s="77"/>
      <c r="K992" s="122"/>
    </row>
    <row r="993" spans="1:11" ht="16.2" x14ac:dyDescent="0.3">
      <c r="A993" s="63"/>
      <c r="B993" s="45" t="s">
        <v>1707</v>
      </c>
      <c r="C993" s="4">
        <v>13</v>
      </c>
      <c r="D993" s="4">
        <f t="shared" si="210"/>
        <v>11</v>
      </c>
      <c r="E993" s="4">
        <f>IF(D993&lt;8,D993,8)</f>
        <v>8</v>
      </c>
      <c r="F993" s="4">
        <v>2</v>
      </c>
      <c r="G993" s="17">
        <f t="shared" si="212"/>
        <v>354.66666666666669</v>
      </c>
      <c r="H993" s="17">
        <f t="shared" ref="H993:H1010" si="214">IF(F993&gt;2,F993-2,0)*133*5/3</f>
        <v>0</v>
      </c>
      <c r="I993" s="17">
        <v>1</v>
      </c>
      <c r="J993" s="77"/>
      <c r="K993" s="122"/>
    </row>
    <row r="994" spans="1:11" ht="16.2" x14ac:dyDescent="0.3">
      <c r="A994" s="63"/>
      <c r="B994" s="45" t="s">
        <v>1708</v>
      </c>
      <c r="C994" s="4">
        <v>13</v>
      </c>
      <c r="D994" s="4">
        <f t="shared" si="210"/>
        <v>11</v>
      </c>
      <c r="E994" s="4">
        <f t="shared" ref="E994:E1000" si="215">IF(D994&lt;8,D994,8)</f>
        <v>8</v>
      </c>
      <c r="F994" s="4">
        <v>2</v>
      </c>
      <c r="G994" s="17">
        <f t="shared" si="212"/>
        <v>354.66666666666669</v>
      </c>
      <c r="H994" s="17">
        <f t="shared" si="214"/>
        <v>0</v>
      </c>
      <c r="I994" s="17">
        <v>1</v>
      </c>
      <c r="J994" s="77"/>
      <c r="K994" s="122"/>
    </row>
    <row r="995" spans="1:11" ht="16.2" x14ac:dyDescent="0.3">
      <c r="A995" s="63"/>
      <c r="B995" s="45" t="s">
        <v>1709</v>
      </c>
      <c r="C995" s="4">
        <v>12</v>
      </c>
      <c r="D995" s="4">
        <f t="shared" si="210"/>
        <v>10</v>
      </c>
      <c r="E995" s="4">
        <f t="shared" si="215"/>
        <v>8</v>
      </c>
      <c r="F995" s="4">
        <f t="shared" ref="F995:F1008" si="216">D995-8</f>
        <v>2</v>
      </c>
      <c r="G995" s="17">
        <f t="shared" si="212"/>
        <v>354.66666666666669</v>
      </c>
      <c r="H995" s="17">
        <f t="shared" si="214"/>
        <v>0</v>
      </c>
      <c r="I995" s="17"/>
      <c r="J995" s="77"/>
      <c r="K995" s="122"/>
    </row>
    <row r="996" spans="1:11" ht="16.2" x14ac:dyDescent="0.3">
      <c r="A996" s="63"/>
      <c r="B996" s="45" t="s">
        <v>1710</v>
      </c>
      <c r="C996" s="4">
        <v>11</v>
      </c>
      <c r="D996" s="4">
        <v>10</v>
      </c>
      <c r="E996" s="4">
        <f t="shared" si="215"/>
        <v>8</v>
      </c>
      <c r="F996" s="4">
        <f t="shared" si="216"/>
        <v>2</v>
      </c>
      <c r="G996" s="17">
        <f t="shared" si="212"/>
        <v>354.66666666666669</v>
      </c>
      <c r="H996" s="17">
        <f t="shared" si="214"/>
        <v>0</v>
      </c>
      <c r="I996" s="17"/>
      <c r="J996" s="77"/>
      <c r="K996" s="122"/>
    </row>
    <row r="997" spans="1:11" ht="16.2" x14ac:dyDescent="0.3">
      <c r="A997" s="63"/>
      <c r="B997" s="45" t="s">
        <v>1711</v>
      </c>
      <c r="C997" s="4">
        <v>12</v>
      </c>
      <c r="D997" s="4">
        <f t="shared" si="210"/>
        <v>10</v>
      </c>
      <c r="E997" s="4">
        <f t="shared" si="215"/>
        <v>8</v>
      </c>
      <c r="F997" s="4">
        <f t="shared" si="216"/>
        <v>2</v>
      </c>
      <c r="G997" s="17">
        <f t="shared" si="212"/>
        <v>354.66666666666669</v>
      </c>
      <c r="H997" s="17">
        <f t="shared" si="214"/>
        <v>0</v>
      </c>
      <c r="I997" s="17"/>
      <c r="J997" s="77"/>
      <c r="K997" s="122"/>
    </row>
    <row r="998" spans="1:11" ht="16.2" x14ac:dyDescent="0.3">
      <c r="A998" s="63"/>
      <c r="B998" s="45" t="s">
        <v>1712</v>
      </c>
      <c r="C998" s="4">
        <v>12</v>
      </c>
      <c r="D998" s="4">
        <f t="shared" si="210"/>
        <v>10</v>
      </c>
      <c r="E998" s="4">
        <f t="shared" si="215"/>
        <v>8</v>
      </c>
      <c r="F998" s="4">
        <f t="shared" si="216"/>
        <v>2</v>
      </c>
      <c r="G998" s="17">
        <f t="shared" si="212"/>
        <v>354.66666666666669</v>
      </c>
      <c r="H998" s="17">
        <f t="shared" si="214"/>
        <v>0</v>
      </c>
      <c r="I998" s="17"/>
      <c r="J998" s="77"/>
      <c r="K998" s="122"/>
    </row>
    <row r="999" spans="1:11" ht="16.2" x14ac:dyDescent="0.3">
      <c r="A999" s="63"/>
      <c r="B999" s="45" t="s">
        <v>1713</v>
      </c>
      <c r="C999" s="4">
        <v>12</v>
      </c>
      <c r="D999" s="4">
        <f t="shared" si="210"/>
        <v>10</v>
      </c>
      <c r="E999" s="4">
        <f t="shared" si="215"/>
        <v>8</v>
      </c>
      <c r="F999" s="4">
        <f t="shared" si="216"/>
        <v>2</v>
      </c>
      <c r="G999" s="17">
        <f t="shared" si="212"/>
        <v>354.66666666666669</v>
      </c>
      <c r="H999" s="17">
        <f t="shared" si="214"/>
        <v>0</v>
      </c>
      <c r="I999" s="17"/>
      <c r="J999" s="77"/>
      <c r="K999" s="122"/>
    </row>
    <row r="1000" spans="1:11" ht="16.2" x14ac:dyDescent="0.3">
      <c r="A1000" s="63"/>
      <c r="B1000" s="45" t="s">
        <v>1714</v>
      </c>
      <c r="C1000" s="4">
        <v>13</v>
      </c>
      <c r="D1000" s="4">
        <f t="shared" si="210"/>
        <v>11</v>
      </c>
      <c r="E1000" s="4">
        <f t="shared" si="215"/>
        <v>8</v>
      </c>
      <c r="F1000" s="4">
        <v>2</v>
      </c>
      <c r="G1000" s="17">
        <f t="shared" si="212"/>
        <v>354.66666666666669</v>
      </c>
      <c r="H1000" s="17">
        <f t="shared" si="214"/>
        <v>0</v>
      </c>
      <c r="I1000" s="17">
        <v>1</v>
      </c>
      <c r="J1000" s="77"/>
      <c r="K1000" s="122"/>
    </row>
    <row r="1001" spans="1:11" ht="16.2" x14ac:dyDescent="0.3">
      <c r="A1001" s="63"/>
      <c r="B1001" s="45" t="s">
        <v>1715</v>
      </c>
      <c r="C1001" s="4"/>
      <c r="D1001" s="4" t="str">
        <f t="shared" si="210"/>
        <v/>
      </c>
      <c r="E1001" s="4"/>
      <c r="F1001" s="4"/>
      <c r="G1001" s="17"/>
      <c r="H1001" s="17"/>
      <c r="I1001" s="17"/>
      <c r="J1001" s="77"/>
      <c r="K1001" s="122"/>
    </row>
    <row r="1002" spans="1:11" ht="16.2" x14ac:dyDescent="0.3">
      <c r="A1002" s="63"/>
      <c r="B1002" s="45" t="s">
        <v>1716</v>
      </c>
      <c r="C1002" s="4"/>
      <c r="D1002" s="4" t="str">
        <f t="shared" si="210"/>
        <v/>
      </c>
      <c r="E1002" s="4"/>
      <c r="F1002" s="4"/>
      <c r="G1002" s="17"/>
      <c r="H1002" s="17"/>
      <c r="I1002" s="17"/>
      <c r="J1002" s="77"/>
      <c r="K1002" s="122"/>
    </row>
    <row r="1003" spans="1:11" ht="16.2" x14ac:dyDescent="0.3">
      <c r="A1003" s="63"/>
      <c r="B1003" s="45" t="s">
        <v>1717</v>
      </c>
      <c r="C1003" s="4"/>
      <c r="D1003" s="4" t="str">
        <f t="shared" si="210"/>
        <v/>
      </c>
      <c r="E1003" s="4"/>
      <c r="F1003" s="4"/>
      <c r="G1003" s="17"/>
      <c r="H1003" s="17"/>
      <c r="I1003" s="17"/>
      <c r="J1003" s="77"/>
      <c r="K1003" s="122"/>
    </row>
    <row r="1004" spans="1:11" ht="16.2" x14ac:dyDescent="0.3">
      <c r="A1004" s="63"/>
      <c r="B1004" s="45" t="s">
        <v>1718</v>
      </c>
      <c r="C1004" s="4">
        <v>12</v>
      </c>
      <c r="D1004" s="4">
        <f t="shared" si="210"/>
        <v>10</v>
      </c>
      <c r="E1004" s="4">
        <f t="shared" ref="E1004:E1009" si="217">IF(D1004&lt;8,D1004,8)</f>
        <v>8</v>
      </c>
      <c r="F1004" s="4">
        <f t="shared" si="216"/>
        <v>2</v>
      </c>
      <c r="G1004" s="17">
        <f t="shared" si="212"/>
        <v>354.66666666666669</v>
      </c>
      <c r="H1004" s="17">
        <f t="shared" si="214"/>
        <v>0</v>
      </c>
      <c r="I1004" s="17"/>
      <c r="J1004" s="77"/>
      <c r="K1004" s="122"/>
    </row>
    <row r="1005" spans="1:11" ht="16.2" x14ac:dyDescent="0.3">
      <c r="A1005" s="63"/>
      <c r="B1005" s="45" t="s">
        <v>1719</v>
      </c>
      <c r="C1005" s="4">
        <v>13</v>
      </c>
      <c r="D1005" s="4">
        <f t="shared" si="210"/>
        <v>11</v>
      </c>
      <c r="E1005" s="4">
        <f t="shared" si="217"/>
        <v>8</v>
      </c>
      <c r="F1005" s="4">
        <v>2</v>
      </c>
      <c r="G1005" s="17">
        <f t="shared" si="212"/>
        <v>354.66666666666669</v>
      </c>
      <c r="H1005" s="17">
        <f t="shared" si="214"/>
        <v>0</v>
      </c>
      <c r="I1005" s="17">
        <v>1</v>
      </c>
      <c r="J1005" s="77"/>
      <c r="K1005" s="122"/>
    </row>
    <row r="1006" spans="1:11" ht="16.2" x14ac:dyDescent="0.3">
      <c r="A1006" s="63"/>
      <c r="B1006" s="45" t="s">
        <v>1720</v>
      </c>
      <c r="C1006" s="4">
        <v>13</v>
      </c>
      <c r="D1006" s="4">
        <f t="shared" si="210"/>
        <v>11</v>
      </c>
      <c r="E1006" s="4">
        <f t="shared" si="217"/>
        <v>8</v>
      </c>
      <c r="F1006" s="4">
        <v>2</v>
      </c>
      <c r="G1006" s="17">
        <f t="shared" si="212"/>
        <v>354.66666666666669</v>
      </c>
      <c r="H1006" s="17">
        <f t="shared" si="214"/>
        <v>0</v>
      </c>
      <c r="I1006" s="17">
        <v>1</v>
      </c>
      <c r="J1006" s="77"/>
      <c r="K1006" s="122"/>
    </row>
    <row r="1007" spans="1:11" ht="16.2" x14ac:dyDescent="0.3">
      <c r="A1007" s="63"/>
      <c r="B1007" s="45" t="s">
        <v>1721</v>
      </c>
      <c r="C1007" s="4">
        <v>12</v>
      </c>
      <c r="D1007" s="4">
        <f t="shared" si="210"/>
        <v>10</v>
      </c>
      <c r="E1007" s="4">
        <f t="shared" si="217"/>
        <v>8</v>
      </c>
      <c r="F1007" s="4">
        <f t="shared" si="216"/>
        <v>2</v>
      </c>
      <c r="G1007" s="17">
        <f t="shared" si="212"/>
        <v>354.66666666666669</v>
      </c>
      <c r="H1007" s="17">
        <f t="shared" si="214"/>
        <v>0</v>
      </c>
      <c r="I1007" s="17"/>
      <c r="J1007" s="77"/>
      <c r="K1007" s="122"/>
    </row>
    <row r="1008" spans="1:11" ht="16.2" x14ac:dyDescent="0.3">
      <c r="A1008" s="63"/>
      <c r="B1008" s="45" t="s">
        <v>1722</v>
      </c>
      <c r="C1008" s="4">
        <v>12</v>
      </c>
      <c r="D1008" s="4">
        <f t="shared" si="210"/>
        <v>10</v>
      </c>
      <c r="E1008" s="4">
        <f t="shared" si="217"/>
        <v>8</v>
      </c>
      <c r="F1008" s="4">
        <f t="shared" si="216"/>
        <v>2</v>
      </c>
      <c r="G1008" s="17">
        <f t="shared" si="212"/>
        <v>354.66666666666669</v>
      </c>
      <c r="H1008" s="17">
        <f t="shared" si="214"/>
        <v>0</v>
      </c>
      <c r="I1008" s="17"/>
      <c r="J1008" s="77"/>
      <c r="K1008" s="122"/>
    </row>
    <row r="1009" spans="1:11" ht="16.2" x14ac:dyDescent="0.3">
      <c r="A1009" s="63"/>
      <c r="B1009" s="45" t="s">
        <v>1723</v>
      </c>
      <c r="C1009" s="4">
        <v>13</v>
      </c>
      <c r="D1009" s="4">
        <f t="shared" si="210"/>
        <v>11</v>
      </c>
      <c r="E1009" s="4">
        <f t="shared" si="217"/>
        <v>8</v>
      </c>
      <c r="F1009" s="4">
        <v>2</v>
      </c>
      <c r="G1009" s="17">
        <f t="shared" si="212"/>
        <v>354.66666666666669</v>
      </c>
      <c r="H1009" s="17">
        <f t="shared" si="214"/>
        <v>0</v>
      </c>
      <c r="I1009" s="17">
        <v>1</v>
      </c>
      <c r="J1009" s="77"/>
      <c r="K1009" s="122"/>
    </row>
    <row r="1010" spans="1:11" ht="16.2" x14ac:dyDescent="0.3">
      <c r="A1010" s="63"/>
      <c r="B1010" s="8" t="s">
        <v>59</v>
      </c>
      <c r="C1010" s="4"/>
      <c r="D1010" s="4">
        <v>162</v>
      </c>
      <c r="E1010" s="4"/>
      <c r="F1010" s="4">
        <f>SUM(F988:F1009)</f>
        <v>30</v>
      </c>
      <c r="G1010" s="17">
        <f t="shared" si="212"/>
        <v>354.66666666666669</v>
      </c>
      <c r="H1010" s="17">
        <f t="shared" si="214"/>
        <v>6206.666666666667</v>
      </c>
      <c r="I1010" s="17">
        <v>7</v>
      </c>
      <c r="J1010" s="77">
        <v>21546</v>
      </c>
      <c r="K1010" s="122"/>
    </row>
    <row r="1011" spans="1:11" ht="32.4" x14ac:dyDescent="0.3">
      <c r="A1011" s="63"/>
      <c r="B1011" s="90" t="s">
        <v>1849</v>
      </c>
      <c r="C1011" s="4"/>
      <c r="D1011" s="4"/>
      <c r="E1011" s="4"/>
      <c r="F1011" s="4"/>
      <c r="G1011" s="17"/>
      <c r="H1011" s="17"/>
      <c r="I1011" s="17"/>
      <c r="J1011" s="77">
        <v>6872</v>
      </c>
      <c r="K1011" s="122"/>
    </row>
    <row r="1012" spans="1:11" ht="16.2" x14ac:dyDescent="0.3">
      <c r="A1012" s="63"/>
      <c r="B1012" s="8" t="s">
        <v>1817</v>
      </c>
      <c r="C1012" s="4"/>
      <c r="D1012" s="4"/>
      <c r="E1012" s="4"/>
      <c r="F1012" s="4"/>
      <c r="G1012" s="17"/>
      <c r="H1012" s="17"/>
      <c r="I1012" s="17"/>
      <c r="J1012" s="77">
        <v>28418</v>
      </c>
      <c r="K1012" s="122"/>
    </row>
    <row r="1013" spans="1:11" ht="32.4" x14ac:dyDescent="0.3">
      <c r="A1013" s="63"/>
      <c r="B1013" s="90" t="s">
        <v>1853</v>
      </c>
      <c r="C1013" s="4"/>
      <c r="D1013" s="4"/>
      <c r="E1013" s="4"/>
      <c r="F1013" s="4"/>
      <c r="G1013" s="17"/>
      <c r="H1013" s="17"/>
      <c r="I1013" s="17"/>
      <c r="J1013" s="77">
        <v>36874</v>
      </c>
      <c r="K1013" s="122"/>
    </row>
    <row r="1014" spans="1:11" ht="16.2" x14ac:dyDescent="0.3">
      <c r="A1014" s="63"/>
      <c r="B1014" s="8" t="s">
        <v>405</v>
      </c>
      <c r="C1014" s="138"/>
      <c r="D1014" s="9"/>
      <c r="E1014" s="9"/>
      <c r="F1014" s="9"/>
      <c r="G1014" s="10"/>
      <c r="H1014" s="10"/>
      <c r="I1014" s="10"/>
      <c r="J1014" s="141" t="s">
        <v>1975</v>
      </c>
      <c r="K1014" s="122"/>
    </row>
    <row r="1015" spans="1:11" x14ac:dyDescent="0.3">
      <c r="A1015" s="63"/>
      <c r="K1015" s="122"/>
    </row>
    <row r="1016" spans="1:11" ht="16.2" x14ac:dyDescent="0.3">
      <c r="A1016" s="63"/>
      <c r="B1016" s="45" t="s">
        <v>1751</v>
      </c>
      <c r="C1016" s="4">
        <v>12</v>
      </c>
      <c r="D1016" s="4">
        <f t="shared" ref="D1016:D1044" si="218">IF((OR(C1016&gt;12,C1016=12)),C1016-2,IF(C1016=8,C1016-1,""))</f>
        <v>10</v>
      </c>
      <c r="E1016" s="4">
        <f t="shared" ref="E1016:E1021" si="219">IF(D1016&lt;8,D1016,8)</f>
        <v>8</v>
      </c>
      <c r="F1016" s="4">
        <f t="shared" ref="F1016:F1041" si="220">D1016-8</f>
        <v>2</v>
      </c>
      <c r="G1016" s="17">
        <f t="shared" ref="G1016:G1040" si="221">IF(2&lt;F1016,2,F1016)*133*4/3</f>
        <v>354.66666666666669</v>
      </c>
      <c r="H1016" s="17">
        <f t="shared" ref="H1016:H1043" si="222">IF(F1016&gt;2,F1016-2,0)*133*5/3</f>
        <v>0</v>
      </c>
      <c r="I1016" s="17"/>
      <c r="J1016" s="77"/>
      <c r="K1016" s="122"/>
    </row>
    <row r="1017" spans="1:11" ht="16.2" x14ac:dyDescent="0.3">
      <c r="A1017" s="63"/>
      <c r="B1017" s="45" t="s">
        <v>1752</v>
      </c>
      <c r="C1017" s="4">
        <v>13</v>
      </c>
      <c r="D1017" s="4">
        <f t="shared" si="218"/>
        <v>11</v>
      </c>
      <c r="E1017" s="4">
        <f t="shared" si="219"/>
        <v>8</v>
      </c>
      <c r="F1017" s="4">
        <v>2</v>
      </c>
      <c r="G1017" s="17">
        <f t="shared" si="221"/>
        <v>354.66666666666669</v>
      </c>
      <c r="H1017" s="17">
        <f t="shared" si="222"/>
        <v>0</v>
      </c>
      <c r="I1017" s="17">
        <v>1</v>
      </c>
      <c r="J1017" s="77"/>
      <c r="K1017" s="122"/>
    </row>
    <row r="1018" spans="1:11" ht="16.2" x14ac:dyDescent="0.3">
      <c r="A1018" s="63"/>
      <c r="B1018" s="45" t="s">
        <v>1724</v>
      </c>
      <c r="C1018" s="4">
        <v>12</v>
      </c>
      <c r="D1018" s="4">
        <f t="shared" si="218"/>
        <v>10</v>
      </c>
      <c r="E1018" s="4">
        <f t="shared" si="219"/>
        <v>8</v>
      </c>
      <c r="F1018" s="4">
        <f t="shared" si="220"/>
        <v>2</v>
      </c>
      <c r="G1018" s="17">
        <f t="shared" si="221"/>
        <v>354.66666666666669</v>
      </c>
      <c r="H1018" s="17">
        <f t="shared" si="222"/>
        <v>0</v>
      </c>
      <c r="I1018" s="17"/>
      <c r="J1018" s="77"/>
      <c r="K1018" s="122"/>
    </row>
    <row r="1019" spans="1:11" ht="16.2" x14ac:dyDescent="0.3">
      <c r="A1019" s="63"/>
      <c r="B1019" s="45" t="s">
        <v>1725</v>
      </c>
      <c r="C1019" s="4">
        <v>13</v>
      </c>
      <c r="D1019" s="4">
        <f t="shared" si="218"/>
        <v>11</v>
      </c>
      <c r="E1019" s="4">
        <f t="shared" si="219"/>
        <v>8</v>
      </c>
      <c r="F1019" s="4">
        <v>2</v>
      </c>
      <c r="G1019" s="17">
        <f t="shared" si="221"/>
        <v>354.66666666666669</v>
      </c>
      <c r="H1019" s="17">
        <f t="shared" si="222"/>
        <v>0</v>
      </c>
      <c r="I1019" s="17">
        <v>1</v>
      </c>
      <c r="J1019" s="77"/>
      <c r="K1019" s="122"/>
    </row>
    <row r="1020" spans="1:11" ht="16.2" x14ac:dyDescent="0.3">
      <c r="A1020" s="63"/>
      <c r="B1020" s="45" t="s">
        <v>1726</v>
      </c>
      <c r="C1020" s="4">
        <v>12</v>
      </c>
      <c r="D1020" s="4">
        <f t="shared" si="218"/>
        <v>10</v>
      </c>
      <c r="E1020" s="4">
        <f t="shared" si="219"/>
        <v>8</v>
      </c>
      <c r="F1020" s="4">
        <f t="shared" si="220"/>
        <v>2</v>
      </c>
      <c r="G1020" s="17">
        <f t="shared" si="221"/>
        <v>354.66666666666669</v>
      </c>
      <c r="H1020" s="17">
        <f t="shared" si="222"/>
        <v>0</v>
      </c>
      <c r="I1020" s="17"/>
      <c r="J1020" s="77"/>
      <c r="K1020" s="122"/>
    </row>
    <row r="1021" spans="1:11" ht="16.2" x14ac:dyDescent="0.3">
      <c r="A1021" s="63"/>
      <c r="B1021" s="45" t="s">
        <v>1727</v>
      </c>
      <c r="C1021" s="4">
        <v>12</v>
      </c>
      <c r="D1021" s="4">
        <f t="shared" si="218"/>
        <v>10</v>
      </c>
      <c r="E1021" s="4">
        <f t="shared" si="219"/>
        <v>8</v>
      </c>
      <c r="F1021" s="4">
        <f t="shared" si="220"/>
        <v>2</v>
      </c>
      <c r="G1021" s="17">
        <f t="shared" si="221"/>
        <v>354.66666666666669</v>
      </c>
      <c r="H1021" s="17">
        <f t="shared" si="222"/>
        <v>0</v>
      </c>
      <c r="I1021" s="17"/>
      <c r="J1021" s="77"/>
      <c r="K1021" s="122"/>
    </row>
    <row r="1022" spans="1:11" ht="16.2" x14ac:dyDescent="0.3">
      <c r="A1022" s="63"/>
      <c r="B1022" s="45" t="s">
        <v>1728</v>
      </c>
      <c r="C1022" s="4"/>
      <c r="D1022" s="4" t="str">
        <f t="shared" si="218"/>
        <v/>
      </c>
      <c r="E1022" s="4"/>
      <c r="F1022" s="4"/>
      <c r="G1022" s="17"/>
      <c r="H1022" s="17"/>
      <c r="I1022" s="17"/>
      <c r="J1022" s="77"/>
      <c r="K1022" s="122"/>
    </row>
    <row r="1023" spans="1:11" ht="16.2" x14ac:dyDescent="0.3">
      <c r="A1023" s="63"/>
      <c r="B1023" s="45" t="s">
        <v>1729</v>
      </c>
      <c r="C1023" s="4"/>
      <c r="D1023" s="4" t="str">
        <f t="shared" si="218"/>
        <v/>
      </c>
      <c r="E1023" s="4"/>
      <c r="F1023" s="4"/>
      <c r="G1023" s="17"/>
      <c r="H1023" s="17"/>
      <c r="I1023" s="17"/>
      <c r="J1023" s="77"/>
      <c r="K1023" s="122"/>
    </row>
    <row r="1024" spans="1:11" ht="16.2" x14ac:dyDescent="0.3">
      <c r="A1024" s="63"/>
      <c r="B1024" s="45" t="s">
        <v>1730</v>
      </c>
      <c r="C1024" s="4"/>
      <c r="D1024" s="4" t="str">
        <f t="shared" si="218"/>
        <v/>
      </c>
      <c r="E1024" s="4"/>
      <c r="F1024" s="4"/>
      <c r="G1024" s="17"/>
      <c r="H1024" s="17"/>
      <c r="I1024" s="17"/>
      <c r="J1024" s="77"/>
      <c r="K1024" s="122"/>
    </row>
    <row r="1025" spans="1:11" ht="16.2" x14ac:dyDescent="0.3">
      <c r="A1025" s="63"/>
      <c r="B1025" s="45" t="s">
        <v>1731</v>
      </c>
      <c r="C1025" s="4">
        <v>13</v>
      </c>
      <c r="D1025" s="4">
        <f t="shared" si="218"/>
        <v>11</v>
      </c>
      <c r="E1025" s="4">
        <f t="shared" ref="E1025:E1031" si="223">IF(D1025&lt;8,D1025,8)</f>
        <v>8</v>
      </c>
      <c r="F1025" s="4">
        <v>2</v>
      </c>
      <c r="G1025" s="17">
        <f t="shared" si="221"/>
        <v>354.66666666666669</v>
      </c>
      <c r="H1025" s="17">
        <f t="shared" si="222"/>
        <v>0</v>
      </c>
      <c r="I1025" s="17">
        <v>1</v>
      </c>
      <c r="J1025" s="77"/>
      <c r="K1025" s="122"/>
    </row>
    <row r="1026" spans="1:11" ht="16.2" x14ac:dyDescent="0.3">
      <c r="A1026" s="63"/>
      <c r="B1026" s="45" t="s">
        <v>1732</v>
      </c>
      <c r="C1026" s="4">
        <v>12</v>
      </c>
      <c r="D1026" s="4">
        <f t="shared" si="218"/>
        <v>10</v>
      </c>
      <c r="E1026" s="4">
        <f t="shared" si="223"/>
        <v>8</v>
      </c>
      <c r="F1026" s="4">
        <f t="shared" si="220"/>
        <v>2</v>
      </c>
      <c r="G1026" s="17">
        <f t="shared" si="221"/>
        <v>354.66666666666669</v>
      </c>
      <c r="H1026" s="17">
        <f t="shared" si="222"/>
        <v>0</v>
      </c>
      <c r="I1026" s="17"/>
      <c r="J1026" s="77"/>
      <c r="K1026" s="122"/>
    </row>
    <row r="1027" spans="1:11" ht="16.2" x14ac:dyDescent="0.3">
      <c r="A1027" s="63"/>
      <c r="B1027" s="45" t="s">
        <v>1753</v>
      </c>
      <c r="C1027" s="4">
        <v>12</v>
      </c>
      <c r="D1027" s="4">
        <f t="shared" si="218"/>
        <v>10</v>
      </c>
      <c r="E1027" s="4">
        <f t="shared" si="223"/>
        <v>8</v>
      </c>
      <c r="F1027" s="4">
        <f t="shared" si="220"/>
        <v>2</v>
      </c>
      <c r="G1027" s="17">
        <f t="shared" si="221"/>
        <v>354.66666666666669</v>
      </c>
      <c r="H1027" s="17">
        <f t="shared" si="222"/>
        <v>0</v>
      </c>
      <c r="I1027" s="17"/>
      <c r="J1027" s="77"/>
      <c r="K1027" s="122"/>
    </row>
    <row r="1028" spans="1:11" ht="16.2" x14ac:dyDescent="0.3">
      <c r="A1028" s="63"/>
      <c r="B1028" s="45" t="s">
        <v>1733</v>
      </c>
      <c r="C1028" s="4">
        <v>12</v>
      </c>
      <c r="D1028" s="4">
        <f t="shared" si="218"/>
        <v>10</v>
      </c>
      <c r="E1028" s="4">
        <f t="shared" si="223"/>
        <v>8</v>
      </c>
      <c r="F1028" s="4">
        <f t="shared" si="220"/>
        <v>2</v>
      </c>
      <c r="G1028" s="17">
        <f t="shared" si="221"/>
        <v>354.66666666666669</v>
      </c>
      <c r="H1028" s="17">
        <f t="shared" si="222"/>
        <v>0</v>
      </c>
      <c r="I1028" s="17"/>
      <c r="J1028" s="77"/>
      <c r="K1028" s="122"/>
    </row>
    <row r="1029" spans="1:11" ht="16.2" x14ac:dyDescent="0.3">
      <c r="A1029" s="63"/>
      <c r="B1029" s="45" t="s">
        <v>1734</v>
      </c>
      <c r="C1029" s="4">
        <v>12</v>
      </c>
      <c r="D1029" s="4">
        <f t="shared" si="218"/>
        <v>10</v>
      </c>
      <c r="E1029" s="4">
        <f t="shared" si="223"/>
        <v>8</v>
      </c>
      <c r="F1029" s="4">
        <f t="shared" si="220"/>
        <v>2</v>
      </c>
      <c r="G1029" s="17">
        <f t="shared" si="221"/>
        <v>354.66666666666669</v>
      </c>
      <c r="H1029" s="17">
        <f t="shared" si="222"/>
        <v>0</v>
      </c>
      <c r="I1029" s="17"/>
      <c r="J1029" s="77"/>
      <c r="K1029" s="122"/>
    </row>
    <row r="1030" spans="1:11" ht="16.2" x14ac:dyDescent="0.3">
      <c r="A1030" s="63"/>
      <c r="B1030" s="45" t="s">
        <v>1735</v>
      </c>
      <c r="C1030" s="4">
        <v>12</v>
      </c>
      <c r="D1030" s="4">
        <f t="shared" si="218"/>
        <v>10</v>
      </c>
      <c r="E1030" s="4">
        <f t="shared" si="223"/>
        <v>8</v>
      </c>
      <c r="F1030" s="4">
        <f t="shared" si="220"/>
        <v>2</v>
      </c>
      <c r="G1030" s="17">
        <f t="shared" si="221"/>
        <v>354.66666666666669</v>
      </c>
      <c r="H1030" s="17">
        <f t="shared" si="222"/>
        <v>0</v>
      </c>
      <c r="I1030" s="17"/>
      <c r="J1030" s="77"/>
      <c r="K1030" s="122"/>
    </row>
    <row r="1031" spans="1:11" ht="16.2" x14ac:dyDescent="0.3">
      <c r="A1031" s="63"/>
      <c r="B1031" s="45" t="s">
        <v>1736</v>
      </c>
      <c r="C1031" s="4">
        <v>13</v>
      </c>
      <c r="D1031" s="4">
        <v>10</v>
      </c>
      <c r="E1031" s="4">
        <f t="shared" si="223"/>
        <v>8</v>
      </c>
      <c r="F1031" s="4">
        <f t="shared" si="220"/>
        <v>2</v>
      </c>
      <c r="G1031" s="17">
        <f t="shared" si="221"/>
        <v>354.66666666666669</v>
      </c>
      <c r="H1031" s="17">
        <f t="shared" si="222"/>
        <v>0</v>
      </c>
      <c r="I1031" s="17"/>
      <c r="J1031" s="77"/>
      <c r="K1031" s="122"/>
    </row>
    <row r="1032" spans="1:11" ht="16.2" x14ac:dyDescent="0.3">
      <c r="A1032" s="63"/>
      <c r="B1032" s="45" t="s">
        <v>1737</v>
      </c>
      <c r="C1032" s="4"/>
      <c r="D1032" s="4" t="str">
        <f t="shared" si="218"/>
        <v/>
      </c>
      <c r="E1032" s="4"/>
      <c r="F1032" s="4"/>
      <c r="G1032" s="17"/>
      <c r="H1032" s="17"/>
      <c r="I1032" s="17"/>
      <c r="J1032" s="77"/>
      <c r="K1032" s="122"/>
    </row>
    <row r="1033" spans="1:11" ht="16.2" x14ac:dyDescent="0.3">
      <c r="A1033" s="63"/>
      <c r="B1033" s="45" t="s">
        <v>1738</v>
      </c>
      <c r="C1033" s="4"/>
      <c r="D1033" s="4" t="str">
        <f t="shared" si="218"/>
        <v/>
      </c>
      <c r="E1033" s="4"/>
      <c r="F1033" s="4"/>
      <c r="G1033" s="17"/>
      <c r="H1033" s="17"/>
      <c r="I1033" s="17"/>
      <c r="J1033" s="77"/>
      <c r="K1033" s="122"/>
    </row>
    <row r="1034" spans="1:11" ht="16.2" x14ac:dyDescent="0.3">
      <c r="A1034" s="63"/>
      <c r="B1034" s="45" t="s">
        <v>1739</v>
      </c>
      <c r="C1034" s="4"/>
      <c r="D1034" s="4" t="str">
        <f t="shared" si="218"/>
        <v/>
      </c>
      <c r="E1034" s="4"/>
      <c r="F1034" s="4"/>
      <c r="G1034" s="17"/>
      <c r="H1034" s="17"/>
      <c r="I1034" s="17"/>
      <c r="J1034" s="77"/>
      <c r="K1034" s="122"/>
    </row>
    <row r="1035" spans="1:11" ht="16.2" x14ac:dyDescent="0.3">
      <c r="A1035" s="63"/>
      <c r="B1035" s="45" t="s">
        <v>1740</v>
      </c>
      <c r="C1035" s="4">
        <v>12</v>
      </c>
      <c r="D1035" s="4">
        <f t="shared" si="218"/>
        <v>10</v>
      </c>
      <c r="E1035" s="4">
        <f t="shared" ref="E1035:E1043" si="224">IF(D1035&lt;8,D1035,8)</f>
        <v>8</v>
      </c>
      <c r="F1035" s="4">
        <f t="shared" si="220"/>
        <v>2</v>
      </c>
      <c r="G1035" s="17">
        <f t="shared" si="221"/>
        <v>354.66666666666669</v>
      </c>
      <c r="H1035" s="17">
        <f t="shared" si="222"/>
        <v>0</v>
      </c>
      <c r="I1035" s="17"/>
      <c r="J1035" s="77"/>
      <c r="K1035" s="122"/>
    </row>
    <row r="1036" spans="1:11" ht="16.2" x14ac:dyDescent="0.3">
      <c r="A1036" s="63"/>
      <c r="B1036" s="45" t="s">
        <v>1741</v>
      </c>
      <c r="C1036" s="4">
        <v>13</v>
      </c>
      <c r="D1036" s="4">
        <f t="shared" si="218"/>
        <v>11</v>
      </c>
      <c r="E1036" s="4">
        <f t="shared" si="224"/>
        <v>8</v>
      </c>
      <c r="F1036" s="4">
        <v>2</v>
      </c>
      <c r="G1036" s="17">
        <f t="shared" si="221"/>
        <v>354.66666666666669</v>
      </c>
      <c r="H1036" s="17">
        <f t="shared" si="222"/>
        <v>0</v>
      </c>
      <c r="I1036" s="17">
        <v>1</v>
      </c>
      <c r="J1036" s="77"/>
      <c r="K1036" s="122"/>
    </row>
    <row r="1037" spans="1:11" ht="16.2" x14ac:dyDescent="0.3">
      <c r="A1037" s="63"/>
      <c r="B1037" s="45" t="s">
        <v>1742</v>
      </c>
      <c r="C1037" s="4">
        <v>13</v>
      </c>
      <c r="D1037" s="4">
        <f t="shared" si="218"/>
        <v>11</v>
      </c>
      <c r="E1037" s="4">
        <f t="shared" si="224"/>
        <v>8</v>
      </c>
      <c r="F1037" s="4">
        <v>2</v>
      </c>
      <c r="G1037" s="17">
        <f t="shared" si="221"/>
        <v>354.66666666666669</v>
      </c>
      <c r="H1037" s="17">
        <f t="shared" si="222"/>
        <v>0</v>
      </c>
      <c r="I1037" s="17">
        <v>1</v>
      </c>
      <c r="J1037" s="77"/>
      <c r="K1037" s="122"/>
    </row>
    <row r="1038" spans="1:11" ht="16.2" x14ac:dyDescent="0.3">
      <c r="A1038" s="63"/>
      <c r="B1038" s="45" t="s">
        <v>1743</v>
      </c>
      <c r="C1038" s="4">
        <v>12</v>
      </c>
      <c r="D1038" s="4">
        <f t="shared" si="218"/>
        <v>10</v>
      </c>
      <c r="E1038" s="4">
        <f t="shared" si="224"/>
        <v>8</v>
      </c>
      <c r="F1038" s="4">
        <f t="shared" si="220"/>
        <v>2</v>
      </c>
      <c r="G1038" s="17">
        <f t="shared" si="221"/>
        <v>354.66666666666669</v>
      </c>
      <c r="H1038" s="17">
        <f t="shared" si="222"/>
        <v>0</v>
      </c>
      <c r="I1038" s="17"/>
      <c r="J1038" s="77"/>
      <c r="K1038" s="122"/>
    </row>
    <row r="1039" spans="1:11" ht="16.2" x14ac:dyDescent="0.3">
      <c r="A1039" s="63"/>
      <c r="B1039" s="45" t="s">
        <v>1744</v>
      </c>
      <c r="C1039" s="4">
        <v>12</v>
      </c>
      <c r="D1039" s="4">
        <f t="shared" si="218"/>
        <v>10</v>
      </c>
      <c r="E1039" s="4">
        <f t="shared" si="224"/>
        <v>8</v>
      </c>
      <c r="F1039" s="4">
        <f t="shared" si="220"/>
        <v>2</v>
      </c>
      <c r="G1039" s="17">
        <f t="shared" si="221"/>
        <v>354.66666666666669</v>
      </c>
      <c r="H1039" s="17">
        <f t="shared" si="222"/>
        <v>0</v>
      </c>
      <c r="I1039" s="17"/>
      <c r="J1039" s="77"/>
      <c r="K1039" s="122"/>
    </row>
    <row r="1040" spans="1:11" ht="16.2" x14ac:dyDescent="0.3">
      <c r="A1040" s="63"/>
      <c r="B1040" s="45" t="s">
        <v>1745</v>
      </c>
      <c r="C1040" s="4">
        <v>12</v>
      </c>
      <c r="D1040" s="4">
        <f t="shared" si="218"/>
        <v>10</v>
      </c>
      <c r="E1040" s="4">
        <f t="shared" si="224"/>
        <v>8</v>
      </c>
      <c r="F1040" s="4">
        <f t="shared" si="220"/>
        <v>2</v>
      </c>
      <c r="G1040" s="17">
        <f t="shared" si="221"/>
        <v>354.66666666666669</v>
      </c>
      <c r="H1040" s="17">
        <f t="shared" si="222"/>
        <v>0</v>
      </c>
      <c r="I1040" s="17"/>
      <c r="J1040" s="77"/>
      <c r="K1040" s="122"/>
    </row>
    <row r="1041" spans="1:11" ht="16.2" x14ac:dyDescent="0.3">
      <c r="A1041" s="63"/>
      <c r="B1041" s="45" t="s">
        <v>1746</v>
      </c>
      <c r="C1041" s="4">
        <v>12</v>
      </c>
      <c r="D1041" s="4">
        <f t="shared" si="218"/>
        <v>10</v>
      </c>
      <c r="E1041" s="4">
        <f t="shared" si="224"/>
        <v>8</v>
      </c>
      <c r="F1041" s="4">
        <f t="shared" si="220"/>
        <v>2</v>
      </c>
      <c r="G1041" s="17">
        <f t="shared" ref="G1041:G1043" si="225">IF(2&lt;F1041,2,F1041)*133*4/3</f>
        <v>354.66666666666669</v>
      </c>
      <c r="H1041" s="17">
        <f t="shared" si="222"/>
        <v>0</v>
      </c>
      <c r="I1041" s="17"/>
      <c r="J1041" s="77"/>
      <c r="K1041" s="122"/>
    </row>
    <row r="1042" spans="1:11" ht="16.2" x14ac:dyDescent="0.3">
      <c r="A1042" s="63"/>
      <c r="B1042" s="45" t="s">
        <v>1747</v>
      </c>
      <c r="C1042" s="4">
        <v>13</v>
      </c>
      <c r="D1042" s="4">
        <f t="shared" si="218"/>
        <v>11</v>
      </c>
      <c r="E1042" s="4">
        <f t="shared" si="224"/>
        <v>8</v>
      </c>
      <c r="F1042" s="4">
        <v>2</v>
      </c>
      <c r="G1042" s="17">
        <f t="shared" si="225"/>
        <v>354.66666666666669</v>
      </c>
      <c r="H1042" s="17">
        <f t="shared" si="222"/>
        <v>0</v>
      </c>
      <c r="I1042" s="17">
        <v>1</v>
      </c>
      <c r="J1042" s="77"/>
      <c r="K1042" s="122"/>
    </row>
    <row r="1043" spans="1:11" ht="16.2" x14ac:dyDescent="0.3">
      <c r="A1043" s="63"/>
      <c r="B1043" s="45" t="s">
        <v>1748</v>
      </c>
      <c r="C1043" s="4">
        <v>13</v>
      </c>
      <c r="D1043" s="4">
        <f t="shared" si="218"/>
        <v>11</v>
      </c>
      <c r="E1043" s="4">
        <f t="shared" si="224"/>
        <v>8</v>
      </c>
      <c r="F1043" s="4">
        <v>2</v>
      </c>
      <c r="G1043" s="17">
        <f t="shared" si="225"/>
        <v>354.66666666666669</v>
      </c>
      <c r="H1043" s="17">
        <f t="shared" si="222"/>
        <v>0</v>
      </c>
      <c r="I1043" s="17">
        <v>1</v>
      </c>
      <c r="J1043" s="77"/>
      <c r="K1043" s="122"/>
    </row>
    <row r="1044" spans="1:11" ht="16.2" x14ac:dyDescent="0.3">
      <c r="A1044" s="63"/>
      <c r="B1044" s="45" t="s">
        <v>1749</v>
      </c>
      <c r="C1044" s="4"/>
      <c r="D1044" s="4" t="str">
        <f t="shared" si="218"/>
        <v/>
      </c>
      <c r="E1044" s="4"/>
      <c r="F1044" s="4"/>
      <c r="G1044" s="17"/>
      <c r="H1044" s="17"/>
      <c r="I1044" s="17"/>
      <c r="J1044" s="77"/>
      <c r="K1044" s="122"/>
    </row>
    <row r="1045" spans="1:11" ht="16.2" x14ac:dyDescent="0.3">
      <c r="A1045" s="63"/>
      <c r="B1045" s="8" t="s">
        <v>59</v>
      </c>
      <c r="C1045" s="4"/>
      <c r="D1045" s="4">
        <v>176</v>
      </c>
      <c r="E1045" s="4"/>
      <c r="F1045" s="4">
        <f>SUM(F1016:F1044)</f>
        <v>44</v>
      </c>
      <c r="G1045" s="17"/>
      <c r="H1045" s="17"/>
      <c r="I1045" s="17"/>
      <c r="J1045" s="77">
        <v>23408</v>
      </c>
      <c r="K1045" s="122"/>
    </row>
    <row r="1046" spans="1:11" ht="32.4" x14ac:dyDescent="0.3">
      <c r="A1046" s="63"/>
      <c r="B1046" s="90" t="s">
        <v>1849</v>
      </c>
      <c r="C1046" s="27"/>
      <c r="D1046" s="4"/>
      <c r="E1046" s="4"/>
      <c r="F1046" s="4"/>
      <c r="G1046" s="1"/>
      <c r="H1046" s="1"/>
      <c r="I1046" s="1"/>
      <c r="J1046" s="134" t="s">
        <v>1976</v>
      </c>
      <c r="K1046" s="122"/>
    </row>
    <row r="1047" spans="1:11" ht="16.2" x14ac:dyDescent="0.3">
      <c r="A1047" s="63"/>
      <c r="B1047" s="8" t="s">
        <v>1817</v>
      </c>
      <c r="C1047" s="27"/>
      <c r="D1047" s="4"/>
      <c r="E1047" s="4"/>
      <c r="F1047" s="4"/>
      <c r="G1047" s="1"/>
      <c r="H1047" s="1"/>
      <c r="I1047" s="1"/>
      <c r="J1047" s="134" t="s">
        <v>1977</v>
      </c>
      <c r="K1047" s="122"/>
    </row>
    <row r="1048" spans="1:11" ht="16.2" x14ac:dyDescent="0.3">
      <c r="A1048" s="63"/>
      <c r="B1048" s="8" t="s">
        <v>1</v>
      </c>
      <c r="C1048" s="27"/>
      <c r="D1048" s="4"/>
      <c r="E1048" s="4"/>
      <c r="F1048" s="4"/>
      <c r="G1048" s="1"/>
      <c r="H1048" s="1"/>
      <c r="I1048" s="1"/>
      <c r="J1048" s="134" t="s">
        <v>1978</v>
      </c>
      <c r="K1048" s="122"/>
    </row>
    <row r="1049" spans="1:11" ht="16.2" x14ac:dyDescent="0.3">
      <c r="A1049" s="63"/>
      <c r="B1049" s="8" t="s">
        <v>405</v>
      </c>
      <c r="C1049" s="9"/>
      <c r="D1049" s="9" t="str">
        <f t="shared" ref="D1049" si="226">IF((OR(C1049&gt;12,C1049=12)),C1049-2,IF(C1049=8,C1049-1,""))</f>
        <v/>
      </c>
      <c r="E1049" s="9"/>
      <c r="F1049" s="9"/>
      <c r="G1049" s="10"/>
      <c r="H1049" s="10"/>
      <c r="I1049" s="10"/>
      <c r="J1049" s="78">
        <v>12394</v>
      </c>
      <c r="K1049" s="122"/>
    </row>
    <row r="1050" spans="1:11" x14ac:dyDescent="0.3">
      <c r="A1050" s="63"/>
      <c r="K1050" s="122"/>
    </row>
    <row r="1051" spans="1:11" ht="16.2" x14ac:dyDescent="0.3">
      <c r="A1051" s="63"/>
      <c r="B1051" s="45" t="s">
        <v>1754</v>
      </c>
      <c r="C1051" s="4">
        <v>13</v>
      </c>
      <c r="D1051" s="4">
        <f t="shared" ref="D1051:D1079" si="227">IF((OR(C1051&gt;12,C1051=12)),C1051-2,IF(C1051=8,C1051-1,""))</f>
        <v>11</v>
      </c>
      <c r="E1051" s="4"/>
      <c r="F1051" s="4">
        <v>2</v>
      </c>
      <c r="G1051" s="17">
        <f t="shared" ref="G1051:G1064" si="228">IF(2&lt;F1051,2,F1051)*133*4/3</f>
        <v>354.66666666666669</v>
      </c>
      <c r="H1051" s="17">
        <f t="shared" ref="H1051:H1058" si="229">IF(F1051&gt;2,F1051-2,0)*133*5/3</f>
        <v>0</v>
      </c>
      <c r="I1051" s="17">
        <v>1</v>
      </c>
      <c r="J1051" s="77"/>
      <c r="K1051" s="122"/>
    </row>
    <row r="1052" spans="1:11" ht="16.2" x14ac:dyDescent="0.3">
      <c r="A1052" s="63"/>
      <c r="B1052" s="45" t="s">
        <v>1755</v>
      </c>
      <c r="C1052" s="4">
        <v>13</v>
      </c>
      <c r="D1052" s="4">
        <f t="shared" si="227"/>
        <v>11</v>
      </c>
      <c r="E1052" s="4"/>
      <c r="F1052" s="4">
        <v>2</v>
      </c>
      <c r="G1052" s="17">
        <f t="shared" si="228"/>
        <v>354.66666666666669</v>
      </c>
      <c r="H1052" s="17">
        <f t="shared" si="229"/>
        <v>0</v>
      </c>
      <c r="I1052" s="17">
        <v>1</v>
      </c>
      <c r="J1052" s="77"/>
      <c r="K1052" s="122"/>
    </row>
    <row r="1053" spans="1:11" ht="16.2" x14ac:dyDescent="0.3">
      <c r="A1053" s="63"/>
      <c r="B1053" s="45" t="s">
        <v>1756</v>
      </c>
      <c r="C1053" s="4">
        <v>12</v>
      </c>
      <c r="D1053" s="4">
        <f t="shared" si="227"/>
        <v>10</v>
      </c>
      <c r="E1053" s="4"/>
      <c r="F1053" s="4">
        <f t="shared" ref="F1053:F1065" si="230">D1053-8</f>
        <v>2</v>
      </c>
      <c r="G1053" s="17">
        <f t="shared" si="228"/>
        <v>354.66666666666669</v>
      </c>
      <c r="H1053" s="17">
        <f t="shared" si="229"/>
        <v>0</v>
      </c>
      <c r="I1053" s="17"/>
      <c r="J1053" s="77"/>
      <c r="K1053" s="122"/>
    </row>
    <row r="1054" spans="1:11" ht="16.2" x14ac:dyDescent="0.3">
      <c r="A1054" s="63"/>
      <c r="B1054" s="45" t="s">
        <v>1757</v>
      </c>
      <c r="C1054" s="4">
        <v>12</v>
      </c>
      <c r="D1054" s="4">
        <f t="shared" si="227"/>
        <v>10</v>
      </c>
      <c r="E1054" s="4"/>
      <c r="F1054" s="4">
        <f t="shared" si="230"/>
        <v>2</v>
      </c>
      <c r="G1054" s="17">
        <f t="shared" si="228"/>
        <v>354.66666666666669</v>
      </c>
      <c r="H1054" s="17">
        <f t="shared" si="229"/>
        <v>0</v>
      </c>
      <c r="I1054" s="17"/>
      <c r="J1054" s="77"/>
      <c r="K1054" s="122"/>
    </row>
    <row r="1055" spans="1:11" ht="16.2" x14ac:dyDescent="0.3">
      <c r="A1055" s="63"/>
      <c r="B1055" s="45" t="s">
        <v>533</v>
      </c>
      <c r="C1055" s="4">
        <v>12</v>
      </c>
      <c r="D1055" s="4">
        <f t="shared" si="227"/>
        <v>10</v>
      </c>
      <c r="E1055" s="4"/>
      <c r="F1055" s="4">
        <f t="shared" si="230"/>
        <v>2</v>
      </c>
      <c r="G1055" s="17">
        <f t="shared" si="228"/>
        <v>354.66666666666669</v>
      </c>
      <c r="H1055" s="17">
        <f t="shared" si="229"/>
        <v>0</v>
      </c>
      <c r="I1055" s="17"/>
      <c r="J1055" s="77"/>
      <c r="K1055" s="122"/>
    </row>
    <row r="1056" spans="1:11" ht="16.2" x14ac:dyDescent="0.3">
      <c r="A1056" s="63"/>
      <c r="B1056" s="45" t="s">
        <v>534</v>
      </c>
      <c r="C1056" s="4">
        <v>12</v>
      </c>
      <c r="D1056" s="4">
        <f t="shared" si="227"/>
        <v>10</v>
      </c>
      <c r="E1056" s="4"/>
      <c r="F1056" s="4">
        <f t="shared" si="230"/>
        <v>2</v>
      </c>
      <c r="G1056" s="17">
        <f t="shared" si="228"/>
        <v>354.66666666666669</v>
      </c>
      <c r="H1056" s="17">
        <f t="shared" si="229"/>
        <v>0</v>
      </c>
      <c r="I1056" s="17"/>
      <c r="J1056" s="77"/>
      <c r="K1056" s="122"/>
    </row>
    <row r="1057" spans="1:11" ht="16.2" x14ac:dyDescent="0.3">
      <c r="A1057" s="63"/>
      <c r="B1057" s="45" t="s">
        <v>535</v>
      </c>
      <c r="C1057" s="4">
        <v>13</v>
      </c>
      <c r="D1057" s="4">
        <f t="shared" si="227"/>
        <v>11</v>
      </c>
      <c r="E1057" s="4"/>
      <c r="F1057" s="4">
        <v>2</v>
      </c>
      <c r="G1057" s="17">
        <f t="shared" si="228"/>
        <v>354.66666666666669</v>
      </c>
      <c r="H1057" s="17">
        <f t="shared" si="229"/>
        <v>0</v>
      </c>
      <c r="I1057" s="17">
        <v>1</v>
      </c>
      <c r="J1057" s="77"/>
      <c r="K1057" s="122"/>
    </row>
    <row r="1058" spans="1:11" ht="16.2" x14ac:dyDescent="0.3">
      <c r="A1058" s="63"/>
      <c r="B1058" s="45" t="s">
        <v>536</v>
      </c>
      <c r="C1058" s="4">
        <v>13</v>
      </c>
      <c r="D1058" s="4">
        <f t="shared" si="227"/>
        <v>11</v>
      </c>
      <c r="E1058" s="4"/>
      <c r="F1058" s="4">
        <v>2</v>
      </c>
      <c r="G1058" s="17">
        <f t="shared" si="228"/>
        <v>354.66666666666669</v>
      </c>
      <c r="H1058" s="17">
        <f t="shared" si="229"/>
        <v>0</v>
      </c>
      <c r="I1058" s="17">
        <v>1</v>
      </c>
      <c r="J1058" s="77"/>
      <c r="K1058" s="122"/>
    </row>
    <row r="1059" spans="1:11" ht="16.2" x14ac:dyDescent="0.3">
      <c r="A1059" s="63"/>
      <c r="B1059" s="45" t="s">
        <v>537</v>
      </c>
      <c r="C1059" s="4"/>
      <c r="D1059" s="4" t="str">
        <f t="shared" si="227"/>
        <v/>
      </c>
      <c r="E1059" s="4"/>
      <c r="F1059" s="4"/>
      <c r="G1059" s="17"/>
      <c r="H1059" s="17"/>
      <c r="I1059" s="17"/>
      <c r="J1059" s="77"/>
      <c r="K1059" s="122"/>
    </row>
    <row r="1060" spans="1:11" ht="16.2" x14ac:dyDescent="0.3">
      <c r="A1060" s="63"/>
      <c r="B1060" s="45" t="s">
        <v>1758</v>
      </c>
      <c r="C1060" s="4"/>
      <c r="D1060" s="4" t="str">
        <f t="shared" si="227"/>
        <v/>
      </c>
      <c r="E1060" s="4"/>
      <c r="F1060" s="4"/>
      <c r="G1060" s="17"/>
      <c r="H1060" s="17"/>
      <c r="I1060" s="17"/>
      <c r="J1060" s="77"/>
      <c r="K1060" s="122"/>
    </row>
    <row r="1061" spans="1:11" ht="16.2" x14ac:dyDescent="0.3">
      <c r="A1061" s="63"/>
      <c r="B1061" s="45" t="s">
        <v>539</v>
      </c>
      <c r="C1061" s="4"/>
      <c r="D1061" s="4" t="str">
        <f t="shared" si="227"/>
        <v/>
      </c>
      <c r="E1061" s="4"/>
      <c r="F1061" s="4"/>
      <c r="G1061" s="17"/>
      <c r="H1061" s="17"/>
      <c r="I1061" s="17"/>
      <c r="J1061" s="77"/>
      <c r="K1061" s="122"/>
    </row>
    <row r="1062" spans="1:11" ht="16.2" x14ac:dyDescent="0.3">
      <c r="A1062" s="63"/>
      <c r="B1062" s="45" t="s">
        <v>540</v>
      </c>
      <c r="C1062" s="4"/>
      <c r="D1062" s="4" t="str">
        <f t="shared" si="227"/>
        <v/>
      </c>
      <c r="E1062" s="4"/>
      <c r="F1062" s="4"/>
      <c r="G1062" s="17"/>
      <c r="H1062" s="17"/>
      <c r="I1062" s="17"/>
      <c r="J1062" s="77"/>
      <c r="K1062" s="122"/>
    </row>
    <row r="1063" spans="1:11" s="32" customFormat="1" ht="32.4" x14ac:dyDescent="0.3">
      <c r="A1063" s="148"/>
      <c r="B1063" s="118" t="s">
        <v>1910</v>
      </c>
      <c r="C1063" s="10">
        <v>8</v>
      </c>
      <c r="D1063" s="10">
        <f t="shared" si="227"/>
        <v>7</v>
      </c>
      <c r="E1063" s="10"/>
      <c r="F1063" s="10"/>
      <c r="G1063" s="38"/>
      <c r="H1063" s="38"/>
      <c r="I1063" s="38"/>
      <c r="J1063" s="82"/>
      <c r="K1063" s="154">
        <f>133*8*2</f>
        <v>2128</v>
      </c>
    </row>
    <row r="1064" spans="1:11" ht="16.2" x14ac:dyDescent="0.3">
      <c r="A1064" s="63"/>
      <c r="B1064" s="45" t="s">
        <v>541</v>
      </c>
      <c r="C1064" s="4">
        <v>13</v>
      </c>
      <c r="D1064" s="4">
        <f t="shared" si="227"/>
        <v>11</v>
      </c>
      <c r="E1064" s="4"/>
      <c r="F1064" s="4">
        <v>2</v>
      </c>
      <c r="G1064" s="17">
        <f t="shared" si="228"/>
        <v>354.66666666666669</v>
      </c>
      <c r="H1064" s="17">
        <f t="shared" ref="H1064:H1070" si="231">IF(F1064&gt;2,F1064-2,0)*133*5/3</f>
        <v>0</v>
      </c>
      <c r="I1064" s="17">
        <v>1</v>
      </c>
      <c r="J1064" s="77"/>
      <c r="K1064" s="122"/>
    </row>
    <row r="1065" spans="1:11" ht="16.2" x14ac:dyDescent="0.3">
      <c r="A1065" s="63"/>
      <c r="B1065" s="45" t="s">
        <v>542</v>
      </c>
      <c r="C1065" s="4">
        <v>12</v>
      </c>
      <c r="D1065" s="4">
        <f t="shared" si="227"/>
        <v>10</v>
      </c>
      <c r="E1065" s="4"/>
      <c r="F1065" s="4">
        <f t="shared" si="230"/>
        <v>2</v>
      </c>
      <c r="G1065" s="17">
        <f t="shared" ref="G1065:G1080" si="232">IF(2&lt;F1065,2,F1065)*133*4/3</f>
        <v>354.66666666666669</v>
      </c>
      <c r="H1065" s="17">
        <f t="shared" si="231"/>
        <v>0</v>
      </c>
      <c r="I1065" s="17"/>
      <c r="J1065" s="77"/>
      <c r="K1065" s="122"/>
    </row>
    <row r="1066" spans="1:11" ht="16.2" x14ac:dyDescent="0.3">
      <c r="A1066" s="63"/>
      <c r="B1066" s="45" t="s">
        <v>543</v>
      </c>
      <c r="C1066" s="4">
        <v>12</v>
      </c>
      <c r="D1066" s="4">
        <v>10</v>
      </c>
      <c r="E1066" s="4"/>
      <c r="F1066" s="4">
        <f t="shared" ref="F1066:F1068" si="233">D1066-8</f>
        <v>2</v>
      </c>
      <c r="G1066" s="17">
        <f t="shared" si="232"/>
        <v>354.66666666666669</v>
      </c>
      <c r="H1066" s="17">
        <f t="shared" si="231"/>
        <v>0</v>
      </c>
      <c r="I1066" s="17"/>
      <c r="J1066" s="77"/>
      <c r="K1066" s="122"/>
    </row>
    <row r="1067" spans="1:11" ht="16.2" x14ac:dyDescent="0.3">
      <c r="A1067" s="63"/>
      <c r="B1067" s="45" t="s">
        <v>544</v>
      </c>
      <c r="C1067" s="4">
        <v>12</v>
      </c>
      <c r="D1067" s="4">
        <f t="shared" si="227"/>
        <v>10</v>
      </c>
      <c r="E1067" s="4"/>
      <c r="F1067" s="4">
        <f t="shared" si="233"/>
        <v>2</v>
      </c>
      <c r="G1067" s="17">
        <f t="shared" si="232"/>
        <v>354.66666666666669</v>
      </c>
      <c r="H1067" s="17">
        <f t="shared" si="231"/>
        <v>0</v>
      </c>
      <c r="I1067" s="17"/>
      <c r="J1067" s="77"/>
      <c r="K1067" s="122"/>
    </row>
    <row r="1068" spans="1:11" ht="16.2" x14ac:dyDescent="0.3">
      <c r="A1068" s="63"/>
      <c r="B1068" s="45" t="s">
        <v>545</v>
      </c>
      <c r="C1068" s="4">
        <v>12</v>
      </c>
      <c r="D1068" s="4">
        <f t="shared" si="227"/>
        <v>10</v>
      </c>
      <c r="E1068" s="4"/>
      <c r="F1068" s="4">
        <f t="shared" si="233"/>
        <v>2</v>
      </c>
      <c r="G1068" s="17">
        <f t="shared" si="232"/>
        <v>354.66666666666669</v>
      </c>
      <c r="H1068" s="17">
        <f t="shared" si="231"/>
        <v>0</v>
      </c>
      <c r="I1068" s="17"/>
      <c r="J1068" s="77"/>
      <c r="K1068" s="122"/>
    </row>
    <row r="1069" spans="1:11" s="140" customFormat="1" ht="32.4" x14ac:dyDescent="0.3">
      <c r="A1069" s="153"/>
      <c r="B1069" s="177" t="s">
        <v>1904</v>
      </c>
      <c r="C1069" s="10">
        <v>13</v>
      </c>
      <c r="D1069" s="10">
        <f t="shared" si="227"/>
        <v>11</v>
      </c>
      <c r="E1069" s="10"/>
      <c r="F1069" s="10">
        <v>2</v>
      </c>
      <c r="G1069" s="38">
        <f t="shared" si="232"/>
        <v>354.66666666666669</v>
      </c>
      <c r="H1069" s="38">
        <f t="shared" si="231"/>
        <v>0</v>
      </c>
      <c r="I1069" s="38">
        <v>1</v>
      </c>
      <c r="J1069" s="82"/>
      <c r="K1069" s="154">
        <v>2705</v>
      </c>
    </row>
    <row r="1070" spans="1:11" ht="16.2" x14ac:dyDescent="0.3">
      <c r="A1070" s="63"/>
      <c r="B1070" s="45" t="s">
        <v>546</v>
      </c>
      <c r="C1070" s="4">
        <v>13</v>
      </c>
      <c r="D1070" s="4">
        <f t="shared" si="227"/>
        <v>11</v>
      </c>
      <c r="E1070" s="4"/>
      <c r="F1070" s="4">
        <v>2</v>
      </c>
      <c r="G1070" s="17">
        <f t="shared" si="232"/>
        <v>354.66666666666669</v>
      </c>
      <c r="H1070" s="17">
        <f t="shared" si="231"/>
        <v>0</v>
      </c>
      <c r="I1070" s="17">
        <v>1</v>
      </c>
      <c r="J1070" s="77"/>
      <c r="K1070" s="122"/>
    </row>
    <row r="1071" spans="1:11" ht="16.2" x14ac:dyDescent="0.3">
      <c r="A1071" s="63"/>
      <c r="B1071" s="45" t="s">
        <v>547</v>
      </c>
      <c r="C1071" s="4"/>
      <c r="D1071" s="4" t="str">
        <f t="shared" si="227"/>
        <v/>
      </c>
      <c r="E1071" s="4"/>
      <c r="F1071" s="4"/>
      <c r="G1071" s="17"/>
      <c r="H1071" s="17"/>
      <c r="I1071" s="17"/>
      <c r="J1071" s="77"/>
      <c r="K1071" s="122"/>
    </row>
    <row r="1072" spans="1:11" ht="16.2" x14ac:dyDescent="0.3">
      <c r="A1072" s="63"/>
      <c r="B1072" s="45" t="s">
        <v>548</v>
      </c>
      <c r="C1072" s="4"/>
      <c r="D1072" s="4" t="str">
        <f t="shared" si="227"/>
        <v/>
      </c>
      <c r="E1072" s="4"/>
      <c r="F1072" s="4"/>
      <c r="G1072" s="17"/>
      <c r="H1072" s="17"/>
      <c r="I1072" s="17"/>
      <c r="J1072" s="77"/>
      <c r="K1072" s="122"/>
    </row>
    <row r="1073" spans="1:11" ht="16.2" x14ac:dyDescent="0.3">
      <c r="A1073" s="63"/>
      <c r="B1073" s="45" t="s">
        <v>549</v>
      </c>
      <c r="C1073" s="4"/>
      <c r="D1073" s="4" t="str">
        <f t="shared" si="227"/>
        <v/>
      </c>
      <c r="E1073" s="4"/>
      <c r="F1073" s="4"/>
      <c r="G1073" s="17"/>
      <c r="H1073" s="17"/>
      <c r="I1073" s="17"/>
      <c r="J1073" s="77"/>
      <c r="K1073" s="122"/>
    </row>
    <row r="1074" spans="1:11" ht="16.2" x14ac:dyDescent="0.3">
      <c r="A1074" s="63"/>
      <c r="B1074" s="45" t="s">
        <v>550</v>
      </c>
      <c r="C1074" s="4"/>
      <c r="D1074" s="4" t="str">
        <f t="shared" si="227"/>
        <v/>
      </c>
      <c r="E1074" s="4"/>
      <c r="F1074" s="4"/>
      <c r="G1074" s="17"/>
      <c r="H1074" s="17"/>
      <c r="I1074" s="17"/>
      <c r="J1074" s="77"/>
      <c r="K1074" s="122"/>
    </row>
    <row r="1075" spans="1:11" ht="16.2" x14ac:dyDescent="0.3">
      <c r="A1075" s="63"/>
      <c r="B1075" s="45" t="s">
        <v>551</v>
      </c>
      <c r="C1075" s="4"/>
      <c r="D1075" s="4" t="str">
        <f t="shared" si="227"/>
        <v/>
      </c>
      <c r="E1075" s="4"/>
      <c r="F1075" s="4"/>
      <c r="G1075" s="17"/>
      <c r="H1075" s="17"/>
      <c r="I1075" s="17"/>
      <c r="J1075" s="77"/>
      <c r="K1075" s="122"/>
    </row>
    <row r="1076" spans="1:11" ht="16.2" x14ac:dyDescent="0.3">
      <c r="A1076" s="63"/>
      <c r="B1076" s="45" t="s">
        <v>552</v>
      </c>
      <c r="C1076" s="4">
        <v>13</v>
      </c>
      <c r="D1076" s="4">
        <f t="shared" si="227"/>
        <v>11</v>
      </c>
      <c r="E1076" s="4"/>
      <c r="F1076" s="4">
        <v>2</v>
      </c>
      <c r="G1076" s="17">
        <f t="shared" si="232"/>
        <v>354.66666666666669</v>
      </c>
      <c r="H1076" s="17">
        <f t="shared" ref="H1076:H1080" si="234">IF(F1076&gt;2,F1076-2,0)*133*5/3</f>
        <v>0</v>
      </c>
      <c r="I1076" s="17">
        <v>1</v>
      </c>
      <c r="J1076" s="77"/>
      <c r="K1076" s="122"/>
    </row>
    <row r="1077" spans="1:11" ht="16.2" x14ac:dyDescent="0.3">
      <c r="A1077" s="63"/>
      <c r="B1077" s="45" t="s">
        <v>553</v>
      </c>
      <c r="C1077" s="4">
        <v>12</v>
      </c>
      <c r="D1077" s="4">
        <f t="shared" si="227"/>
        <v>10</v>
      </c>
      <c r="E1077" s="4"/>
      <c r="F1077" s="4">
        <f t="shared" ref="F1077:F1078" si="235">D1077-8</f>
        <v>2</v>
      </c>
      <c r="G1077" s="17">
        <f t="shared" si="232"/>
        <v>354.66666666666669</v>
      </c>
      <c r="H1077" s="17">
        <f t="shared" si="234"/>
        <v>0</v>
      </c>
      <c r="I1077" s="17"/>
      <c r="J1077" s="77"/>
      <c r="K1077" s="122"/>
    </row>
    <row r="1078" spans="1:11" ht="16.2" x14ac:dyDescent="0.3">
      <c r="A1078" s="63"/>
      <c r="B1078" s="45" t="s">
        <v>554</v>
      </c>
      <c r="C1078" s="4">
        <v>12</v>
      </c>
      <c r="D1078" s="4">
        <f t="shared" si="227"/>
        <v>10</v>
      </c>
      <c r="E1078" s="4"/>
      <c r="F1078" s="4">
        <f t="shared" si="235"/>
        <v>2</v>
      </c>
      <c r="G1078" s="17">
        <f t="shared" si="232"/>
        <v>354.66666666666669</v>
      </c>
      <c r="H1078" s="17">
        <f t="shared" si="234"/>
        <v>0</v>
      </c>
      <c r="I1078" s="17"/>
      <c r="J1078" s="77"/>
      <c r="K1078" s="122"/>
    </row>
    <row r="1079" spans="1:11" ht="16.2" x14ac:dyDescent="0.3">
      <c r="A1079" s="63"/>
      <c r="B1079" s="45" t="s">
        <v>555</v>
      </c>
      <c r="C1079" s="4">
        <v>13</v>
      </c>
      <c r="D1079" s="4">
        <f t="shared" si="227"/>
        <v>11</v>
      </c>
      <c r="E1079" s="4"/>
      <c r="F1079" s="4">
        <v>2</v>
      </c>
      <c r="G1079" s="17">
        <f t="shared" si="232"/>
        <v>354.66666666666669</v>
      </c>
      <c r="H1079" s="17">
        <f t="shared" si="234"/>
        <v>0</v>
      </c>
      <c r="I1079" s="17">
        <v>1</v>
      </c>
      <c r="J1079" s="77"/>
      <c r="K1079" s="122"/>
    </row>
    <row r="1080" spans="1:11" ht="16.2" x14ac:dyDescent="0.3">
      <c r="A1080" s="63"/>
      <c r="B1080" s="8" t="s">
        <v>59</v>
      </c>
      <c r="C1080" s="4"/>
      <c r="D1080" s="4">
        <v>144</v>
      </c>
      <c r="E1080" s="4"/>
      <c r="F1080" s="4">
        <v>36</v>
      </c>
      <c r="G1080" s="17">
        <f t="shared" si="232"/>
        <v>354.66666666666669</v>
      </c>
      <c r="H1080" s="17">
        <f t="shared" si="234"/>
        <v>7536.666666666667</v>
      </c>
      <c r="I1080" s="17">
        <v>8</v>
      </c>
      <c r="J1080" s="77">
        <v>19152</v>
      </c>
      <c r="K1080" s="122"/>
    </row>
    <row r="1081" spans="1:11" ht="32.4" x14ac:dyDescent="0.3">
      <c r="A1081" s="63"/>
      <c r="B1081" s="90" t="s">
        <v>1849</v>
      </c>
      <c r="C1081" s="4"/>
      <c r="D1081" s="4"/>
      <c r="E1081" s="4"/>
      <c r="F1081" s="4"/>
      <c r="G1081" s="17"/>
      <c r="H1081" s="17"/>
      <c r="I1081" s="17"/>
      <c r="J1081" s="77">
        <f>133*36*4/3+133*8*5/3</f>
        <v>8157.333333333333</v>
      </c>
      <c r="K1081" s="122">
        <v>4833</v>
      </c>
    </row>
    <row r="1082" spans="1:11" ht="16.2" x14ac:dyDescent="0.3">
      <c r="A1082" s="63"/>
      <c r="B1082" s="8" t="s">
        <v>1817</v>
      </c>
      <c r="C1082" s="4"/>
      <c r="D1082" s="4"/>
      <c r="E1082" s="4"/>
      <c r="F1082" s="4"/>
      <c r="G1082" s="17"/>
      <c r="H1082" s="17"/>
      <c r="I1082" s="17"/>
      <c r="J1082" s="77">
        <v>32142</v>
      </c>
      <c r="K1082" s="122"/>
    </row>
    <row r="1083" spans="1:11" ht="16.2" x14ac:dyDescent="0.3">
      <c r="A1083" s="63"/>
      <c r="B1083" s="8" t="s">
        <v>1</v>
      </c>
      <c r="C1083" s="27"/>
      <c r="D1083" s="4"/>
      <c r="E1083" s="4"/>
      <c r="F1083" s="4"/>
      <c r="G1083" s="1"/>
      <c r="H1083" s="1"/>
      <c r="I1083" s="1"/>
      <c r="J1083" s="134" t="s">
        <v>1979</v>
      </c>
      <c r="K1083" s="122"/>
    </row>
    <row r="1084" spans="1:11" ht="16.2" x14ac:dyDescent="0.3">
      <c r="A1084" s="63"/>
      <c r="B1084" s="8" t="s">
        <v>405</v>
      </c>
      <c r="C1084" s="9"/>
      <c r="D1084" s="9" t="str">
        <f t="shared" ref="D1084" si="236">IF((OR(C1084&gt;12,C1084=12)),C1084-2,IF(C1084=8,C1084-1,""))</f>
        <v/>
      </c>
      <c r="E1084" s="9"/>
      <c r="F1084" s="9"/>
      <c r="G1084" s="10"/>
      <c r="H1084" s="10"/>
      <c r="I1084" s="10"/>
      <c r="J1084" s="78">
        <v>6138</v>
      </c>
      <c r="K1084" s="122"/>
    </row>
    <row r="1085" spans="1:11" x14ac:dyDescent="0.3">
      <c r="A1085" s="63"/>
      <c r="K1085" s="122"/>
    </row>
    <row r="1086" spans="1:11" x14ac:dyDescent="0.3">
      <c r="A1086" s="63"/>
      <c r="K1086" s="122"/>
    </row>
    <row r="1087" spans="1:11" ht="16.2" x14ac:dyDescent="0.3">
      <c r="A1087" s="63"/>
      <c r="B1087" s="45" t="s">
        <v>1759</v>
      </c>
      <c r="C1087" s="4">
        <v>13</v>
      </c>
      <c r="D1087" s="4">
        <f t="shared" ref="D1087:D1115" si="237">IF((OR(C1087&gt;12,C1087=12)),C1087-2,IF(C1087=8,C1087-1,""))</f>
        <v>11</v>
      </c>
      <c r="E1087" s="4"/>
      <c r="F1087" s="4">
        <v>2</v>
      </c>
      <c r="G1087" s="17">
        <f t="shared" ref="G1087:G1113" si="238">IF(2&lt;F1087,2,F1087)*133*4/3</f>
        <v>354.66666666666669</v>
      </c>
      <c r="H1087" s="17">
        <f t="shared" ref="H1087:H1100" si="239">IF(F1087&gt;2,F1087-2,0)*133*5/3</f>
        <v>0</v>
      </c>
      <c r="I1087" s="17">
        <v>1</v>
      </c>
      <c r="J1087" s="77"/>
      <c r="K1087" s="122"/>
    </row>
    <row r="1088" spans="1:11" ht="16.2" x14ac:dyDescent="0.3">
      <c r="A1088" s="63"/>
      <c r="B1088" s="45" t="s">
        <v>557</v>
      </c>
      <c r="C1088" s="4">
        <v>13</v>
      </c>
      <c r="D1088" s="4">
        <f t="shared" si="237"/>
        <v>11</v>
      </c>
      <c r="E1088" s="4"/>
      <c r="F1088" s="4">
        <v>2</v>
      </c>
      <c r="G1088" s="17">
        <f t="shared" si="238"/>
        <v>354.66666666666669</v>
      </c>
      <c r="H1088" s="17">
        <f t="shared" si="239"/>
        <v>0</v>
      </c>
      <c r="I1088" s="17">
        <v>1</v>
      </c>
      <c r="J1088" s="77"/>
      <c r="K1088" s="122"/>
    </row>
    <row r="1089" spans="1:11" ht="16.2" x14ac:dyDescent="0.3">
      <c r="A1089" s="63"/>
      <c r="B1089" s="45" t="s">
        <v>558</v>
      </c>
      <c r="C1089" s="4">
        <v>13</v>
      </c>
      <c r="D1089" s="4">
        <f t="shared" si="237"/>
        <v>11</v>
      </c>
      <c r="E1089" s="4"/>
      <c r="F1089" s="4">
        <v>2</v>
      </c>
      <c r="G1089" s="17">
        <f t="shared" si="238"/>
        <v>354.66666666666669</v>
      </c>
      <c r="H1089" s="17">
        <f t="shared" si="239"/>
        <v>0</v>
      </c>
      <c r="I1089" s="17">
        <v>1</v>
      </c>
      <c r="J1089" s="77"/>
      <c r="K1089" s="122"/>
    </row>
    <row r="1090" spans="1:11" ht="16.2" x14ac:dyDescent="0.3">
      <c r="A1090" s="63"/>
      <c r="B1090" s="45" t="s">
        <v>559</v>
      </c>
      <c r="C1090" s="4"/>
      <c r="D1090" s="4" t="str">
        <f t="shared" si="237"/>
        <v/>
      </c>
      <c r="E1090" s="4"/>
      <c r="F1090" s="4"/>
      <c r="G1090" s="17"/>
      <c r="H1090" s="17"/>
      <c r="I1090" s="17"/>
      <c r="J1090" s="77"/>
      <c r="K1090" s="122"/>
    </row>
    <row r="1091" spans="1:11" ht="16.2" x14ac:dyDescent="0.3">
      <c r="A1091" s="63"/>
      <c r="B1091" s="45" t="s">
        <v>560</v>
      </c>
      <c r="C1091" s="4"/>
      <c r="D1091" s="4" t="str">
        <f t="shared" si="237"/>
        <v/>
      </c>
      <c r="E1091" s="4"/>
      <c r="F1091" s="4"/>
      <c r="G1091" s="17"/>
      <c r="H1091" s="17"/>
      <c r="I1091" s="17"/>
      <c r="J1091" s="77"/>
      <c r="K1091" s="122"/>
    </row>
    <row r="1092" spans="1:11" ht="16.2" x14ac:dyDescent="0.3">
      <c r="A1092" s="63"/>
      <c r="B1092" s="45" t="s">
        <v>561</v>
      </c>
      <c r="C1092" s="4"/>
      <c r="D1092" s="4" t="str">
        <f t="shared" si="237"/>
        <v/>
      </c>
      <c r="E1092" s="4"/>
      <c r="F1092" s="4"/>
      <c r="G1092" s="17"/>
      <c r="H1092" s="17"/>
      <c r="I1092" s="17"/>
      <c r="J1092" s="77"/>
      <c r="K1092" s="122"/>
    </row>
    <row r="1093" spans="1:11" ht="16.2" x14ac:dyDescent="0.3">
      <c r="A1093" s="63"/>
      <c r="B1093" s="45" t="s">
        <v>562</v>
      </c>
      <c r="C1093" s="4">
        <v>12</v>
      </c>
      <c r="D1093" s="4">
        <f t="shared" si="237"/>
        <v>10</v>
      </c>
      <c r="E1093" s="4"/>
      <c r="F1093" s="4">
        <f t="shared" ref="F1093:F1099" si="240">D1093-8</f>
        <v>2</v>
      </c>
      <c r="G1093" s="17">
        <f t="shared" si="238"/>
        <v>354.66666666666669</v>
      </c>
      <c r="H1093" s="17">
        <f t="shared" si="239"/>
        <v>0</v>
      </c>
      <c r="I1093" s="17"/>
      <c r="J1093" s="77"/>
      <c r="K1093" s="122"/>
    </row>
    <row r="1094" spans="1:11" ht="16.2" x14ac:dyDescent="0.3">
      <c r="A1094" s="63"/>
      <c r="B1094" s="45" t="s">
        <v>563</v>
      </c>
      <c r="C1094" s="4">
        <v>13</v>
      </c>
      <c r="D1094" s="4">
        <f t="shared" si="237"/>
        <v>11</v>
      </c>
      <c r="E1094" s="4"/>
      <c r="F1094" s="4">
        <v>2</v>
      </c>
      <c r="G1094" s="17">
        <f t="shared" si="238"/>
        <v>354.66666666666669</v>
      </c>
      <c r="H1094" s="17">
        <f t="shared" si="239"/>
        <v>0</v>
      </c>
      <c r="I1094" s="17">
        <v>1</v>
      </c>
      <c r="J1094" s="77"/>
      <c r="K1094" s="122"/>
    </row>
    <row r="1095" spans="1:11" ht="16.2" x14ac:dyDescent="0.3">
      <c r="A1095" s="63"/>
      <c r="B1095" s="45" t="s">
        <v>564</v>
      </c>
      <c r="C1095" s="4">
        <v>11</v>
      </c>
      <c r="D1095" s="4">
        <v>10</v>
      </c>
      <c r="E1095" s="4"/>
      <c r="F1095" s="4">
        <f t="shared" si="240"/>
        <v>2</v>
      </c>
      <c r="G1095" s="17">
        <f t="shared" si="238"/>
        <v>354.66666666666669</v>
      </c>
      <c r="H1095" s="17">
        <f t="shared" si="239"/>
        <v>0</v>
      </c>
      <c r="I1095" s="17"/>
      <c r="J1095" s="77"/>
      <c r="K1095" s="122"/>
    </row>
    <row r="1096" spans="1:11" ht="16.2" x14ac:dyDescent="0.3">
      <c r="A1096" s="63"/>
      <c r="B1096" s="45" t="s">
        <v>565</v>
      </c>
      <c r="C1096" s="4">
        <v>12</v>
      </c>
      <c r="D1096" s="4">
        <f t="shared" si="237"/>
        <v>10</v>
      </c>
      <c r="E1096" s="4"/>
      <c r="F1096" s="4">
        <f t="shared" si="240"/>
        <v>2</v>
      </c>
      <c r="G1096" s="17">
        <f t="shared" si="238"/>
        <v>354.66666666666669</v>
      </c>
      <c r="H1096" s="17">
        <f t="shared" si="239"/>
        <v>0</v>
      </c>
      <c r="I1096" s="17"/>
      <c r="J1096" s="77"/>
      <c r="K1096" s="122"/>
    </row>
    <row r="1097" spans="1:11" ht="16.2" x14ac:dyDescent="0.3">
      <c r="A1097" s="63"/>
      <c r="B1097" s="45" t="s">
        <v>566</v>
      </c>
      <c r="C1097" s="4">
        <v>12</v>
      </c>
      <c r="D1097" s="4">
        <f t="shared" si="237"/>
        <v>10</v>
      </c>
      <c r="E1097" s="4"/>
      <c r="F1097" s="4">
        <f t="shared" si="240"/>
        <v>2</v>
      </c>
      <c r="G1097" s="17">
        <f t="shared" si="238"/>
        <v>354.66666666666669</v>
      </c>
      <c r="H1097" s="17">
        <f t="shared" si="239"/>
        <v>0</v>
      </c>
      <c r="I1097" s="17"/>
      <c r="J1097" s="77"/>
      <c r="K1097" s="122"/>
    </row>
    <row r="1098" spans="1:11" ht="16.2" x14ac:dyDescent="0.3">
      <c r="A1098" s="63"/>
      <c r="B1098" s="45" t="s">
        <v>1760</v>
      </c>
      <c r="C1098" s="4">
        <v>12</v>
      </c>
      <c r="D1098" s="4">
        <f t="shared" si="237"/>
        <v>10</v>
      </c>
      <c r="E1098" s="4"/>
      <c r="F1098" s="4">
        <f t="shared" si="240"/>
        <v>2</v>
      </c>
      <c r="G1098" s="17">
        <f t="shared" si="238"/>
        <v>354.66666666666669</v>
      </c>
      <c r="H1098" s="17">
        <f t="shared" si="239"/>
        <v>0</v>
      </c>
      <c r="I1098" s="17"/>
      <c r="J1098" s="77"/>
      <c r="K1098" s="122"/>
    </row>
    <row r="1099" spans="1:11" ht="16.2" x14ac:dyDescent="0.3">
      <c r="A1099" s="63"/>
      <c r="B1099" s="45" t="s">
        <v>568</v>
      </c>
      <c r="C1099" s="4">
        <v>12</v>
      </c>
      <c r="D1099" s="4">
        <f t="shared" si="237"/>
        <v>10</v>
      </c>
      <c r="E1099" s="4"/>
      <c r="F1099" s="4">
        <f t="shared" si="240"/>
        <v>2</v>
      </c>
      <c r="G1099" s="17">
        <f t="shared" si="238"/>
        <v>354.66666666666669</v>
      </c>
      <c r="H1099" s="17">
        <f t="shared" si="239"/>
        <v>0</v>
      </c>
      <c r="I1099" s="17"/>
      <c r="J1099" s="77"/>
      <c r="K1099" s="122"/>
    </row>
    <row r="1100" spans="1:11" ht="16.2" x14ac:dyDescent="0.3">
      <c r="A1100" s="63"/>
      <c r="B1100" s="45" t="s">
        <v>569</v>
      </c>
      <c r="C1100" s="4">
        <v>13</v>
      </c>
      <c r="D1100" s="4">
        <f t="shared" si="237"/>
        <v>11</v>
      </c>
      <c r="E1100" s="4"/>
      <c r="F1100" s="4">
        <v>2</v>
      </c>
      <c r="G1100" s="17">
        <f t="shared" si="238"/>
        <v>354.66666666666669</v>
      </c>
      <c r="H1100" s="17">
        <f t="shared" si="239"/>
        <v>0</v>
      </c>
      <c r="I1100" s="17">
        <v>1</v>
      </c>
      <c r="J1100" s="77"/>
      <c r="K1100" s="122"/>
    </row>
    <row r="1101" spans="1:11" ht="16.2" x14ac:dyDescent="0.3">
      <c r="A1101" s="63"/>
      <c r="B1101" s="45" t="s">
        <v>570</v>
      </c>
      <c r="C1101" s="4">
        <v>13</v>
      </c>
      <c r="D1101" s="4">
        <f t="shared" si="237"/>
        <v>11</v>
      </c>
      <c r="E1101" s="4"/>
      <c r="F1101" s="4">
        <v>2</v>
      </c>
      <c r="G1101" s="17">
        <f t="shared" si="238"/>
        <v>354.66666666666669</v>
      </c>
      <c r="H1101" s="17">
        <f t="shared" ref="H1101:H1112" si="241">IF(F1101&gt;2,F1101-2,0)*133*5/3</f>
        <v>0</v>
      </c>
      <c r="I1101" s="17">
        <v>1</v>
      </c>
      <c r="J1101" s="77"/>
      <c r="K1101" s="122"/>
    </row>
    <row r="1102" spans="1:11" ht="16.2" x14ac:dyDescent="0.3">
      <c r="A1102" s="63"/>
      <c r="B1102" s="45" t="s">
        <v>571</v>
      </c>
      <c r="C1102" s="4"/>
      <c r="D1102" s="4"/>
      <c r="E1102" s="4"/>
      <c r="F1102" s="4"/>
      <c r="G1102" s="17"/>
      <c r="H1102" s="17"/>
      <c r="I1102" s="17"/>
      <c r="J1102" s="77"/>
      <c r="K1102" s="122"/>
    </row>
    <row r="1103" spans="1:11" ht="16.2" x14ac:dyDescent="0.3">
      <c r="A1103" s="63"/>
      <c r="B1103" s="45" t="s">
        <v>572</v>
      </c>
      <c r="C1103" s="4"/>
      <c r="D1103" s="4" t="str">
        <f t="shared" si="237"/>
        <v/>
      </c>
      <c r="E1103" s="4"/>
      <c r="F1103" s="4"/>
      <c r="G1103" s="17"/>
      <c r="H1103" s="17"/>
      <c r="I1103" s="17"/>
      <c r="J1103" s="77"/>
      <c r="K1103" s="122"/>
    </row>
    <row r="1104" spans="1:11" ht="16.2" x14ac:dyDescent="0.3">
      <c r="A1104" s="63"/>
      <c r="B1104" s="45" t="s">
        <v>573</v>
      </c>
      <c r="C1104" s="4"/>
      <c r="D1104" s="4" t="str">
        <f t="shared" si="237"/>
        <v/>
      </c>
      <c r="E1104" s="4"/>
      <c r="F1104" s="4"/>
      <c r="G1104" s="17"/>
      <c r="H1104" s="17"/>
      <c r="I1104" s="17"/>
      <c r="J1104" s="77"/>
      <c r="K1104" s="122"/>
    </row>
    <row r="1105" spans="1:11" ht="16.2" x14ac:dyDescent="0.3">
      <c r="A1105" s="63"/>
      <c r="B1105" s="45" t="s">
        <v>574</v>
      </c>
      <c r="C1105" s="4"/>
      <c r="D1105" s="4" t="str">
        <f t="shared" si="237"/>
        <v/>
      </c>
      <c r="E1105" s="4"/>
      <c r="F1105" s="4"/>
      <c r="G1105" s="17"/>
      <c r="H1105" s="17"/>
      <c r="I1105" s="17"/>
      <c r="J1105" s="77"/>
      <c r="K1105" s="122"/>
    </row>
    <row r="1106" spans="1:11" ht="16.2" x14ac:dyDescent="0.3">
      <c r="A1106" s="63"/>
      <c r="B1106" s="45" t="s">
        <v>575</v>
      </c>
      <c r="C1106" s="4">
        <v>13</v>
      </c>
      <c r="D1106" s="4">
        <f t="shared" si="237"/>
        <v>11</v>
      </c>
      <c r="E1106" s="4"/>
      <c r="F1106" s="4">
        <v>2</v>
      </c>
      <c r="G1106" s="17">
        <f t="shared" si="238"/>
        <v>354.66666666666669</v>
      </c>
      <c r="H1106" s="17">
        <f t="shared" si="241"/>
        <v>0</v>
      </c>
      <c r="I1106" s="17">
        <v>1</v>
      </c>
      <c r="J1106" s="77"/>
      <c r="K1106" s="122"/>
    </row>
    <row r="1107" spans="1:11" ht="16.2" x14ac:dyDescent="0.3">
      <c r="A1107" s="63"/>
      <c r="B1107" s="45" t="s">
        <v>576</v>
      </c>
      <c r="C1107" s="4">
        <v>13</v>
      </c>
      <c r="D1107" s="4">
        <f t="shared" si="237"/>
        <v>11</v>
      </c>
      <c r="E1107" s="4"/>
      <c r="F1107" s="4">
        <v>2</v>
      </c>
      <c r="G1107" s="17">
        <f t="shared" si="238"/>
        <v>354.66666666666669</v>
      </c>
      <c r="H1107" s="17">
        <f t="shared" si="241"/>
        <v>0</v>
      </c>
      <c r="I1107" s="17">
        <v>1</v>
      </c>
      <c r="J1107" s="77"/>
      <c r="K1107" s="122"/>
    </row>
    <row r="1108" spans="1:11" ht="16.2" x14ac:dyDescent="0.3">
      <c r="A1108" s="63"/>
      <c r="B1108" s="45" t="s">
        <v>577</v>
      </c>
      <c r="C1108" s="4">
        <v>12</v>
      </c>
      <c r="D1108" s="4">
        <f t="shared" si="237"/>
        <v>10</v>
      </c>
      <c r="E1108" s="4"/>
      <c r="F1108" s="4">
        <f t="shared" ref="F1108:F1111" si="242">D1108-8</f>
        <v>2</v>
      </c>
      <c r="G1108" s="17">
        <f t="shared" si="238"/>
        <v>354.66666666666669</v>
      </c>
      <c r="H1108" s="17">
        <f t="shared" si="241"/>
        <v>0</v>
      </c>
      <c r="I1108" s="17"/>
      <c r="J1108" s="77"/>
      <c r="K1108" s="122"/>
    </row>
    <row r="1109" spans="1:11" ht="16.2" x14ac:dyDescent="0.3">
      <c r="A1109" s="63"/>
      <c r="B1109" s="45" t="s">
        <v>578</v>
      </c>
      <c r="C1109" s="4">
        <v>12</v>
      </c>
      <c r="D1109" s="4">
        <f t="shared" si="237"/>
        <v>10</v>
      </c>
      <c r="E1109" s="4"/>
      <c r="F1109" s="4">
        <f t="shared" si="242"/>
        <v>2</v>
      </c>
      <c r="G1109" s="17">
        <f t="shared" si="238"/>
        <v>354.66666666666669</v>
      </c>
      <c r="H1109" s="17">
        <f t="shared" si="241"/>
        <v>0</v>
      </c>
      <c r="I1109" s="17"/>
      <c r="J1109" s="77"/>
      <c r="K1109" s="122"/>
    </row>
    <row r="1110" spans="1:11" ht="16.2" x14ac:dyDescent="0.3">
      <c r="A1110" s="63"/>
      <c r="B1110" s="45" t="s">
        <v>579</v>
      </c>
      <c r="C1110" s="4">
        <v>12</v>
      </c>
      <c r="D1110" s="4">
        <f t="shared" si="237"/>
        <v>10</v>
      </c>
      <c r="E1110" s="4"/>
      <c r="F1110" s="4">
        <f t="shared" si="242"/>
        <v>2</v>
      </c>
      <c r="G1110" s="17">
        <f t="shared" si="238"/>
        <v>354.66666666666669</v>
      </c>
      <c r="H1110" s="17">
        <f t="shared" si="241"/>
        <v>0</v>
      </c>
      <c r="I1110" s="17"/>
      <c r="J1110" s="77"/>
      <c r="K1110" s="122"/>
    </row>
    <row r="1111" spans="1:11" ht="16.2" x14ac:dyDescent="0.3">
      <c r="A1111" s="63"/>
      <c r="B1111" s="45" t="s">
        <v>580</v>
      </c>
      <c r="C1111" s="4">
        <v>12</v>
      </c>
      <c r="D1111" s="4">
        <f t="shared" si="237"/>
        <v>10</v>
      </c>
      <c r="E1111" s="4"/>
      <c r="F1111" s="4">
        <f t="shared" si="242"/>
        <v>2</v>
      </c>
      <c r="G1111" s="17">
        <f t="shared" si="238"/>
        <v>354.66666666666669</v>
      </c>
      <c r="H1111" s="17">
        <f t="shared" si="241"/>
        <v>0</v>
      </c>
      <c r="I1111" s="17"/>
      <c r="J1111" s="77"/>
      <c r="K1111" s="122"/>
    </row>
    <row r="1112" spans="1:11" ht="16.2" x14ac:dyDescent="0.3">
      <c r="A1112" s="63"/>
      <c r="B1112" s="45" t="s">
        <v>581</v>
      </c>
      <c r="C1112" s="4">
        <v>13</v>
      </c>
      <c r="D1112" s="4">
        <f t="shared" si="237"/>
        <v>11</v>
      </c>
      <c r="E1112" s="4"/>
      <c r="F1112" s="4">
        <v>2</v>
      </c>
      <c r="G1112" s="17">
        <f t="shared" si="238"/>
        <v>354.66666666666669</v>
      </c>
      <c r="H1112" s="17">
        <f t="shared" si="241"/>
        <v>0</v>
      </c>
      <c r="I1112" s="17">
        <v>1</v>
      </c>
      <c r="J1112" s="77"/>
      <c r="K1112" s="122"/>
    </row>
    <row r="1113" spans="1:11" ht="16.2" x14ac:dyDescent="0.3">
      <c r="A1113" s="63"/>
      <c r="B1113" s="45" t="s">
        <v>582</v>
      </c>
      <c r="C1113" s="4">
        <v>13</v>
      </c>
      <c r="D1113" s="4">
        <f t="shared" si="237"/>
        <v>11</v>
      </c>
      <c r="E1113" s="4"/>
      <c r="F1113" s="4">
        <v>2</v>
      </c>
      <c r="G1113" s="17">
        <f t="shared" si="238"/>
        <v>354.66666666666669</v>
      </c>
      <c r="H1113" s="17">
        <f t="shared" ref="H1113" si="243">IF(F1113&gt;2,F1113-2,0)*133*5/3</f>
        <v>0</v>
      </c>
      <c r="I1113" s="17">
        <v>1</v>
      </c>
      <c r="J1113" s="77"/>
      <c r="K1113" s="122"/>
    </row>
    <row r="1114" spans="1:11" ht="16.2" x14ac:dyDescent="0.3">
      <c r="A1114" s="63"/>
      <c r="B1114" s="45" t="s">
        <v>583</v>
      </c>
      <c r="C1114" s="4"/>
      <c r="D1114" s="4" t="str">
        <f t="shared" si="237"/>
        <v/>
      </c>
      <c r="E1114" s="4"/>
      <c r="F1114" s="4"/>
      <c r="G1114" s="17"/>
      <c r="H1114" s="17"/>
      <c r="I1114" s="17"/>
      <c r="J1114" s="77"/>
      <c r="K1114" s="122"/>
    </row>
    <row r="1115" spans="1:11" ht="16.2" x14ac:dyDescent="0.3">
      <c r="A1115" s="63"/>
      <c r="B1115" s="45" t="s">
        <v>584</v>
      </c>
      <c r="C1115" s="4"/>
      <c r="D1115" s="4" t="str">
        <f t="shared" si="237"/>
        <v/>
      </c>
      <c r="E1115" s="4"/>
      <c r="F1115" s="4"/>
      <c r="G1115" s="17"/>
      <c r="H1115" s="17"/>
      <c r="I1115" s="17"/>
      <c r="J1115" s="77"/>
      <c r="K1115" s="122"/>
    </row>
    <row r="1116" spans="1:11" ht="16.2" x14ac:dyDescent="0.3">
      <c r="A1116" s="63"/>
      <c r="B1116" s="8" t="s">
        <v>59</v>
      </c>
      <c r="C1116" s="4"/>
      <c r="D1116" s="4">
        <v>160</v>
      </c>
      <c r="E1116" s="4"/>
      <c r="F1116" s="4">
        <f>SUM(F1087:F1115)</f>
        <v>40</v>
      </c>
      <c r="G1116" s="17"/>
      <c r="H1116" s="17"/>
      <c r="I1116" s="17">
        <v>10</v>
      </c>
      <c r="J1116" s="77">
        <v>21280</v>
      </c>
      <c r="K1116" s="122"/>
    </row>
    <row r="1117" spans="1:11" ht="32.4" x14ac:dyDescent="0.3">
      <c r="A1117" s="63"/>
      <c r="B1117" s="90" t="s">
        <v>1849</v>
      </c>
      <c r="C1117" s="4"/>
      <c r="D1117" s="4"/>
      <c r="E1117" s="4"/>
      <c r="F1117" s="4"/>
      <c r="G1117" s="17"/>
      <c r="H1117" s="17"/>
      <c r="I1117" s="17"/>
      <c r="J1117" s="77">
        <v>9310</v>
      </c>
      <c r="K1117" s="122"/>
    </row>
    <row r="1118" spans="1:11" ht="16.2" x14ac:dyDescent="0.3">
      <c r="A1118" s="63"/>
      <c r="B1118" s="8" t="s">
        <v>1817</v>
      </c>
      <c r="C1118" s="27"/>
      <c r="D1118" s="4"/>
      <c r="E1118" s="4"/>
      <c r="F1118" s="4"/>
      <c r="G1118" s="1"/>
      <c r="H1118" s="1"/>
      <c r="I1118" s="1"/>
      <c r="J1118" s="134" t="s">
        <v>1980</v>
      </c>
      <c r="K1118" s="122"/>
    </row>
    <row r="1119" spans="1:11" ht="16.2" x14ac:dyDescent="0.3">
      <c r="A1119" s="63"/>
      <c r="B1119" s="8" t="s">
        <v>1</v>
      </c>
      <c r="C1119" s="27"/>
      <c r="D1119" s="4"/>
      <c r="E1119" s="4"/>
      <c r="F1119" s="4"/>
      <c r="G1119" s="1"/>
      <c r="H1119" s="1"/>
      <c r="I1119" s="1"/>
      <c r="J1119" s="134" t="s">
        <v>1981</v>
      </c>
      <c r="K1119" s="122"/>
    </row>
    <row r="1120" spans="1:11" ht="16.2" x14ac:dyDescent="0.3">
      <c r="A1120" s="63"/>
      <c r="B1120" s="8" t="s">
        <v>405</v>
      </c>
      <c r="C1120" s="9"/>
      <c r="D1120" s="9" t="str">
        <f t="shared" ref="D1120" si="244">IF((OR(C1120&gt;12,C1120=12)),C1120-2,IF(C1120=8,C1120-1,""))</f>
        <v/>
      </c>
      <c r="E1120" s="9"/>
      <c r="F1120" s="9"/>
      <c r="G1120" s="10"/>
      <c r="H1120" s="10"/>
      <c r="I1120" s="10"/>
      <c r="J1120" s="78">
        <v>8316</v>
      </c>
      <c r="K1120" s="122"/>
    </row>
    <row r="1121" spans="1:11" x14ac:dyDescent="0.3">
      <c r="A1121" s="63"/>
      <c r="K1121" s="122"/>
    </row>
    <row r="1122" spans="1:11" ht="16.2" x14ac:dyDescent="0.3">
      <c r="A1122" s="63"/>
      <c r="B1122" s="45" t="s">
        <v>1761</v>
      </c>
      <c r="C1122" s="4">
        <v>13</v>
      </c>
      <c r="D1122" s="4">
        <f t="shared" ref="D1122:D1151" si="245">IF((OR(C1122&gt;12,C1122=12)),C1122-2,IF(C1122=8,C1122-1,""))</f>
        <v>11</v>
      </c>
      <c r="E1122" s="4"/>
      <c r="F1122" s="4">
        <v>2</v>
      </c>
      <c r="G1122" s="17">
        <f t="shared" ref="G1122:G1131" si="246">IF(2&lt;F1122,2,F1122)*133*4/3</f>
        <v>354.66666666666669</v>
      </c>
      <c r="H1122" s="17">
        <f t="shared" ref="H1122:H1131" si="247">IF(F1122&gt;2,F1122-2,0)*133*5/3</f>
        <v>0</v>
      </c>
      <c r="I1122" s="17">
        <v>1</v>
      </c>
      <c r="J1122" s="77"/>
      <c r="K1122" s="122"/>
    </row>
    <row r="1123" spans="1:11" ht="16.2" x14ac:dyDescent="0.3">
      <c r="A1123" s="63"/>
      <c r="B1123" s="45" t="s">
        <v>588</v>
      </c>
      <c r="C1123" s="4">
        <v>13</v>
      </c>
      <c r="D1123" s="4">
        <f t="shared" si="245"/>
        <v>11</v>
      </c>
      <c r="E1123" s="4"/>
      <c r="F1123" s="4">
        <v>2</v>
      </c>
      <c r="G1123" s="17">
        <f t="shared" si="246"/>
        <v>354.66666666666669</v>
      </c>
      <c r="H1123" s="17">
        <f t="shared" si="247"/>
        <v>0</v>
      </c>
      <c r="I1123" s="17">
        <v>1</v>
      </c>
      <c r="J1123" s="77"/>
      <c r="K1123" s="122"/>
    </row>
    <row r="1124" spans="1:11" ht="16.2" x14ac:dyDescent="0.3">
      <c r="A1124" s="63"/>
      <c r="B1124" s="45" t="s">
        <v>589</v>
      </c>
      <c r="C1124" s="4">
        <v>12</v>
      </c>
      <c r="D1124" s="4">
        <f t="shared" si="245"/>
        <v>10</v>
      </c>
      <c r="E1124" s="4"/>
      <c r="F1124" s="4">
        <f t="shared" ref="F1124:F1131" si="248">D1124-8</f>
        <v>2</v>
      </c>
      <c r="G1124" s="17">
        <f t="shared" si="246"/>
        <v>354.66666666666669</v>
      </c>
      <c r="H1124" s="17">
        <f t="shared" si="247"/>
        <v>0</v>
      </c>
      <c r="I1124" s="17"/>
      <c r="J1124" s="77"/>
      <c r="K1124" s="122"/>
    </row>
    <row r="1125" spans="1:11" ht="16.2" x14ac:dyDescent="0.3">
      <c r="A1125" s="63"/>
      <c r="B1125" s="45" t="s">
        <v>590</v>
      </c>
      <c r="C1125" s="4">
        <v>12</v>
      </c>
      <c r="D1125" s="4">
        <f t="shared" si="245"/>
        <v>10</v>
      </c>
      <c r="E1125" s="4"/>
      <c r="F1125" s="4">
        <f t="shared" si="248"/>
        <v>2</v>
      </c>
      <c r="G1125" s="17">
        <f t="shared" si="246"/>
        <v>354.66666666666669</v>
      </c>
      <c r="H1125" s="17">
        <f t="shared" si="247"/>
        <v>0</v>
      </c>
      <c r="I1125" s="17"/>
      <c r="J1125" s="77"/>
      <c r="K1125" s="122"/>
    </row>
    <row r="1126" spans="1:11" ht="16.2" x14ac:dyDescent="0.3">
      <c r="A1126" s="63"/>
      <c r="B1126" s="45" t="s">
        <v>591</v>
      </c>
      <c r="C1126" s="4">
        <v>12</v>
      </c>
      <c r="D1126" s="4">
        <f t="shared" si="245"/>
        <v>10</v>
      </c>
      <c r="E1126" s="4"/>
      <c r="F1126" s="4">
        <f t="shared" si="248"/>
        <v>2</v>
      </c>
      <c r="G1126" s="17">
        <f t="shared" si="246"/>
        <v>354.66666666666669</v>
      </c>
      <c r="H1126" s="17">
        <f t="shared" si="247"/>
        <v>0</v>
      </c>
      <c r="I1126" s="17"/>
      <c r="J1126" s="77"/>
      <c r="K1126" s="122"/>
    </row>
    <row r="1127" spans="1:11" ht="16.2" x14ac:dyDescent="0.3">
      <c r="A1127" s="63"/>
      <c r="B1127" s="45" t="s">
        <v>592</v>
      </c>
      <c r="C1127" s="4">
        <v>12</v>
      </c>
      <c r="D1127" s="4">
        <f t="shared" si="245"/>
        <v>10</v>
      </c>
      <c r="E1127" s="4"/>
      <c r="F1127" s="4">
        <f t="shared" si="248"/>
        <v>2</v>
      </c>
      <c r="G1127" s="17">
        <f t="shared" si="246"/>
        <v>354.66666666666669</v>
      </c>
      <c r="H1127" s="17">
        <f t="shared" si="247"/>
        <v>0</v>
      </c>
      <c r="I1127" s="17"/>
      <c r="J1127" s="77"/>
      <c r="K1127" s="122"/>
    </row>
    <row r="1128" spans="1:11" ht="16.2" x14ac:dyDescent="0.3">
      <c r="A1128" s="63"/>
      <c r="B1128" s="45" t="s">
        <v>593</v>
      </c>
      <c r="C1128" s="4">
        <v>12</v>
      </c>
      <c r="D1128" s="4">
        <f t="shared" si="245"/>
        <v>10</v>
      </c>
      <c r="E1128" s="4"/>
      <c r="F1128" s="4">
        <f t="shared" si="248"/>
        <v>2</v>
      </c>
      <c r="G1128" s="17">
        <f t="shared" si="246"/>
        <v>354.66666666666669</v>
      </c>
      <c r="H1128" s="17">
        <f t="shared" si="247"/>
        <v>0</v>
      </c>
      <c r="I1128" s="17"/>
      <c r="J1128" s="77"/>
      <c r="K1128" s="122"/>
    </row>
    <row r="1129" spans="1:11" ht="16.2" x14ac:dyDescent="0.3">
      <c r="A1129" s="63"/>
      <c r="B1129" s="45" t="s">
        <v>594</v>
      </c>
      <c r="C1129" s="4">
        <v>13</v>
      </c>
      <c r="D1129" s="4">
        <f t="shared" si="245"/>
        <v>11</v>
      </c>
      <c r="E1129" s="4"/>
      <c r="F1129" s="4">
        <v>1</v>
      </c>
      <c r="G1129" s="17">
        <f t="shared" si="246"/>
        <v>177.33333333333334</v>
      </c>
      <c r="H1129" s="17">
        <f t="shared" si="247"/>
        <v>0</v>
      </c>
      <c r="I1129" s="17">
        <v>1</v>
      </c>
      <c r="J1129" s="77"/>
      <c r="K1129" s="122"/>
    </row>
    <row r="1130" spans="1:11" ht="16.2" x14ac:dyDescent="0.3">
      <c r="A1130" s="63"/>
      <c r="B1130" s="45" t="s">
        <v>595</v>
      </c>
      <c r="C1130" s="4">
        <v>12</v>
      </c>
      <c r="D1130" s="4">
        <f t="shared" si="245"/>
        <v>10</v>
      </c>
      <c r="E1130" s="4"/>
      <c r="F1130" s="4">
        <f t="shared" si="248"/>
        <v>2</v>
      </c>
      <c r="G1130" s="17">
        <f t="shared" si="246"/>
        <v>354.66666666666669</v>
      </c>
      <c r="H1130" s="17">
        <f t="shared" si="247"/>
        <v>0</v>
      </c>
      <c r="I1130" s="17"/>
      <c r="J1130" s="77"/>
      <c r="K1130" s="122"/>
    </row>
    <row r="1131" spans="1:11" ht="16.2" x14ac:dyDescent="0.3">
      <c r="A1131" s="63"/>
      <c r="B1131" s="45" t="s">
        <v>596</v>
      </c>
      <c r="C1131" s="4">
        <v>12</v>
      </c>
      <c r="D1131" s="4">
        <f t="shared" si="245"/>
        <v>10</v>
      </c>
      <c r="E1131" s="4"/>
      <c r="F1131" s="4">
        <f t="shared" si="248"/>
        <v>2</v>
      </c>
      <c r="G1131" s="17">
        <f t="shared" si="246"/>
        <v>354.66666666666669</v>
      </c>
      <c r="H1131" s="17">
        <f t="shared" si="247"/>
        <v>0</v>
      </c>
      <c r="I1131" s="17"/>
      <c r="J1131" s="77"/>
      <c r="K1131" s="122"/>
    </row>
    <row r="1132" spans="1:11" ht="16.2" x14ac:dyDescent="0.3">
      <c r="A1132" s="63"/>
      <c r="B1132" s="45" t="s">
        <v>1762</v>
      </c>
      <c r="C1132" s="4"/>
      <c r="D1132" s="4" t="str">
        <f t="shared" si="245"/>
        <v/>
      </c>
      <c r="E1132" s="4"/>
      <c r="F1132" s="4"/>
      <c r="G1132" s="17"/>
      <c r="H1132" s="17"/>
      <c r="I1132" s="17"/>
      <c r="J1132" s="77"/>
      <c r="K1132" s="122"/>
    </row>
    <row r="1133" spans="1:11" ht="16.2" x14ac:dyDescent="0.3">
      <c r="A1133" s="63"/>
      <c r="B1133" s="45" t="s">
        <v>598</v>
      </c>
      <c r="C1133" s="4"/>
      <c r="D1133" s="4" t="str">
        <f t="shared" si="245"/>
        <v/>
      </c>
      <c r="E1133" s="4"/>
      <c r="F1133" s="4"/>
      <c r="G1133" s="17"/>
      <c r="H1133" s="17"/>
      <c r="I1133" s="17"/>
      <c r="J1133" s="77"/>
      <c r="K1133" s="122"/>
    </row>
    <row r="1134" spans="1:11" ht="16.2" x14ac:dyDescent="0.3">
      <c r="A1134" s="63"/>
      <c r="B1134" s="45" t="s">
        <v>599</v>
      </c>
      <c r="C1134" s="4">
        <v>13</v>
      </c>
      <c r="D1134" s="4">
        <f t="shared" si="245"/>
        <v>11</v>
      </c>
      <c r="E1134" s="4"/>
      <c r="F1134" s="4">
        <v>2</v>
      </c>
      <c r="G1134" s="17">
        <f t="shared" ref="G1134:G1152" si="249">IF(2&lt;F1134,2,F1134)*133*4/3</f>
        <v>354.66666666666669</v>
      </c>
      <c r="H1134" s="17">
        <f t="shared" ref="H1134:H1141" si="250">IF(F1134&gt;2,F1134-2,0)*133*5/3</f>
        <v>0</v>
      </c>
      <c r="I1134" s="17">
        <v>1</v>
      </c>
      <c r="J1134" s="77"/>
      <c r="K1134" s="122"/>
    </row>
    <row r="1135" spans="1:11" ht="16.2" x14ac:dyDescent="0.3">
      <c r="A1135" s="63"/>
      <c r="B1135" s="45" t="s">
        <v>600</v>
      </c>
      <c r="C1135" s="4">
        <v>13</v>
      </c>
      <c r="D1135" s="4">
        <f t="shared" si="245"/>
        <v>11</v>
      </c>
      <c r="E1135" s="4"/>
      <c r="F1135" s="4">
        <v>2</v>
      </c>
      <c r="G1135" s="17">
        <f t="shared" si="249"/>
        <v>354.66666666666669</v>
      </c>
      <c r="H1135" s="17">
        <f t="shared" si="250"/>
        <v>0</v>
      </c>
      <c r="I1135" s="17">
        <v>1</v>
      </c>
      <c r="J1135" s="77"/>
      <c r="K1135" s="122"/>
    </row>
    <row r="1136" spans="1:11" ht="16.2" x14ac:dyDescent="0.3">
      <c r="A1136" s="63"/>
      <c r="B1136" s="45" t="s">
        <v>601</v>
      </c>
      <c r="C1136" s="4">
        <v>12</v>
      </c>
      <c r="D1136" s="4">
        <f t="shared" si="245"/>
        <v>10</v>
      </c>
      <c r="E1136" s="4"/>
      <c r="F1136" s="4">
        <f t="shared" ref="F1136:F1138" si="251">D1136-8</f>
        <v>2</v>
      </c>
      <c r="G1136" s="17">
        <f t="shared" si="249"/>
        <v>354.66666666666669</v>
      </c>
      <c r="H1136" s="17">
        <f t="shared" si="250"/>
        <v>0</v>
      </c>
      <c r="I1136" s="17"/>
      <c r="J1136" s="77"/>
      <c r="K1136" s="122"/>
    </row>
    <row r="1137" spans="1:11" ht="16.2" x14ac:dyDescent="0.3">
      <c r="A1137" s="63"/>
      <c r="B1137" s="45" t="s">
        <v>602</v>
      </c>
      <c r="C1137" s="4">
        <v>12</v>
      </c>
      <c r="D1137" s="4">
        <v>10</v>
      </c>
      <c r="E1137" s="4"/>
      <c r="F1137" s="4">
        <f t="shared" si="251"/>
        <v>2</v>
      </c>
      <c r="G1137" s="17">
        <f t="shared" si="249"/>
        <v>354.66666666666669</v>
      </c>
      <c r="H1137" s="17">
        <f t="shared" si="250"/>
        <v>0</v>
      </c>
      <c r="I1137" s="17"/>
      <c r="J1137" s="77"/>
      <c r="K1137" s="122"/>
    </row>
    <row r="1138" spans="1:11" ht="16.2" x14ac:dyDescent="0.3">
      <c r="A1138" s="63"/>
      <c r="B1138" s="45" t="s">
        <v>603</v>
      </c>
      <c r="C1138" s="4">
        <v>12</v>
      </c>
      <c r="D1138" s="4">
        <f t="shared" si="245"/>
        <v>10</v>
      </c>
      <c r="E1138" s="4"/>
      <c r="F1138" s="4">
        <f t="shared" si="251"/>
        <v>2</v>
      </c>
      <c r="G1138" s="17">
        <f t="shared" si="249"/>
        <v>354.66666666666669</v>
      </c>
      <c r="H1138" s="17">
        <f t="shared" si="250"/>
        <v>0</v>
      </c>
      <c r="I1138" s="17"/>
      <c r="J1138" s="77"/>
      <c r="K1138" s="122"/>
    </row>
    <row r="1139" spans="1:11" ht="16.2" x14ac:dyDescent="0.3">
      <c r="A1139" s="63"/>
      <c r="B1139" s="45" t="s">
        <v>604</v>
      </c>
      <c r="C1139" s="4">
        <v>13</v>
      </c>
      <c r="D1139" s="4">
        <f t="shared" si="245"/>
        <v>11</v>
      </c>
      <c r="E1139" s="4"/>
      <c r="F1139" s="4">
        <v>2</v>
      </c>
      <c r="G1139" s="17">
        <f t="shared" si="249"/>
        <v>354.66666666666669</v>
      </c>
      <c r="H1139" s="17">
        <f t="shared" si="250"/>
        <v>0</v>
      </c>
      <c r="I1139" s="17">
        <v>1</v>
      </c>
      <c r="J1139" s="77"/>
      <c r="K1139" s="122"/>
    </row>
    <row r="1140" spans="1:11" ht="16.2" x14ac:dyDescent="0.3">
      <c r="A1140" s="63"/>
      <c r="B1140" s="45" t="s">
        <v>605</v>
      </c>
      <c r="C1140" s="4">
        <v>13</v>
      </c>
      <c r="D1140" s="4">
        <f t="shared" si="245"/>
        <v>11</v>
      </c>
      <c r="E1140" s="4"/>
      <c r="F1140" s="4">
        <v>2</v>
      </c>
      <c r="G1140" s="17">
        <f t="shared" si="249"/>
        <v>354.66666666666669</v>
      </c>
      <c r="H1140" s="17">
        <f t="shared" si="250"/>
        <v>0</v>
      </c>
      <c r="I1140" s="17">
        <v>1</v>
      </c>
      <c r="J1140" s="77"/>
      <c r="K1140" s="122"/>
    </row>
    <row r="1141" spans="1:11" ht="16.2" x14ac:dyDescent="0.3">
      <c r="A1141" s="63"/>
      <c r="B1141" s="45" t="s">
        <v>606</v>
      </c>
      <c r="C1141" s="4">
        <v>13</v>
      </c>
      <c r="D1141" s="4">
        <f t="shared" si="245"/>
        <v>11</v>
      </c>
      <c r="E1141" s="4"/>
      <c r="F1141" s="4">
        <v>2</v>
      </c>
      <c r="G1141" s="17">
        <f t="shared" si="249"/>
        <v>354.66666666666669</v>
      </c>
      <c r="H1141" s="17">
        <f t="shared" si="250"/>
        <v>0</v>
      </c>
      <c r="I1141" s="17">
        <v>1</v>
      </c>
      <c r="J1141" s="77"/>
      <c r="K1141" s="122"/>
    </row>
    <row r="1142" spans="1:11" ht="16.2" x14ac:dyDescent="0.3">
      <c r="A1142" s="63"/>
      <c r="B1142" s="45" t="s">
        <v>607</v>
      </c>
      <c r="C1142" s="4"/>
      <c r="D1142" s="4" t="str">
        <f t="shared" si="245"/>
        <v/>
      </c>
      <c r="E1142" s="4"/>
      <c r="F1142" s="4"/>
      <c r="G1142" s="17"/>
      <c r="H1142" s="17"/>
      <c r="I1142" s="17"/>
      <c r="J1142" s="77"/>
      <c r="K1142" s="122"/>
    </row>
    <row r="1143" spans="1:11" ht="16.2" x14ac:dyDescent="0.3">
      <c r="A1143" s="63"/>
      <c r="B1143" s="45" t="s">
        <v>608</v>
      </c>
      <c r="C1143" s="4"/>
      <c r="D1143" s="4" t="str">
        <f t="shared" si="245"/>
        <v/>
      </c>
      <c r="E1143" s="4"/>
      <c r="F1143" s="4"/>
      <c r="G1143" s="17"/>
      <c r="H1143" s="17"/>
      <c r="I1143" s="17"/>
      <c r="J1143" s="77"/>
      <c r="K1143" s="122"/>
    </row>
    <row r="1144" spans="1:11" ht="16.2" x14ac:dyDescent="0.3">
      <c r="A1144" s="63"/>
      <c r="B1144" s="45" t="s">
        <v>609</v>
      </c>
      <c r="C1144" s="4"/>
      <c r="D1144" s="4" t="str">
        <f t="shared" si="245"/>
        <v/>
      </c>
      <c r="E1144" s="4"/>
      <c r="F1144" s="4"/>
      <c r="G1144" s="17"/>
      <c r="H1144" s="17"/>
      <c r="I1144" s="17"/>
      <c r="J1144" s="77"/>
      <c r="K1144" s="122"/>
    </row>
    <row r="1145" spans="1:11" ht="16.2" x14ac:dyDescent="0.3">
      <c r="A1145" s="63"/>
      <c r="B1145" s="45" t="s">
        <v>610</v>
      </c>
      <c r="C1145" s="4"/>
      <c r="D1145" s="4" t="str">
        <f t="shared" si="245"/>
        <v/>
      </c>
      <c r="E1145" s="4"/>
      <c r="F1145" s="4"/>
      <c r="G1145" s="17"/>
      <c r="H1145" s="17"/>
      <c r="I1145" s="17"/>
      <c r="J1145" s="77"/>
      <c r="K1145" s="122"/>
    </row>
    <row r="1146" spans="1:11" ht="16.2" x14ac:dyDescent="0.3">
      <c r="A1146" s="63"/>
      <c r="B1146" s="45" t="s">
        <v>611</v>
      </c>
      <c r="C1146" s="4">
        <v>13</v>
      </c>
      <c r="D1146" s="4">
        <f t="shared" si="245"/>
        <v>11</v>
      </c>
      <c r="E1146" s="4"/>
      <c r="F1146" s="4">
        <v>2</v>
      </c>
      <c r="G1146" s="17">
        <f t="shared" si="249"/>
        <v>354.66666666666669</v>
      </c>
      <c r="H1146" s="17">
        <f t="shared" ref="H1146:H1152" si="252">IF(F1146&gt;2,F1146-2,0)*133*5/3</f>
        <v>0</v>
      </c>
      <c r="I1146" s="17">
        <v>1</v>
      </c>
      <c r="J1146" s="77"/>
      <c r="K1146" s="122"/>
    </row>
    <row r="1147" spans="1:11" ht="16.2" x14ac:dyDescent="0.3">
      <c r="A1147" s="63"/>
      <c r="B1147" s="45" t="s">
        <v>612</v>
      </c>
      <c r="C1147" s="4">
        <v>13</v>
      </c>
      <c r="D1147" s="4">
        <f t="shared" si="245"/>
        <v>11</v>
      </c>
      <c r="E1147" s="4"/>
      <c r="F1147" s="4">
        <v>2</v>
      </c>
      <c r="G1147" s="17">
        <f t="shared" si="249"/>
        <v>354.66666666666669</v>
      </c>
      <c r="H1147" s="17">
        <f t="shared" si="252"/>
        <v>0</v>
      </c>
      <c r="I1147" s="17">
        <v>1</v>
      </c>
      <c r="J1147" s="77"/>
      <c r="K1147" s="122"/>
    </row>
    <row r="1148" spans="1:11" ht="16.2" x14ac:dyDescent="0.3">
      <c r="A1148" s="63"/>
      <c r="B1148" s="45" t="s">
        <v>613</v>
      </c>
      <c r="C1148" s="4">
        <v>12</v>
      </c>
      <c r="D1148" s="4">
        <f t="shared" si="245"/>
        <v>10</v>
      </c>
      <c r="E1148" s="4"/>
      <c r="F1148" s="4">
        <f t="shared" ref="F1148:F1151" si="253">D1148-8</f>
        <v>2</v>
      </c>
      <c r="G1148" s="17">
        <f t="shared" si="249"/>
        <v>354.66666666666669</v>
      </c>
      <c r="H1148" s="17">
        <f t="shared" si="252"/>
        <v>0</v>
      </c>
      <c r="I1148" s="17"/>
      <c r="J1148" s="77"/>
      <c r="K1148" s="122"/>
    </row>
    <row r="1149" spans="1:11" ht="16.2" x14ac:dyDescent="0.3">
      <c r="A1149" s="63"/>
      <c r="B1149" s="45" t="s">
        <v>614</v>
      </c>
      <c r="C1149" s="4">
        <v>12</v>
      </c>
      <c r="D1149" s="4">
        <f t="shared" si="245"/>
        <v>10</v>
      </c>
      <c r="E1149" s="4"/>
      <c r="F1149" s="4">
        <f t="shared" si="253"/>
        <v>2</v>
      </c>
      <c r="G1149" s="17">
        <f t="shared" si="249"/>
        <v>354.66666666666669</v>
      </c>
      <c r="H1149" s="17">
        <f t="shared" si="252"/>
        <v>0</v>
      </c>
      <c r="I1149" s="17"/>
      <c r="J1149" s="77"/>
      <c r="K1149" s="122"/>
    </row>
    <row r="1150" spans="1:11" ht="16.2" x14ac:dyDescent="0.3">
      <c r="A1150" s="63"/>
      <c r="B1150" s="45" t="s">
        <v>615</v>
      </c>
      <c r="C1150" s="4">
        <v>12</v>
      </c>
      <c r="D1150" s="4">
        <f t="shared" si="245"/>
        <v>10</v>
      </c>
      <c r="E1150" s="4"/>
      <c r="F1150" s="4">
        <f t="shared" si="253"/>
        <v>2</v>
      </c>
      <c r="G1150" s="17">
        <f t="shared" si="249"/>
        <v>354.66666666666669</v>
      </c>
      <c r="H1150" s="17">
        <f t="shared" si="252"/>
        <v>0</v>
      </c>
      <c r="I1150" s="17"/>
      <c r="J1150" s="77"/>
      <c r="K1150" s="122"/>
    </row>
    <row r="1151" spans="1:11" ht="16.2" x14ac:dyDescent="0.3">
      <c r="A1151" s="63"/>
      <c r="B1151" s="45" t="s">
        <v>616</v>
      </c>
      <c r="C1151" s="4">
        <v>12</v>
      </c>
      <c r="D1151" s="4">
        <f t="shared" si="245"/>
        <v>10</v>
      </c>
      <c r="E1151" s="4"/>
      <c r="F1151" s="4">
        <f t="shared" si="253"/>
        <v>2</v>
      </c>
      <c r="G1151" s="17">
        <f t="shared" si="249"/>
        <v>354.66666666666669</v>
      </c>
      <c r="H1151" s="17">
        <f t="shared" si="252"/>
        <v>0</v>
      </c>
      <c r="I1151" s="17"/>
      <c r="J1151" s="77"/>
      <c r="K1151" s="122"/>
    </row>
    <row r="1152" spans="1:11" ht="16.2" x14ac:dyDescent="0.3">
      <c r="A1152" s="63"/>
      <c r="B1152" s="8" t="s">
        <v>59</v>
      </c>
      <c r="C1152" s="4"/>
      <c r="D1152" s="4">
        <v>192</v>
      </c>
      <c r="E1152" s="4"/>
      <c r="F1152" s="4">
        <v>48</v>
      </c>
      <c r="G1152" s="17">
        <f t="shared" si="249"/>
        <v>354.66666666666669</v>
      </c>
      <c r="H1152" s="17">
        <f t="shared" si="252"/>
        <v>10196.666666666666</v>
      </c>
      <c r="I1152" s="17">
        <v>10</v>
      </c>
      <c r="J1152" s="77">
        <v>25536</v>
      </c>
      <c r="K1152" s="122"/>
    </row>
    <row r="1153" spans="1:11" ht="32.4" x14ac:dyDescent="0.3">
      <c r="A1153" s="63"/>
      <c r="B1153" s="90" t="s">
        <v>1849</v>
      </c>
      <c r="C1153" s="4"/>
      <c r="D1153" s="4"/>
      <c r="E1153" s="4"/>
      <c r="F1153" s="4"/>
      <c r="G1153" s="17"/>
      <c r="H1153" s="17"/>
      <c r="I1153" s="17"/>
      <c r="J1153" s="77">
        <v>10729</v>
      </c>
      <c r="K1153" s="122"/>
    </row>
    <row r="1154" spans="1:11" ht="16.2" x14ac:dyDescent="0.3">
      <c r="A1154" s="63"/>
      <c r="B1154" s="8" t="s">
        <v>1817</v>
      </c>
      <c r="C1154" s="4"/>
      <c r="D1154" s="4"/>
      <c r="E1154" s="4"/>
      <c r="F1154" s="4"/>
      <c r="G1154" s="17"/>
      <c r="H1154" s="17"/>
      <c r="I1154" s="17"/>
      <c r="J1154" s="77">
        <v>36265</v>
      </c>
      <c r="K1154" s="122"/>
    </row>
    <row r="1155" spans="1:11" ht="16.2" x14ac:dyDescent="0.3">
      <c r="A1155" s="63"/>
      <c r="B1155" s="8" t="s">
        <v>1</v>
      </c>
      <c r="C1155" s="27"/>
      <c r="D1155" s="4">
        <v>192</v>
      </c>
      <c r="E1155" s="4"/>
      <c r="F1155" s="4"/>
      <c r="G1155" s="1"/>
      <c r="H1155" s="1"/>
      <c r="I1155" s="1"/>
      <c r="J1155" s="134" t="s">
        <v>1982</v>
      </c>
      <c r="K1155" s="122"/>
    </row>
    <row r="1156" spans="1:11" ht="16.2" x14ac:dyDescent="0.3">
      <c r="A1156" s="63"/>
      <c r="B1156" s="8" t="s">
        <v>405</v>
      </c>
      <c r="C1156" s="9"/>
      <c r="D1156" s="9" t="str">
        <f t="shared" ref="D1156" si="254">IF((OR(C1156&gt;12,C1156=12)),C1156-2,IF(C1156=8,C1156-1,""))</f>
        <v/>
      </c>
      <c r="E1156" s="9"/>
      <c r="F1156" s="9"/>
      <c r="G1156" s="10"/>
      <c r="H1156" s="10"/>
      <c r="I1156" s="10"/>
      <c r="J1156" s="78">
        <v>10453</v>
      </c>
      <c r="K1156" s="122"/>
    </row>
    <row r="1157" spans="1:11" x14ac:dyDescent="0.3">
      <c r="A1157" s="63"/>
      <c r="K1157" s="122"/>
    </row>
    <row r="1158" spans="1:11" ht="16.2" x14ac:dyDescent="0.3">
      <c r="A1158" s="63"/>
      <c r="B1158" s="45" t="s">
        <v>1763</v>
      </c>
      <c r="C1158" s="4">
        <v>13</v>
      </c>
      <c r="D1158" s="4">
        <f t="shared" ref="D1158:D1187" si="255">IF((OR(C1158&gt;12,C1158=12)),C1158-2,IF(C1158=8,C1158-1,""))</f>
        <v>11</v>
      </c>
      <c r="E1158" s="4"/>
      <c r="F1158" s="4">
        <v>2</v>
      </c>
      <c r="G1158" s="17">
        <f t="shared" ref="G1158:G1168" si="256">IF(2&lt;F1158,2,F1158)*133*4/3</f>
        <v>354.66666666666669</v>
      </c>
      <c r="H1158" s="17">
        <f t="shared" ref="H1158:H1168" si="257">IF(F1158&gt;2,F1158-2,0)*133*5/3</f>
        <v>0</v>
      </c>
      <c r="I1158" s="17">
        <v>1</v>
      </c>
      <c r="J1158" s="77"/>
      <c r="K1158" s="122"/>
    </row>
    <row r="1159" spans="1:11" ht="16.2" x14ac:dyDescent="0.3">
      <c r="A1159" s="63"/>
      <c r="B1159" s="45" t="s">
        <v>618</v>
      </c>
      <c r="C1159" s="4">
        <v>13</v>
      </c>
      <c r="D1159" s="4">
        <f t="shared" si="255"/>
        <v>11</v>
      </c>
      <c r="E1159" s="4"/>
      <c r="F1159" s="4">
        <v>2</v>
      </c>
      <c r="G1159" s="17">
        <f t="shared" si="256"/>
        <v>354.66666666666669</v>
      </c>
      <c r="H1159" s="17">
        <f t="shared" si="257"/>
        <v>0</v>
      </c>
      <c r="I1159" s="17">
        <v>1</v>
      </c>
      <c r="J1159" s="77"/>
      <c r="K1159" s="122"/>
    </row>
    <row r="1160" spans="1:11" ht="16.2" x14ac:dyDescent="0.3">
      <c r="A1160" s="63"/>
      <c r="B1160" s="45" t="s">
        <v>619</v>
      </c>
      <c r="C1160" s="4"/>
      <c r="D1160" s="4" t="str">
        <f t="shared" si="255"/>
        <v/>
      </c>
      <c r="E1160" s="4"/>
      <c r="F1160" s="4"/>
      <c r="G1160" s="17"/>
      <c r="H1160" s="17"/>
      <c r="I1160" s="17"/>
      <c r="J1160" s="77"/>
      <c r="K1160" s="122"/>
    </row>
    <row r="1161" spans="1:11" ht="16.2" x14ac:dyDescent="0.3">
      <c r="A1161" s="63"/>
      <c r="B1161" s="45" t="s">
        <v>620</v>
      </c>
      <c r="C1161" s="4"/>
      <c r="D1161" s="4" t="str">
        <f t="shared" si="255"/>
        <v/>
      </c>
      <c r="E1161" s="4"/>
      <c r="F1161" s="4"/>
      <c r="G1161" s="17"/>
      <c r="H1161" s="17"/>
      <c r="I1161" s="17"/>
      <c r="J1161" s="77"/>
      <c r="K1161" s="122"/>
    </row>
    <row r="1162" spans="1:11" ht="16.2" x14ac:dyDescent="0.3">
      <c r="A1162" s="63"/>
      <c r="B1162" s="45" t="s">
        <v>621</v>
      </c>
      <c r="C1162" s="4">
        <v>11</v>
      </c>
      <c r="D1162" s="4">
        <v>10</v>
      </c>
      <c r="E1162" s="4"/>
      <c r="F1162" s="4">
        <f t="shared" ref="F1162:F1180" si="258">D1162-8</f>
        <v>2</v>
      </c>
      <c r="G1162" s="17">
        <f t="shared" si="256"/>
        <v>354.66666666666669</v>
      </c>
      <c r="H1162" s="17">
        <f t="shared" si="257"/>
        <v>0</v>
      </c>
      <c r="I1162" s="17"/>
      <c r="J1162" s="77"/>
      <c r="K1162" s="122"/>
    </row>
    <row r="1163" spans="1:11" ht="16.2" x14ac:dyDescent="0.3">
      <c r="A1163" s="63"/>
      <c r="B1163" s="45" t="s">
        <v>622</v>
      </c>
      <c r="C1163" s="4"/>
      <c r="D1163" s="4" t="str">
        <f t="shared" si="255"/>
        <v/>
      </c>
      <c r="E1163" s="4"/>
      <c r="F1163" s="4"/>
      <c r="G1163" s="17"/>
      <c r="H1163" s="17"/>
      <c r="I1163" s="17"/>
      <c r="J1163" s="77"/>
      <c r="K1163" s="122"/>
    </row>
    <row r="1164" spans="1:11" ht="16.2" x14ac:dyDescent="0.3">
      <c r="A1164" s="63"/>
      <c r="B1164" s="45" t="s">
        <v>623</v>
      </c>
      <c r="C1164" s="4">
        <v>13</v>
      </c>
      <c r="D1164" s="4">
        <f t="shared" si="255"/>
        <v>11</v>
      </c>
      <c r="E1164" s="4"/>
      <c r="F1164" s="4">
        <v>2</v>
      </c>
      <c r="G1164" s="17">
        <f t="shared" si="256"/>
        <v>354.66666666666669</v>
      </c>
      <c r="H1164" s="17">
        <f t="shared" si="257"/>
        <v>0</v>
      </c>
      <c r="I1164" s="17">
        <v>1</v>
      </c>
      <c r="J1164" s="77"/>
      <c r="K1164" s="122"/>
    </row>
    <row r="1165" spans="1:11" ht="16.2" x14ac:dyDescent="0.3">
      <c r="A1165" s="63"/>
      <c r="B1165" s="45" t="s">
        <v>624</v>
      </c>
      <c r="C1165" s="4">
        <v>13</v>
      </c>
      <c r="D1165" s="4">
        <f t="shared" si="255"/>
        <v>11</v>
      </c>
      <c r="E1165" s="4"/>
      <c r="F1165" s="4">
        <v>2</v>
      </c>
      <c r="G1165" s="17">
        <f t="shared" si="256"/>
        <v>354.66666666666669</v>
      </c>
      <c r="H1165" s="17">
        <f t="shared" si="257"/>
        <v>0</v>
      </c>
      <c r="I1165" s="17">
        <v>1</v>
      </c>
      <c r="J1165" s="77"/>
      <c r="K1165" s="122"/>
    </row>
    <row r="1166" spans="1:11" ht="16.2" x14ac:dyDescent="0.3">
      <c r="A1166" s="63"/>
      <c r="B1166" s="45" t="s">
        <v>625</v>
      </c>
      <c r="C1166" s="4">
        <v>12</v>
      </c>
      <c r="D1166" s="4">
        <f t="shared" si="255"/>
        <v>10</v>
      </c>
      <c r="E1166" s="4"/>
      <c r="F1166" s="4">
        <f t="shared" si="258"/>
        <v>2</v>
      </c>
      <c r="G1166" s="17">
        <f t="shared" si="256"/>
        <v>354.66666666666669</v>
      </c>
      <c r="H1166" s="17">
        <f t="shared" si="257"/>
        <v>0</v>
      </c>
      <c r="I1166" s="17"/>
      <c r="J1166" s="77"/>
      <c r="K1166" s="122"/>
    </row>
    <row r="1167" spans="1:11" ht="16.2" x14ac:dyDescent="0.3">
      <c r="A1167" s="63"/>
      <c r="B1167" s="45" t="s">
        <v>626</v>
      </c>
      <c r="C1167" s="4">
        <v>12</v>
      </c>
      <c r="D1167" s="4">
        <f t="shared" si="255"/>
        <v>10</v>
      </c>
      <c r="E1167" s="4"/>
      <c r="F1167" s="4">
        <f t="shared" si="258"/>
        <v>2</v>
      </c>
      <c r="G1167" s="17">
        <f t="shared" si="256"/>
        <v>354.66666666666669</v>
      </c>
      <c r="H1167" s="17">
        <f t="shared" si="257"/>
        <v>0</v>
      </c>
      <c r="I1167" s="17"/>
      <c r="J1167" s="77"/>
      <c r="K1167" s="122"/>
    </row>
    <row r="1168" spans="1:11" ht="16.2" x14ac:dyDescent="0.3">
      <c r="A1168" s="63"/>
      <c r="B1168" s="45" t="s">
        <v>627</v>
      </c>
      <c r="C1168" s="4">
        <v>12</v>
      </c>
      <c r="D1168" s="4">
        <f t="shared" si="255"/>
        <v>10</v>
      </c>
      <c r="E1168" s="4"/>
      <c r="F1168" s="4">
        <f t="shared" si="258"/>
        <v>2</v>
      </c>
      <c r="G1168" s="17">
        <f t="shared" si="256"/>
        <v>354.66666666666669</v>
      </c>
      <c r="H1168" s="17">
        <f t="shared" si="257"/>
        <v>0</v>
      </c>
      <c r="I1168" s="17"/>
      <c r="J1168" s="77"/>
      <c r="K1168" s="122"/>
    </row>
    <row r="1169" spans="1:11" s="140" customFormat="1" ht="32.4" x14ac:dyDescent="0.3">
      <c r="A1169" s="153"/>
      <c r="B1169" s="114" t="s">
        <v>1915</v>
      </c>
      <c r="C1169" s="30">
        <v>12</v>
      </c>
      <c r="D1169" s="30">
        <f t="shared" si="255"/>
        <v>10</v>
      </c>
      <c r="E1169" s="30"/>
      <c r="F1169" s="30">
        <f t="shared" si="258"/>
        <v>2</v>
      </c>
      <c r="G1169" s="23">
        <f>IF(2&lt;F1169,2,F1169)*140*4/3</f>
        <v>373.33333333333331</v>
      </c>
      <c r="H1169" s="23">
        <f>IF(F1169&gt;2,F1169-2,0)*140*5/3</f>
        <v>0</v>
      </c>
      <c r="I1169" s="23"/>
      <c r="J1169" s="115"/>
      <c r="K1169" s="178">
        <v>2613</v>
      </c>
    </row>
    <row r="1170" spans="1:11" ht="16.2" x14ac:dyDescent="0.3">
      <c r="A1170" s="63"/>
      <c r="B1170" s="45" t="s">
        <v>628</v>
      </c>
      <c r="C1170" s="4">
        <v>13</v>
      </c>
      <c r="D1170" s="4">
        <f t="shared" si="255"/>
        <v>11</v>
      </c>
      <c r="E1170" s="4"/>
      <c r="F1170" s="4">
        <v>2</v>
      </c>
      <c r="G1170" s="17">
        <f t="shared" ref="G1170:G1183" si="259">IF(2&lt;F1170,2,F1170)*140*4/3</f>
        <v>373.33333333333331</v>
      </c>
      <c r="H1170" s="17">
        <f t="shared" ref="H1170:H1183" si="260">IF(F1170&gt;2,F1170-2,0)*140*5/3</f>
        <v>0</v>
      </c>
      <c r="I1170" s="17">
        <v>1</v>
      </c>
      <c r="J1170" s="77"/>
      <c r="K1170" s="122"/>
    </row>
    <row r="1171" spans="1:11" ht="16.2" x14ac:dyDescent="0.3">
      <c r="A1171" s="63"/>
      <c r="B1171" s="45" t="s">
        <v>629</v>
      </c>
      <c r="C1171" s="4">
        <v>13</v>
      </c>
      <c r="D1171" s="4">
        <f t="shared" si="255"/>
        <v>11</v>
      </c>
      <c r="E1171" s="4"/>
      <c r="F1171" s="4">
        <v>2</v>
      </c>
      <c r="G1171" s="17">
        <f t="shared" si="259"/>
        <v>373.33333333333331</v>
      </c>
      <c r="H1171" s="17">
        <f t="shared" si="260"/>
        <v>0</v>
      </c>
      <c r="I1171" s="17">
        <v>1</v>
      </c>
      <c r="J1171" s="77"/>
      <c r="K1171" s="122"/>
    </row>
    <row r="1172" spans="1:11" ht="16.2" x14ac:dyDescent="0.3">
      <c r="A1172" s="63"/>
      <c r="B1172" s="45" t="s">
        <v>630</v>
      </c>
      <c r="C1172" s="4"/>
      <c r="D1172" s="4" t="str">
        <f t="shared" si="255"/>
        <v/>
      </c>
      <c r="E1172" s="4"/>
      <c r="F1172" s="4"/>
      <c r="G1172" s="17"/>
      <c r="H1172" s="17"/>
      <c r="I1172" s="17"/>
      <c r="J1172" s="77"/>
      <c r="K1172" s="122"/>
    </row>
    <row r="1173" spans="1:11" ht="16.2" x14ac:dyDescent="0.3">
      <c r="A1173" s="63"/>
      <c r="B1173" s="45" t="s">
        <v>631</v>
      </c>
      <c r="C1173" s="4"/>
      <c r="D1173" s="4"/>
      <c r="E1173" s="4"/>
      <c r="F1173" s="4"/>
      <c r="G1173" s="17"/>
      <c r="H1173" s="17"/>
      <c r="I1173" s="17"/>
      <c r="J1173" s="77"/>
      <c r="K1173" s="122"/>
    </row>
    <row r="1174" spans="1:11" ht="16.2" x14ac:dyDescent="0.3">
      <c r="A1174" s="63"/>
      <c r="B1174" s="45" t="s">
        <v>632</v>
      </c>
      <c r="C1174" s="4"/>
      <c r="D1174" s="4" t="str">
        <f t="shared" si="255"/>
        <v/>
      </c>
      <c r="E1174" s="4"/>
      <c r="F1174" s="4"/>
      <c r="G1174" s="17"/>
      <c r="H1174" s="17"/>
      <c r="I1174" s="17"/>
      <c r="J1174" s="77"/>
      <c r="K1174" s="122"/>
    </row>
    <row r="1175" spans="1:11" ht="16.2" x14ac:dyDescent="0.3">
      <c r="A1175" s="63"/>
      <c r="B1175" s="45" t="s">
        <v>633</v>
      </c>
      <c r="C1175" s="4"/>
      <c r="D1175" s="4" t="str">
        <f t="shared" si="255"/>
        <v/>
      </c>
      <c r="E1175" s="4"/>
      <c r="F1175" s="4"/>
      <c r="G1175" s="17"/>
      <c r="H1175" s="17"/>
      <c r="I1175" s="17"/>
      <c r="J1175" s="77"/>
      <c r="K1175" s="122"/>
    </row>
    <row r="1176" spans="1:11" ht="16.2" x14ac:dyDescent="0.3">
      <c r="A1176" s="63"/>
      <c r="B1176" s="45" t="s">
        <v>634</v>
      </c>
      <c r="C1176" s="4">
        <v>13</v>
      </c>
      <c r="D1176" s="4">
        <f t="shared" si="255"/>
        <v>11</v>
      </c>
      <c r="E1176" s="4"/>
      <c r="F1176" s="4">
        <v>2</v>
      </c>
      <c r="G1176" s="17">
        <f t="shared" si="259"/>
        <v>373.33333333333331</v>
      </c>
      <c r="H1176" s="17">
        <f t="shared" si="260"/>
        <v>0</v>
      </c>
      <c r="I1176" s="17">
        <v>1</v>
      </c>
      <c r="J1176" s="77"/>
      <c r="K1176" s="122"/>
    </row>
    <row r="1177" spans="1:11" ht="16.2" x14ac:dyDescent="0.3">
      <c r="A1177" s="63"/>
      <c r="B1177" s="45" t="s">
        <v>635</v>
      </c>
      <c r="C1177" s="4">
        <v>13</v>
      </c>
      <c r="D1177" s="4">
        <f t="shared" si="255"/>
        <v>11</v>
      </c>
      <c r="E1177" s="4"/>
      <c r="F1177" s="4">
        <v>2</v>
      </c>
      <c r="G1177" s="17">
        <f t="shared" si="259"/>
        <v>373.33333333333331</v>
      </c>
      <c r="H1177" s="17">
        <f t="shared" si="260"/>
        <v>0</v>
      </c>
      <c r="I1177" s="17">
        <v>1</v>
      </c>
      <c r="J1177" s="77"/>
      <c r="K1177" s="122"/>
    </row>
    <row r="1178" spans="1:11" ht="16.2" x14ac:dyDescent="0.3">
      <c r="A1178" s="63"/>
      <c r="B1178" s="45" t="s">
        <v>636</v>
      </c>
      <c r="C1178" s="4">
        <v>12</v>
      </c>
      <c r="D1178" s="4">
        <f t="shared" si="255"/>
        <v>10</v>
      </c>
      <c r="E1178" s="4"/>
      <c r="F1178" s="4">
        <f t="shared" si="258"/>
        <v>2</v>
      </c>
      <c r="G1178" s="17">
        <f t="shared" si="259"/>
        <v>373.33333333333331</v>
      </c>
      <c r="H1178" s="17">
        <f t="shared" si="260"/>
        <v>0</v>
      </c>
      <c r="I1178" s="17"/>
      <c r="J1178" s="77"/>
      <c r="K1178" s="122"/>
    </row>
    <row r="1179" spans="1:11" ht="16.2" x14ac:dyDescent="0.3">
      <c r="A1179" s="63"/>
      <c r="B1179" s="45" t="s">
        <v>637</v>
      </c>
      <c r="C1179" s="4">
        <v>12</v>
      </c>
      <c r="D1179" s="4">
        <f t="shared" si="255"/>
        <v>10</v>
      </c>
      <c r="E1179" s="4"/>
      <c r="F1179" s="4">
        <f t="shared" si="258"/>
        <v>2</v>
      </c>
      <c r="G1179" s="17">
        <f t="shared" si="259"/>
        <v>373.33333333333331</v>
      </c>
      <c r="H1179" s="17">
        <f t="shared" si="260"/>
        <v>0</v>
      </c>
      <c r="I1179" s="17"/>
      <c r="J1179" s="77"/>
      <c r="K1179" s="122"/>
    </row>
    <row r="1180" spans="1:11" ht="16.2" x14ac:dyDescent="0.3">
      <c r="A1180" s="63"/>
      <c r="B1180" s="45" t="s">
        <v>638</v>
      </c>
      <c r="C1180" s="4">
        <v>12</v>
      </c>
      <c r="D1180" s="4">
        <f t="shared" si="255"/>
        <v>10</v>
      </c>
      <c r="E1180" s="4"/>
      <c r="F1180" s="4">
        <f t="shared" si="258"/>
        <v>2</v>
      </c>
      <c r="G1180" s="17">
        <f t="shared" si="259"/>
        <v>373.33333333333331</v>
      </c>
      <c r="H1180" s="17">
        <f t="shared" si="260"/>
        <v>0</v>
      </c>
      <c r="I1180" s="17"/>
      <c r="J1180" s="77"/>
      <c r="K1180" s="122"/>
    </row>
    <row r="1181" spans="1:11" ht="16.2" x14ac:dyDescent="0.3">
      <c r="A1181" s="63"/>
      <c r="B1181" s="45" t="s">
        <v>639</v>
      </c>
      <c r="C1181" s="4">
        <v>13</v>
      </c>
      <c r="D1181" s="4">
        <f t="shared" si="255"/>
        <v>11</v>
      </c>
      <c r="E1181" s="4"/>
      <c r="F1181" s="4">
        <v>2</v>
      </c>
      <c r="G1181" s="17">
        <f t="shared" si="259"/>
        <v>373.33333333333331</v>
      </c>
      <c r="H1181" s="17">
        <f t="shared" si="260"/>
        <v>0</v>
      </c>
      <c r="I1181" s="17">
        <v>1</v>
      </c>
      <c r="J1181" s="77"/>
      <c r="K1181" s="122"/>
    </row>
    <row r="1182" spans="1:11" ht="16.2" x14ac:dyDescent="0.3">
      <c r="A1182" s="63"/>
      <c r="B1182" s="45" t="s">
        <v>640</v>
      </c>
      <c r="C1182" s="4">
        <v>13</v>
      </c>
      <c r="D1182" s="4">
        <f t="shared" si="255"/>
        <v>11</v>
      </c>
      <c r="E1182" s="4"/>
      <c r="F1182" s="4">
        <v>2</v>
      </c>
      <c r="G1182" s="17">
        <f t="shared" si="259"/>
        <v>373.33333333333331</v>
      </c>
      <c r="H1182" s="17">
        <f t="shared" si="260"/>
        <v>0</v>
      </c>
      <c r="I1182" s="17">
        <v>1</v>
      </c>
      <c r="J1182" s="77"/>
      <c r="K1182" s="122"/>
    </row>
    <row r="1183" spans="1:11" ht="16.2" x14ac:dyDescent="0.3">
      <c r="A1183" s="63"/>
      <c r="B1183" s="45" t="s">
        <v>641</v>
      </c>
      <c r="C1183" s="4">
        <v>13</v>
      </c>
      <c r="D1183" s="4">
        <f t="shared" si="255"/>
        <v>11</v>
      </c>
      <c r="E1183" s="4"/>
      <c r="F1183" s="4">
        <v>2</v>
      </c>
      <c r="G1183" s="17">
        <f t="shared" si="259"/>
        <v>373.33333333333331</v>
      </c>
      <c r="H1183" s="17">
        <f t="shared" si="260"/>
        <v>0</v>
      </c>
      <c r="I1183" s="17">
        <v>1</v>
      </c>
      <c r="J1183" s="77"/>
      <c r="K1183" s="122"/>
    </row>
    <row r="1184" spans="1:11" ht="16.2" x14ac:dyDescent="0.3">
      <c r="A1184" s="63"/>
      <c r="B1184" s="45" t="s">
        <v>642</v>
      </c>
      <c r="C1184" s="4"/>
      <c r="D1184" s="4" t="str">
        <f t="shared" si="255"/>
        <v/>
      </c>
      <c r="E1184" s="4"/>
      <c r="F1184" s="4"/>
      <c r="G1184" s="17"/>
      <c r="H1184" s="17"/>
      <c r="I1184" s="17"/>
      <c r="J1184" s="77"/>
      <c r="K1184" s="122"/>
    </row>
    <row r="1185" spans="1:11" ht="16.2" x14ac:dyDescent="0.3">
      <c r="A1185" s="63"/>
      <c r="B1185" s="45" t="s">
        <v>643</v>
      </c>
      <c r="C1185" s="4"/>
      <c r="D1185" s="4" t="str">
        <f t="shared" si="255"/>
        <v/>
      </c>
      <c r="E1185" s="4"/>
      <c r="F1185" s="4"/>
      <c r="G1185" s="17"/>
      <c r="H1185" s="17"/>
      <c r="I1185" s="17"/>
      <c r="J1185" s="77"/>
      <c r="K1185" s="122"/>
    </row>
    <row r="1186" spans="1:11" ht="16.2" x14ac:dyDescent="0.3">
      <c r="A1186" s="63"/>
      <c r="B1186" s="45" t="s">
        <v>644</v>
      </c>
      <c r="C1186" s="4"/>
      <c r="D1186" s="4" t="str">
        <f t="shared" si="255"/>
        <v/>
      </c>
      <c r="E1186" s="4"/>
      <c r="F1186" s="4"/>
      <c r="G1186" s="17"/>
      <c r="H1186" s="17"/>
      <c r="I1186" s="17"/>
      <c r="J1186" s="77"/>
      <c r="K1186" s="122"/>
    </row>
    <row r="1187" spans="1:11" ht="16.2" x14ac:dyDescent="0.3">
      <c r="A1187" s="63"/>
      <c r="B1187" s="45" t="s">
        <v>645</v>
      </c>
      <c r="C1187" s="4"/>
      <c r="D1187" s="4" t="str">
        <f t="shared" si="255"/>
        <v/>
      </c>
      <c r="E1187" s="4"/>
      <c r="F1187" s="4"/>
      <c r="G1187" s="17"/>
      <c r="H1187" s="17"/>
      <c r="I1187" s="17"/>
      <c r="J1187" s="77"/>
      <c r="K1187" s="122"/>
    </row>
    <row r="1188" spans="1:11" ht="16.2" x14ac:dyDescent="0.3">
      <c r="A1188" s="63"/>
      <c r="B1188" s="45" t="s">
        <v>646</v>
      </c>
      <c r="C1188" s="4"/>
      <c r="D1188" s="4"/>
      <c r="E1188" s="4"/>
      <c r="F1188" s="4"/>
      <c r="G1188" s="17"/>
      <c r="H1188" s="17"/>
      <c r="I1188" s="17"/>
      <c r="J1188" s="77"/>
      <c r="K1188" s="122"/>
    </row>
    <row r="1189" spans="1:11" ht="16.2" x14ac:dyDescent="0.3">
      <c r="A1189" s="63"/>
      <c r="B1189" s="8" t="s">
        <v>59</v>
      </c>
      <c r="C1189" s="4"/>
      <c r="D1189" s="4" t="s">
        <v>1983</v>
      </c>
      <c r="E1189" s="4"/>
      <c r="F1189" s="4">
        <v>36</v>
      </c>
      <c r="G1189" s="17"/>
      <c r="H1189" s="17"/>
      <c r="I1189" s="17">
        <v>11</v>
      </c>
      <c r="J1189" s="77">
        <v>19712</v>
      </c>
      <c r="K1189" s="122"/>
    </row>
    <row r="1190" spans="1:11" ht="32.4" x14ac:dyDescent="0.3">
      <c r="A1190" s="63"/>
      <c r="B1190" s="90" t="s">
        <v>1849</v>
      </c>
      <c r="C1190" s="4"/>
      <c r="D1190" s="4"/>
      <c r="E1190" s="4"/>
      <c r="F1190" s="4"/>
      <c r="G1190" s="17"/>
      <c r="H1190" s="17"/>
      <c r="I1190" s="17"/>
      <c r="J1190" s="77">
        <v>9091</v>
      </c>
      <c r="K1190" s="122">
        <v>2613</v>
      </c>
    </row>
    <row r="1191" spans="1:11" ht="16.2" x14ac:dyDescent="0.3">
      <c r="A1191" s="63"/>
      <c r="B1191" s="8" t="s">
        <v>1817</v>
      </c>
      <c r="C1191" s="4"/>
      <c r="D1191" s="4"/>
      <c r="E1191" s="4"/>
      <c r="F1191" s="4"/>
      <c r="G1191" s="17"/>
      <c r="H1191" s="17"/>
      <c r="I1191" s="17"/>
      <c r="J1191" s="77">
        <v>31416</v>
      </c>
      <c r="K1191" s="122"/>
    </row>
    <row r="1192" spans="1:11" ht="16.2" x14ac:dyDescent="0.3">
      <c r="A1192" s="63"/>
      <c r="B1192" s="8" t="s">
        <v>1</v>
      </c>
      <c r="C1192" s="27"/>
      <c r="D1192" s="4"/>
      <c r="E1192" s="4"/>
      <c r="F1192" s="4"/>
      <c r="G1192" s="1"/>
      <c r="H1192" s="1"/>
      <c r="I1192" s="1"/>
      <c r="J1192" s="134" t="s">
        <v>1984</v>
      </c>
      <c r="K1192" s="122"/>
    </row>
    <row r="1193" spans="1:11" ht="16.2" x14ac:dyDescent="0.3">
      <c r="A1193" s="63"/>
      <c r="B1193" s="8" t="s">
        <v>405</v>
      </c>
      <c r="C1193" s="9"/>
      <c r="D1193" s="9" t="str">
        <f t="shared" ref="D1193" si="261">IF((OR(C1193&gt;12,C1193=12)),C1193-2,IF(C1193=8,C1193-1,""))</f>
        <v/>
      </c>
      <c r="E1193" s="9"/>
      <c r="F1193" s="9"/>
      <c r="G1193" s="10"/>
      <c r="H1193" s="10"/>
      <c r="I1193" s="10"/>
      <c r="J1193" s="78">
        <v>7802</v>
      </c>
      <c r="K1193" s="122"/>
    </row>
    <row r="1194" spans="1:11" x14ac:dyDescent="0.3">
      <c r="A1194" s="63"/>
      <c r="K1194" s="122"/>
    </row>
    <row r="1195" spans="1:11" ht="16.2" x14ac:dyDescent="0.3">
      <c r="A1195" s="63"/>
      <c r="B1195" s="45" t="s">
        <v>1764</v>
      </c>
      <c r="C1195" s="4">
        <v>12</v>
      </c>
      <c r="D1195" s="4">
        <f t="shared" ref="D1195:D1225" si="262">IF((OR(C1195&gt;12,C1195=12)),C1195-2,IF(C1195=8,C1195-1,""))</f>
        <v>10</v>
      </c>
      <c r="E1195" s="4"/>
      <c r="F1195" s="4">
        <f t="shared" ref="F1195:F1199" si="263">D1195-8</f>
        <v>2</v>
      </c>
      <c r="G1195" s="17">
        <f>IF(2&lt;F1195,2,F1195)*140*4/3</f>
        <v>373.33333333333331</v>
      </c>
      <c r="H1195" s="17">
        <f>IF(F1195&gt;2,F1195-2,0)*140*5/3</f>
        <v>0</v>
      </c>
      <c r="I1195" s="17"/>
      <c r="J1195" s="77"/>
      <c r="K1195" s="122"/>
    </row>
    <row r="1196" spans="1:11" ht="16.2" x14ac:dyDescent="0.3">
      <c r="A1196" s="63"/>
      <c r="B1196" s="45" t="s">
        <v>648</v>
      </c>
      <c r="C1196" s="4">
        <v>11</v>
      </c>
      <c r="D1196" s="4">
        <v>10</v>
      </c>
      <c r="E1196" s="4"/>
      <c r="F1196" s="4">
        <f t="shared" si="263"/>
        <v>2</v>
      </c>
      <c r="G1196" s="17">
        <f t="shared" ref="G1196:G1226" si="264">IF(2&lt;F1196,2,F1196)*140*4/3</f>
        <v>373.33333333333331</v>
      </c>
      <c r="H1196" s="17">
        <f t="shared" ref="H1196:H1224" si="265">IF(F1196&gt;2,F1196-2,0)*140*5/3</f>
        <v>0</v>
      </c>
      <c r="I1196" s="17"/>
      <c r="J1196" s="77"/>
      <c r="K1196" s="122"/>
    </row>
    <row r="1197" spans="1:11" ht="16.2" x14ac:dyDescent="0.3">
      <c r="A1197" s="63"/>
      <c r="B1197" s="45" t="s">
        <v>649</v>
      </c>
      <c r="C1197" s="4">
        <v>12</v>
      </c>
      <c r="D1197" s="4">
        <f t="shared" si="262"/>
        <v>10</v>
      </c>
      <c r="E1197" s="4"/>
      <c r="F1197" s="4">
        <f t="shared" si="263"/>
        <v>2</v>
      </c>
      <c r="G1197" s="17">
        <f t="shared" si="264"/>
        <v>373.33333333333331</v>
      </c>
      <c r="H1197" s="17">
        <f t="shared" si="265"/>
        <v>0</v>
      </c>
      <c r="I1197" s="17"/>
      <c r="J1197" s="77"/>
      <c r="K1197" s="122"/>
    </row>
    <row r="1198" spans="1:11" ht="16.2" x14ac:dyDescent="0.3">
      <c r="A1198" s="63"/>
      <c r="B1198" s="45" t="s">
        <v>650</v>
      </c>
      <c r="C1198" s="4">
        <v>12</v>
      </c>
      <c r="D1198" s="4">
        <f t="shared" si="262"/>
        <v>10</v>
      </c>
      <c r="E1198" s="4"/>
      <c r="F1198" s="4">
        <f t="shared" si="263"/>
        <v>2</v>
      </c>
      <c r="G1198" s="17">
        <f t="shared" si="264"/>
        <v>373.33333333333331</v>
      </c>
      <c r="H1198" s="17">
        <f t="shared" si="265"/>
        <v>0</v>
      </c>
      <c r="I1198" s="17"/>
      <c r="J1198" s="77"/>
      <c r="K1198" s="122"/>
    </row>
    <row r="1199" spans="1:11" ht="16.2" x14ac:dyDescent="0.3">
      <c r="A1199" s="63"/>
      <c r="B1199" s="45" t="s">
        <v>651</v>
      </c>
      <c r="C1199" s="4">
        <v>12</v>
      </c>
      <c r="D1199" s="4">
        <f t="shared" si="262"/>
        <v>10</v>
      </c>
      <c r="E1199" s="4"/>
      <c r="F1199" s="4">
        <f t="shared" si="263"/>
        <v>2</v>
      </c>
      <c r="G1199" s="17">
        <f t="shared" si="264"/>
        <v>373.33333333333331</v>
      </c>
      <c r="H1199" s="17">
        <f t="shared" si="265"/>
        <v>0</v>
      </c>
      <c r="I1199" s="17"/>
      <c r="J1199" s="77"/>
      <c r="K1199" s="122"/>
    </row>
    <row r="1200" spans="1:11" ht="16.2" x14ac:dyDescent="0.3">
      <c r="A1200" s="63"/>
      <c r="B1200" s="45" t="s">
        <v>652</v>
      </c>
      <c r="C1200" s="4">
        <v>13</v>
      </c>
      <c r="D1200" s="4">
        <f t="shared" si="262"/>
        <v>11</v>
      </c>
      <c r="E1200" s="4"/>
      <c r="F1200" s="4">
        <v>2</v>
      </c>
      <c r="G1200" s="17">
        <f t="shared" si="264"/>
        <v>373.33333333333331</v>
      </c>
      <c r="H1200" s="17">
        <f t="shared" si="265"/>
        <v>0</v>
      </c>
      <c r="I1200" s="17">
        <v>1</v>
      </c>
      <c r="J1200" s="77"/>
      <c r="K1200" s="122"/>
    </row>
    <row r="1201" spans="1:11" ht="16.2" x14ac:dyDescent="0.3">
      <c r="A1201" s="63"/>
      <c r="B1201" s="45" t="s">
        <v>653</v>
      </c>
      <c r="C1201" s="4">
        <v>13</v>
      </c>
      <c r="D1201" s="4">
        <f t="shared" si="262"/>
        <v>11</v>
      </c>
      <c r="E1201" s="4"/>
      <c r="F1201" s="4">
        <v>2</v>
      </c>
      <c r="G1201" s="17">
        <f t="shared" si="264"/>
        <v>373.33333333333331</v>
      </c>
      <c r="H1201" s="17">
        <f t="shared" si="265"/>
        <v>0</v>
      </c>
      <c r="I1201" s="17">
        <v>1</v>
      </c>
      <c r="J1201" s="77"/>
      <c r="K1201" s="122"/>
    </row>
    <row r="1202" spans="1:11" ht="16.2" x14ac:dyDescent="0.3">
      <c r="A1202" s="63"/>
      <c r="B1202" s="45" t="s">
        <v>654</v>
      </c>
      <c r="C1202" s="4"/>
      <c r="D1202" s="4" t="str">
        <f t="shared" si="262"/>
        <v/>
      </c>
      <c r="E1202" s="4"/>
      <c r="F1202" s="4"/>
      <c r="G1202" s="17"/>
      <c r="H1202" s="17"/>
      <c r="I1202" s="17"/>
      <c r="J1202" s="77"/>
      <c r="K1202" s="122"/>
    </row>
    <row r="1203" spans="1:11" ht="16.2" x14ac:dyDescent="0.3">
      <c r="A1203" s="63"/>
      <c r="B1203" s="45" t="s">
        <v>655</v>
      </c>
      <c r="C1203" s="4"/>
      <c r="D1203" s="4" t="str">
        <f t="shared" si="262"/>
        <v/>
      </c>
      <c r="E1203" s="4"/>
      <c r="F1203" s="4"/>
      <c r="G1203" s="17"/>
      <c r="H1203" s="17"/>
      <c r="I1203" s="17"/>
      <c r="J1203" s="77"/>
      <c r="K1203" s="122"/>
    </row>
    <row r="1204" spans="1:11" ht="16.2" x14ac:dyDescent="0.3">
      <c r="A1204" s="63"/>
      <c r="B1204" s="45" t="s">
        <v>656</v>
      </c>
      <c r="C1204" s="4"/>
      <c r="D1204" s="4" t="str">
        <f t="shared" si="262"/>
        <v/>
      </c>
      <c r="E1204" s="4"/>
      <c r="F1204" s="4"/>
      <c r="G1204" s="17"/>
      <c r="H1204" s="17"/>
      <c r="I1204" s="17"/>
      <c r="J1204" s="77"/>
      <c r="K1204" s="122"/>
    </row>
    <row r="1205" spans="1:11" ht="16.2" x14ac:dyDescent="0.3">
      <c r="A1205" s="63"/>
      <c r="B1205" s="45" t="s">
        <v>657</v>
      </c>
      <c r="C1205" s="4"/>
      <c r="D1205" s="4" t="str">
        <f t="shared" si="262"/>
        <v/>
      </c>
      <c r="E1205" s="4"/>
      <c r="F1205" s="4"/>
      <c r="G1205" s="17"/>
      <c r="H1205" s="17"/>
      <c r="I1205" s="17"/>
      <c r="J1205" s="77"/>
      <c r="K1205" s="122"/>
    </row>
    <row r="1206" spans="1:11" ht="16.2" x14ac:dyDescent="0.3">
      <c r="A1206" s="63"/>
      <c r="B1206" s="45" t="s">
        <v>1765</v>
      </c>
      <c r="C1206" s="4">
        <v>13</v>
      </c>
      <c r="D1206" s="4">
        <f t="shared" si="262"/>
        <v>11</v>
      </c>
      <c r="E1206" s="4"/>
      <c r="F1206" s="4">
        <v>2</v>
      </c>
      <c r="G1206" s="17">
        <f t="shared" si="264"/>
        <v>373.33333333333331</v>
      </c>
      <c r="H1206" s="17">
        <f t="shared" si="265"/>
        <v>0</v>
      </c>
      <c r="I1206" s="17">
        <v>1</v>
      </c>
      <c r="J1206" s="77"/>
      <c r="K1206" s="122"/>
    </row>
    <row r="1207" spans="1:11" ht="16.2" x14ac:dyDescent="0.3">
      <c r="A1207" s="63"/>
      <c r="B1207" s="45" t="s">
        <v>659</v>
      </c>
      <c r="C1207" s="4">
        <v>13</v>
      </c>
      <c r="D1207" s="4">
        <f t="shared" si="262"/>
        <v>11</v>
      </c>
      <c r="E1207" s="4"/>
      <c r="F1207" s="4">
        <v>2</v>
      </c>
      <c r="G1207" s="17">
        <f t="shared" si="264"/>
        <v>373.33333333333331</v>
      </c>
      <c r="H1207" s="17">
        <f t="shared" si="265"/>
        <v>0</v>
      </c>
      <c r="I1207" s="17">
        <v>1</v>
      </c>
      <c r="J1207" s="77"/>
      <c r="K1207" s="122"/>
    </row>
    <row r="1208" spans="1:11" ht="16.2" x14ac:dyDescent="0.3">
      <c r="A1208" s="63"/>
      <c r="B1208" s="45" t="s">
        <v>660</v>
      </c>
      <c r="C1208" s="4">
        <v>12</v>
      </c>
      <c r="D1208" s="4">
        <f t="shared" si="262"/>
        <v>10</v>
      </c>
      <c r="E1208" s="4"/>
      <c r="F1208" s="4">
        <f t="shared" ref="F1208:F1224" si="266">D1208-8</f>
        <v>2</v>
      </c>
      <c r="G1208" s="17">
        <f t="shared" si="264"/>
        <v>373.33333333333331</v>
      </c>
      <c r="H1208" s="17">
        <f t="shared" si="265"/>
        <v>0</v>
      </c>
      <c r="I1208" s="17"/>
      <c r="J1208" s="77"/>
      <c r="K1208" s="122"/>
    </row>
    <row r="1209" spans="1:11" ht="16.2" x14ac:dyDescent="0.3">
      <c r="A1209" s="63"/>
      <c r="B1209" s="45" t="s">
        <v>661</v>
      </c>
      <c r="C1209" s="4">
        <v>12</v>
      </c>
      <c r="D1209" s="4">
        <f t="shared" si="262"/>
        <v>10</v>
      </c>
      <c r="E1209" s="4"/>
      <c r="F1209" s="4">
        <f t="shared" si="266"/>
        <v>2</v>
      </c>
      <c r="G1209" s="17">
        <f t="shared" si="264"/>
        <v>373.33333333333331</v>
      </c>
      <c r="H1209" s="17">
        <f t="shared" si="265"/>
        <v>0</v>
      </c>
      <c r="I1209" s="17"/>
      <c r="J1209" s="77"/>
      <c r="K1209" s="122"/>
    </row>
    <row r="1210" spans="1:11" ht="16.2" x14ac:dyDescent="0.3">
      <c r="A1210" s="63"/>
      <c r="B1210" s="45" t="s">
        <v>662</v>
      </c>
      <c r="C1210" s="4">
        <v>12</v>
      </c>
      <c r="D1210" s="4">
        <f t="shared" si="262"/>
        <v>10</v>
      </c>
      <c r="E1210" s="4"/>
      <c r="F1210" s="4">
        <f t="shared" si="266"/>
        <v>2</v>
      </c>
      <c r="G1210" s="17">
        <f t="shared" si="264"/>
        <v>373.33333333333331</v>
      </c>
      <c r="H1210" s="17">
        <f t="shared" si="265"/>
        <v>0</v>
      </c>
      <c r="I1210" s="17"/>
      <c r="J1210" s="77"/>
      <c r="K1210" s="122"/>
    </row>
    <row r="1211" spans="1:11" ht="16.2" x14ac:dyDescent="0.3">
      <c r="A1211" s="63"/>
      <c r="B1211" s="45" t="s">
        <v>663</v>
      </c>
      <c r="C1211" s="4">
        <v>12</v>
      </c>
      <c r="D1211" s="4">
        <f t="shared" si="262"/>
        <v>10</v>
      </c>
      <c r="E1211" s="4"/>
      <c r="F1211" s="4">
        <f t="shared" si="266"/>
        <v>2</v>
      </c>
      <c r="G1211" s="17">
        <f t="shared" si="264"/>
        <v>373.33333333333331</v>
      </c>
      <c r="H1211" s="17">
        <f t="shared" si="265"/>
        <v>0</v>
      </c>
      <c r="I1211" s="17"/>
      <c r="J1211" s="77"/>
      <c r="K1211" s="122"/>
    </row>
    <row r="1212" spans="1:11" ht="16.2" x14ac:dyDescent="0.3">
      <c r="A1212" s="63"/>
      <c r="B1212" s="45" t="s">
        <v>664</v>
      </c>
      <c r="C1212" s="4">
        <v>13</v>
      </c>
      <c r="D1212" s="4">
        <f t="shared" si="262"/>
        <v>11</v>
      </c>
      <c r="E1212" s="4"/>
      <c r="F1212" s="4">
        <v>2</v>
      </c>
      <c r="G1212" s="17">
        <f t="shared" si="264"/>
        <v>373.33333333333331</v>
      </c>
      <c r="H1212" s="17">
        <f t="shared" si="265"/>
        <v>0</v>
      </c>
      <c r="I1212" s="17">
        <v>1</v>
      </c>
      <c r="J1212" s="77"/>
      <c r="K1212" s="122"/>
    </row>
    <row r="1213" spans="1:11" ht="16.2" x14ac:dyDescent="0.3">
      <c r="A1213" s="63"/>
      <c r="B1213" s="45" t="s">
        <v>665</v>
      </c>
      <c r="C1213" s="4">
        <v>13</v>
      </c>
      <c r="D1213" s="4">
        <f t="shared" si="262"/>
        <v>11</v>
      </c>
      <c r="E1213" s="4"/>
      <c r="F1213" s="4">
        <v>2</v>
      </c>
      <c r="G1213" s="17">
        <f t="shared" si="264"/>
        <v>373.33333333333331</v>
      </c>
      <c r="H1213" s="17">
        <f t="shared" si="265"/>
        <v>0</v>
      </c>
      <c r="I1213" s="17">
        <v>1</v>
      </c>
      <c r="J1213" s="77"/>
      <c r="K1213" s="122"/>
    </row>
    <row r="1214" spans="1:11" ht="16.2" x14ac:dyDescent="0.3">
      <c r="A1214" s="63"/>
      <c r="B1214" s="45" t="s">
        <v>666</v>
      </c>
      <c r="C1214" s="4"/>
      <c r="D1214" s="4" t="str">
        <f t="shared" si="262"/>
        <v/>
      </c>
      <c r="E1214" s="4"/>
      <c r="F1214" s="4"/>
      <c r="G1214" s="17"/>
      <c r="H1214" s="17"/>
      <c r="I1214" s="17"/>
      <c r="J1214" s="77"/>
      <c r="K1214" s="122"/>
    </row>
    <row r="1215" spans="1:11" ht="16.2" x14ac:dyDescent="0.3">
      <c r="A1215" s="63"/>
      <c r="B1215" s="45" t="s">
        <v>667</v>
      </c>
      <c r="C1215" s="4"/>
      <c r="D1215" s="4" t="str">
        <f t="shared" si="262"/>
        <v/>
      </c>
      <c r="E1215" s="4"/>
      <c r="F1215" s="4"/>
      <c r="G1215" s="17"/>
      <c r="H1215" s="17"/>
      <c r="I1215" s="17"/>
      <c r="J1215" s="77"/>
      <c r="K1215" s="122"/>
    </row>
    <row r="1216" spans="1:11" ht="16.2" x14ac:dyDescent="0.3">
      <c r="A1216" s="63"/>
      <c r="B1216" s="45" t="s">
        <v>668</v>
      </c>
      <c r="C1216" s="4"/>
      <c r="D1216" s="4" t="str">
        <f t="shared" si="262"/>
        <v/>
      </c>
      <c r="E1216" s="4"/>
      <c r="F1216" s="4"/>
      <c r="G1216" s="17"/>
      <c r="H1216" s="17"/>
      <c r="I1216" s="17"/>
      <c r="J1216" s="77"/>
      <c r="K1216" s="122"/>
    </row>
    <row r="1217" spans="1:11" ht="16.2" x14ac:dyDescent="0.3">
      <c r="A1217" s="63"/>
      <c r="B1217" s="45" t="s">
        <v>669</v>
      </c>
      <c r="C1217" s="4"/>
      <c r="D1217" s="4" t="str">
        <f t="shared" si="262"/>
        <v/>
      </c>
      <c r="E1217" s="4"/>
      <c r="F1217" s="4"/>
      <c r="G1217" s="17"/>
      <c r="H1217" s="17"/>
      <c r="I1217" s="17"/>
      <c r="J1217" s="77"/>
      <c r="K1217" s="122"/>
    </row>
    <row r="1218" spans="1:11" ht="16.2" x14ac:dyDescent="0.3">
      <c r="A1218" s="63"/>
      <c r="B1218" s="45" t="s">
        <v>670</v>
      </c>
      <c r="C1218" s="4">
        <v>13</v>
      </c>
      <c r="D1218" s="4">
        <f t="shared" si="262"/>
        <v>11</v>
      </c>
      <c r="E1218" s="4"/>
      <c r="F1218" s="4">
        <v>2</v>
      </c>
      <c r="G1218" s="17">
        <f t="shared" si="264"/>
        <v>373.33333333333331</v>
      </c>
      <c r="H1218" s="17">
        <f t="shared" si="265"/>
        <v>0</v>
      </c>
      <c r="I1218" s="17">
        <v>1</v>
      </c>
      <c r="J1218" s="77"/>
      <c r="K1218" s="122"/>
    </row>
    <row r="1219" spans="1:11" ht="16.2" x14ac:dyDescent="0.3">
      <c r="A1219" s="63"/>
      <c r="B1219" s="45" t="s">
        <v>671</v>
      </c>
      <c r="C1219" s="4">
        <v>12</v>
      </c>
      <c r="D1219" s="4">
        <f t="shared" si="262"/>
        <v>10</v>
      </c>
      <c r="E1219" s="4"/>
      <c r="F1219" s="4">
        <f t="shared" si="266"/>
        <v>2</v>
      </c>
      <c r="G1219" s="17">
        <f t="shared" si="264"/>
        <v>373.33333333333331</v>
      </c>
      <c r="H1219" s="17">
        <f t="shared" si="265"/>
        <v>0</v>
      </c>
      <c r="I1219" s="17"/>
      <c r="J1219" s="77"/>
      <c r="K1219" s="122"/>
    </row>
    <row r="1220" spans="1:11" ht="32.4" x14ac:dyDescent="0.3">
      <c r="A1220" s="63"/>
      <c r="B1220" s="177" t="s">
        <v>1916</v>
      </c>
      <c r="C1220" s="10">
        <v>12</v>
      </c>
      <c r="D1220" s="10">
        <f t="shared" si="262"/>
        <v>10</v>
      </c>
      <c r="E1220" s="10"/>
      <c r="F1220" s="10">
        <f t="shared" si="266"/>
        <v>2</v>
      </c>
      <c r="G1220" s="38">
        <f t="shared" si="264"/>
        <v>373.33333333333331</v>
      </c>
      <c r="H1220" s="38">
        <f t="shared" si="265"/>
        <v>0</v>
      </c>
      <c r="I1220" s="38"/>
      <c r="J1220" s="82"/>
      <c r="K1220" s="127">
        <v>2613</v>
      </c>
    </row>
    <row r="1221" spans="1:11" ht="32.4" x14ac:dyDescent="0.3">
      <c r="A1221" s="63"/>
      <c r="B1221" s="181" t="s">
        <v>1917</v>
      </c>
      <c r="C1221" s="28"/>
      <c r="D1221" s="28" t="str">
        <f t="shared" si="262"/>
        <v/>
      </c>
      <c r="E1221" s="28"/>
      <c r="F1221" s="28"/>
      <c r="G1221" s="20"/>
      <c r="H1221" s="20"/>
      <c r="I1221" s="20"/>
      <c r="J1221" s="175"/>
      <c r="K1221" s="122"/>
    </row>
    <row r="1222" spans="1:11" ht="32.4" x14ac:dyDescent="0.3">
      <c r="A1222" s="63"/>
      <c r="B1222" s="177" t="s">
        <v>1918</v>
      </c>
      <c r="C1222" s="10">
        <v>12</v>
      </c>
      <c r="D1222" s="10">
        <f t="shared" si="262"/>
        <v>10</v>
      </c>
      <c r="E1222" s="10"/>
      <c r="F1222" s="10">
        <f t="shared" si="266"/>
        <v>2</v>
      </c>
      <c r="G1222" s="38">
        <f t="shared" si="264"/>
        <v>373.33333333333331</v>
      </c>
      <c r="H1222" s="38">
        <f t="shared" si="265"/>
        <v>0</v>
      </c>
      <c r="I1222" s="38"/>
      <c r="J1222" s="82"/>
      <c r="K1222" s="127">
        <v>2613</v>
      </c>
    </row>
    <row r="1223" spans="1:11" ht="32.4" x14ac:dyDescent="0.3">
      <c r="A1223" s="63"/>
      <c r="B1223" s="177" t="s">
        <v>1919</v>
      </c>
      <c r="C1223" s="10">
        <v>12</v>
      </c>
      <c r="D1223" s="10">
        <f t="shared" si="262"/>
        <v>10</v>
      </c>
      <c r="E1223" s="10"/>
      <c r="F1223" s="10">
        <f t="shared" si="266"/>
        <v>2</v>
      </c>
      <c r="G1223" s="38">
        <f t="shared" si="264"/>
        <v>373.33333333333331</v>
      </c>
      <c r="H1223" s="38">
        <f t="shared" si="265"/>
        <v>0</v>
      </c>
      <c r="I1223" s="38"/>
      <c r="J1223" s="82"/>
      <c r="K1223" s="127">
        <v>2613</v>
      </c>
    </row>
    <row r="1224" spans="1:11" ht="16.2" x14ac:dyDescent="0.3">
      <c r="A1224" s="63"/>
      <c r="B1224" s="45" t="s">
        <v>672</v>
      </c>
      <c r="C1224" s="4">
        <v>11</v>
      </c>
      <c r="D1224" s="4">
        <v>10</v>
      </c>
      <c r="E1224" s="4"/>
      <c r="F1224" s="4">
        <f t="shared" si="266"/>
        <v>2</v>
      </c>
      <c r="G1224" s="17">
        <f t="shared" si="264"/>
        <v>373.33333333333331</v>
      </c>
      <c r="H1224" s="17">
        <f t="shared" si="265"/>
        <v>0</v>
      </c>
      <c r="I1224" s="17"/>
      <c r="J1224" s="77"/>
      <c r="K1224" s="122"/>
    </row>
    <row r="1225" spans="1:11" ht="16.2" x14ac:dyDescent="0.3">
      <c r="A1225" s="63"/>
      <c r="B1225" s="45" t="s">
        <v>673</v>
      </c>
      <c r="C1225" s="4">
        <v>13</v>
      </c>
      <c r="D1225" s="4">
        <f t="shared" si="262"/>
        <v>11</v>
      </c>
      <c r="E1225" s="4"/>
      <c r="F1225" s="4">
        <v>2</v>
      </c>
      <c r="G1225" s="17">
        <f t="shared" si="264"/>
        <v>373.33333333333331</v>
      </c>
      <c r="H1225" s="17">
        <f>IF(F1209&gt;2,F1209-2,0)*140*5/3</f>
        <v>0</v>
      </c>
      <c r="I1225" s="17">
        <v>1</v>
      </c>
      <c r="J1225" s="77"/>
      <c r="K1225" s="122"/>
    </row>
    <row r="1226" spans="1:11" ht="16.2" x14ac:dyDescent="0.3">
      <c r="A1226" s="63"/>
      <c r="B1226" s="8" t="s">
        <v>59</v>
      </c>
      <c r="C1226" s="4"/>
      <c r="D1226" s="4">
        <v>152</v>
      </c>
      <c r="E1226" s="4"/>
      <c r="F1226" s="4">
        <v>38</v>
      </c>
      <c r="G1226" s="17">
        <f t="shared" si="264"/>
        <v>373.33333333333331</v>
      </c>
      <c r="H1226" s="17"/>
      <c r="I1226" s="17">
        <v>8</v>
      </c>
      <c r="J1226" s="77">
        <v>21280</v>
      </c>
      <c r="K1226" s="122"/>
    </row>
    <row r="1227" spans="1:11" ht="32.4" x14ac:dyDescent="0.3">
      <c r="A1227" s="63"/>
      <c r="B1227" s="90" t="s">
        <v>1849</v>
      </c>
      <c r="C1227" s="7"/>
      <c r="D1227" s="4"/>
      <c r="E1227" s="4"/>
      <c r="F1227" s="4"/>
      <c r="G1227" s="1"/>
      <c r="H1227" s="1"/>
      <c r="I1227" s="1"/>
      <c r="J1227" s="77">
        <f>140*38*4/3+140*8*5/3</f>
        <v>8960</v>
      </c>
      <c r="K1227" s="122">
        <v>7839</v>
      </c>
    </row>
    <row r="1228" spans="1:11" ht="16.2" x14ac:dyDescent="0.3">
      <c r="A1228" s="63"/>
      <c r="B1228" s="8" t="s">
        <v>1817</v>
      </c>
      <c r="C1228" s="7"/>
      <c r="D1228" s="4"/>
      <c r="E1228" s="4"/>
      <c r="F1228" s="4"/>
      <c r="G1228" s="1"/>
      <c r="H1228" s="1"/>
      <c r="I1228" s="1"/>
      <c r="J1228" s="77">
        <v>38079</v>
      </c>
      <c r="K1228" s="122"/>
    </row>
    <row r="1229" spans="1:11" ht="16.2" x14ac:dyDescent="0.3">
      <c r="A1229" s="63"/>
      <c r="B1229" s="8" t="s">
        <v>1</v>
      </c>
      <c r="C1229" s="7"/>
      <c r="D1229" s="4"/>
      <c r="E1229" s="4"/>
      <c r="F1229" s="4"/>
      <c r="G1229" s="1"/>
      <c r="H1229" s="1"/>
      <c r="I1229" s="1"/>
      <c r="J1229" s="77">
        <v>54199</v>
      </c>
      <c r="K1229" s="122"/>
    </row>
    <row r="1230" spans="1:11" ht="16.2" x14ac:dyDescent="0.3">
      <c r="A1230" s="63"/>
      <c r="B1230" s="8" t="s">
        <v>405</v>
      </c>
      <c r="C1230" s="9"/>
      <c r="D1230" s="9" t="str">
        <f t="shared" ref="D1230" si="267">IF((OR(C1230&gt;12,C1230=12)),C1230-2,IF(C1230=8,C1230-1,""))</f>
        <v/>
      </c>
      <c r="E1230" s="9"/>
      <c r="F1230" s="9"/>
      <c r="G1230" s="10"/>
      <c r="H1230" s="10"/>
      <c r="I1230" s="10"/>
      <c r="J1230" s="78">
        <v>16120</v>
      </c>
      <c r="K1230" s="122"/>
    </row>
    <row r="1231" spans="1:11" x14ac:dyDescent="0.3">
      <c r="A1231" s="63"/>
      <c r="K1231" s="122"/>
    </row>
    <row r="1232" spans="1:11" ht="16.2" x14ac:dyDescent="0.3">
      <c r="A1232" s="63"/>
      <c r="B1232" s="45" t="s">
        <v>1766</v>
      </c>
      <c r="C1232" s="4">
        <v>14</v>
      </c>
      <c r="D1232" s="4">
        <f t="shared" ref="D1232:D1254" si="268">IF((OR(C1232&gt;12,C1232=12)),C1232-2,IF(C1232=8,C1232-1,""))</f>
        <v>12</v>
      </c>
      <c r="E1232" s="4"/>
      <c r="F1232" s="4">
        <v>2</v>
      </c>
      <c r="G1232" s="17">
        <f>IF(2&lt;F1232,2,F1232)*140*4/3</f>
        <v>373.33333333333331</v>
      </c>
      <c r="H1232" s="17">
        <f>IF(F1232&gt;2,F1232-2,0)*140*5/3</f>
        <v>0</v>
      </c>
      <c r="I1232" s="17">
        <v>2</v>
      </c>
      <c r="J1232" s="77"/>
      <c r="K1232" s="122"/>
    </row>
    <row r="1233" spans="1:11" ht="16.2" x14ac:dyDescent="0.3">
      <c r="A1233" s="63"/>
      <c r="B1233" s="45" t="s">
        <v>679</v>
      </c>
      <c r="C1233" s="4">
        <v>12</v>
      </c>
      <c r="D1233" s="4">
        <v>10</v>
      </c>
      <c r="E1233" s="4"/>
      <c r="F1233" s="4">
        <f t="shared" ref="F1233:F1249" si="269">D1233-8</f>
        <v>2</v>
      </c>
      <c r="G1233" s="17">
        <f t="shared" ref="G1233:G1253" si="270">IF(2&lt;F1233,2,F1233)*140*4/3</f>
        <v>373.33333333333331</v>
      </c>
      <c r="H1233" s="17">
        <f t="shared" ref="H1233:H1253" si="271">IF(F1233&gt;2,F1233-2,0)*140*5/3</f>
        <v>0</v>
      </c>
      <c r="I1233" s="17"/>
      <c r="J1233" s="77"/>
      <c r="K1233" s="122"/>
    </row>
    <row r="1234" spans="1:11" ht="16.2" x14ac:dyDescent="0.3">
      <c r="A1234" s="63"/>
      <c r="B1234" s="45" t="s">
        <v>680</v>
      </c>
      <c r="C1234" s="4">
        <v>12</v>
      </c>
      <c r="D1234" s="4">
        <f t="shared" si="268"/>
        <v>10</v>
      </c>
      <c r="E1234" s="4"/>
      <c r="F1234" s="4">
        <f t="shared" si="269"/>
        <v>2</v>
      </c>
      <c r="G1234" s="17">
        <f t="shared" si="270"/>
        <v>373.33333333333331</v>
      </c>
      <c r="H1234" s="17">
        <f t="shared" si="271"/>
        <v>0</v>
      </c>
      <c r="I1234" s="17"/>
      <c r="J1234" s="77"/>
      <c r="K1234" s="122"/>
    </row>
    <row r="1235" spans="1:11" s="32" customFormat="1" ht="32.4" x14ac:dyDescent="0.3">
      <c r="A1235" s="148"/>
      <c r="B1235" s="177" t="s">
        <v>1922</v>
      </c>
      <c r="C1235" s="10">
        <v>12</v>
      </c>
      <c r="D1235" s="10">
        <f t="shared" si="268"/>
        <v>10</v>
      </c>
      <c r="E1235" s="10"/>
      <c r="F1235" s="10">
        <f t="shared" si="269"/>
        <v>2</v>
      </c>
      <c r="G1235" s="38">
        <f t="shared" si="270"/>
        <v>373.33333333333331</v>
      </c>
      <c r="H1235" s="38">
        <f t="shared" si="271"/>
        <v>0</v>
      </c>
      <c r="I1235" s="38"/>
      <c r="J1235" s="82"/>
      <c r="K1235" s="154">
        <v>2613</v>
      </c>
    </row>
    <row r="1236" spans="1:11" ht="16.2" x14ac:dyDescent="0.3">
      <c r="A1236" s="63"/>
      <c r="B1236" s="45" t="s">
        <v>1767</v>
      </c>
      <c r="C1236" s="4">
        <v>12</v>
      </c>
      <c r="D1236" s="4">
        <f t="shared" si="268"/>
        <v>10</v>
      </c>
      <c r="E1236" s="4"/>
      <c r="F1236" s="4">
        <f t="shared" si="269"/>
        <v>2</v>
      </c>
      <c r="G1236" s="17">
        <f t="shared" si="270"/>
        <v>373.33333333333331</v>
      </c>
      <c r="H1236" s="17">
        <f t="shared" si="271"/>
        <v>0</v>
      </c>
      <c r="I1236" s="17"/>
      <c r="J1236" s="77"/>
      <c r="K1236" s="122"/>
    </row>
    <row r="1237" spans="1:11" ht="16.2" x14ac:dyDescent="0.3">
      <c r="A1237" s="63"/>
      <c r="B1237" s="45" t="s">
        <v>682</v>
      </c>
      <c r="C1237" s="4">
        <v>13</v>
      </c>
      <c r="D1237" s="4">
        <f t="shared" si="268"/>
        <v>11</v>
      </c>
      <c r="E1237" s="4"/>
      <c r="F1237" s="4">
        <v>2</v>
      </c>
      <c r="G1237" s="17">
        <f t="shared" si="270"/>
        <v>373.33333333333331</v>
      </c>
      <c r="H1237" s="17">
        <f t="shared" si="271"/>
        <v>0</v>
      </c>
      <c r="I1237" s="17">
        <v>1</v>
      </c>
      <c r="J1237" s="77"/>
      <c r="K1237" s="122"/>
    </row>
    <row r="1238" spans="1:11" ht="16.2" x14ac:dyDescent="0.3">
      <c r="A1238" s="63"/>
      <c r="B1238" s="45" t="s">
        <v>683</v>
      </c>
      <c r="C1238" s="4">
        <v>13</v>
      </c>
      <c r="D1238" s="4">
        <f t="shared" si="268"/>
        <v>11</v>
      </c>
      <c r="E1238" s="4"/>
      <c r="F1238" s="4">
        <v>2</v>
      </c>
      <c r="G1238" s="17">
        <f t="shared" si="270"/>
        <v>373.33333333333331</v>
      </c>
      <c r="H1238" s="17">
        <f t="shared" si="271"/>
        <v>0</v>
      </c>
      <c r="I1238" s="17">
        <v>1</v>
      </c>
      <c r="J1238" s="77"/>
      <c r="K1238" s="122"/>
    </row>
    <row r="1239" spans="1:11" ht="16.2" x14ac:dyDescent="0.3">
      <c r="A1239" s="63"/>
      <c r="B1239" s="45" t="s">
        <v>684</v>
      </c>
      <c r="C1239" s="4">
        <v>12</v>
      </c>
      <c r="D1239" s="4">
        <f t="shared" si="268"/>
        <v>10</v>
      </c>
      <c r="E1239" s="4"/>
      <c r="F1239" s="4">
        <f t="shared" si="269"/>
        <v>2</v>
      </c>
      <c r="G1239" s="17">
        <f t="shared" si="270"/>
        <v>373.33333333333331</v>
      </c>
      <c r="H1239" s="17">
        <f t="shared" si="271"/>
        <v>0</v>
      </c>
      <c r="I1239" s="17"/>
      <c r="J1239" s="77"/>
      <c r="K1239" s="122"/>
    </row>
    <row r="1240" spans="1:11" ht="16.2" x14ac:dyDescent="0.3">
      <c r="A1240" s="63"/>
      <c r="B1240" s="45" t="s">
        <v>685</v>
      </c>
      <c r="C1240" s="4"/>
      <c r="D1240" s="4" t="str">
        <f t="shared" si="268"/>
        <v/>
      </c>
      <c r="E1240" s="4"/>
      <c r="F1240" s="4"/>
      <c r="G1240" s="17"/>
      <c r="H1240" s="17"/>
      <c r="I1240" s="17"/>
      <c r="J1240" s="77"/>
      <c r="K1240" s="122"/>
    </row>
    <row r="1241" spans="1:11" ht="16.2" x14ac:dyDescent="0.3">
      <c r="A1241" s="63"/>
      <c r="B1241" s="45" t="s">
        <v>686</v>
      </c>
      <c r="C1241" s="4"/>
      <c r="D1241" s="4" t="str">
        <f t="shared" si="268"/>
        <v/>
      </c>
      <c r="E1241" s="4"/>
      <c r="F1241" s="4"/>
      <c r="G1241" s="17"/>
      <c r="H1241" s="17"/>
      <c r="I1241" s="17"/>
      <c r="J1241" s="77"/>
      <c r="K1241" s="122"/>
    </row>
    <row r="1242" spans="1:11" ht="16.2" x14ac:dyDescent="0.3">
      <c r="A1242" s="63"/>
      <c r="B1242" s="45" t="s">
        <v>687</v>
      </c>
      <c r="C1242" s="4"/>
      <c r="D1242" s="4" t="str">
        <f t="shared" si="268"/>
        <v/>
      </c>
      <c r="E1242" s="4"/>
      <c r="F1242" s="4"/>
      <c r="G1242" s="17"/>
      <c r="H1242" s="17"/>
      <c r="I1242" s="17"/>
      <c r="J1242" s="77"/>
      <c r="K1242" s="122"/>
    </row>
    <row r="1243" spans="1:11" ht="16.2" x14ac:dyDescent="0.3">
      <c r="A1243" s="63"/>
      <c r="B1243" s="45" t="s">
        <v>688</v>
      </c>
      <c r="C1243" s="4"/>
      <c r="D1243" s="4" t="str">
        <f t="shared" si="268"/>
        <v/>
      </c>
      <c r="E1243" s="4"/>
      <c r="F1243" s="4"/>
      <c r="G1243" s="17"/>
      <c r="H1243" s="17"/>
      <c r="I1243" s="17"/>
      <c r="J1243" s="77"/>
      <c r="K1243" s="122"/>
    </row>
    <row r="1244" spans="1:11" ht="16.2" x14ac:dyDescent="0.3">
      <c r="A1244" s="63"/>
      <c r="B1244" s="45" t="s">
        <v>689</v>
      </c>
      <c r="C1244" s="4">
        <v>13</v>
      </c>
      <c r="D1244" s="4">
        <f t="shared" si="268"/>
        <v>11</v>
      </c>
      <c r="E1244" s="4"/>
      <c r="F1244" s="4">
        <v>2</v>
      </c>
      <c r="G1244" s="17">
        <f t="shared" si="270"/>
        <v>373.33333333333331</v>
      </c>
      <c r="H1244" s="17">
        <f t="shared" si="271"/>
        <v>0</v>
      </c>
      <c r="I1244" s="17">
        <v>1</v>
      </c>
      <c r="J1244" s="77"/>
      <c r="K1244" s="122"/>
    </row>
    <row r="1245" spans="1:11" ht="16.2" x14ac:dyDescent="0.3">
      <c r="A1245" s="63"/>
      <c r="B1245" s="45" t="s">
        <v>690</v>
      </c>
      <c r="C1245" s="4">
        <v>13</v>
      </c>
      <c r="D1245" s="4">
        <f t="shared" si="268"/>
        <v>11</v>
      </c>
      <c r="E1245" s="4"/>
      <c r="F1245" s="4">
        <v>2</v>
      </c>
      <c r="G1245" s="17">
        <f t="shared" si="270"/>
        <v>373.33333333333331</v>
      </c>
      <c r="H1245" s="17">
        <f t="shared" si="271"/>
        <v>0</v>
      </c>
      <c r="I1245" s="17">
        <v>1</v>
      </c>
      <c r="J1245" s="77"/>
      <c r="K1245" s="122"/>
    </row>
    <row r="1246" spans="1:11" ht="16.2" x14ac:dyDescent="0.3">
      <c r="A1246" s="63"/>
      <c r="B1246" s="45" t="s">
        <v>691</v>
      </c>
      <c r="C1246" s="4">
        <v>12</v>
      </c>
      <c r="D1246" s="4">
        <f t="shared" si="268"/>
        <v>10</v>
      </c>
      <c r="E1246" s="4"/>
      <c r="F1246" s="4">
        <f t="shared" si="269"/>
        <v>2</v>
      </c>
      <c r="G1246" s="17">
        <f t="shared" si="270"/>
        <v>373.33333333333331</v>
      </c>
      <c r="H1246" s="17">
        <f t="shared" si="271"/>
        <v>0</v>
      </c>
      <c r="I1246" s="17"/>
      <c r="J1246" s="77"/>
      <c r="K1246" s="122"/>
    </row>
    <row r="1247" spans="1:11" ht="16.2" x14ac:dyDescent="0.3">
      <c r="A1247" s="63"/>
      <c r="B1247" s="45" t="s">
        <v>692</v>
      </c>
      <c r="C1247" s="4">
        <v>12</v>
      </c>
      <c r="D1247" s="4">
        <f t="shared" si="268"/>
        <v>10</v>
      </c>
      <c r="E1247" s="4"/>
      <c r="F1247" s="4">
        <f t="shared" si="269"/>
        <v>2</v>
      </c>
      <c r="G1247" s="17">
        <f t="shared" si="270"/>
        <v>373.33333333333331</v>
      </c>
      <c r="H1247" s="17">
        <f t="shared" si="271"/>
        <v>0</v>
      </c>
      <c r="I1247" s="17"/>
      <c r="J1247" s="77"/>
      <c r="K1247" s="122"/>
    </row>
    <row r="1248" spans="1:11" ht="16.2" x14ac:dyDescent="0.3">
      <c r="A1248" s="63"/>
      <c r="B1248" s="45" t="s">
        <v>693</v>
      </c>
      <c r="C1248" s="4">
        <v>12</v>
      </c>
      <c r="D1248" s="4">
        <f t="shared" si="268"/>
        <v>10</v>
      </c>
      <c r="E1248" s="4"/>
      <c r="F1248" s="4">
        <f t="shared" si="269"/>
        <v>2</v>
      </c>
      <c r="G1248" s="17">
        <f t="shared" si="270"/>
        <v>373.33333333333331</v>
      </c>
      <c r="H1248" s="17">
        <f t="shared" si="271"/>
        <v>0</v>
      </c>
      <c r="I1248" s="17"/>
      <c r="J1248" s="77"/>
      <c r="K1248" s="122"/>
    </row>
    <row r="1249" spans="1:11" ht="16.2" x14ac:dyDescent="0.3">
      <c r="A1249" s="63"/>
      <c r="B1249" s="45" t="s">
        <v>694</v>
      </c>
      <c r="C1249" s="4">
        <v>12</v>
      </c>
      <c r="D1249" s="4">
        <f t="shared" si="268"/>
        <v>10</v>
      </c>
      <c r="E1249" s="4"/>
      <c r="F1249" s="4">
        <f t="shared" si="269"/>
        <v>2</v>
      </c>
      <c r="G1249" s="17">
        <f t="shared" si="270"/>
        <v>373.33333333333331</v>
      </c>
      <c r="H1249" s="17">
        <f t="shared" si="271"/>
        <v>0</v>
      </c>
      <c r="I1249" s="17"/>
      <c r="J1249" s="77"/>
      <c r="K1249" s="122"/>
    </row>
    <row r="1250" spans="1:11" ht="16.2" x14ac:dyDescent="0.3">
      <c r="A1250" s="63"/>
      <c r="B1250" s="45" t="s">
        <v>695</v>
      </c>
      <c r="C1250" s="4">
        <v>13</v>
      </c>
      <c r="D1250" s="4">
        <f t="shared" si="268"/>
        <v>11</v>
      </c>
      <c r="E1250" s="4"/>
      <c r="F1250" s="4">
        <v>2</v>
      </c>
      <c r="G1250" s="17">
        <f t="shared" si="270"/>
        <v>373.33333333333331</v>
      </c>
      <c r="H1250" s="17">
        <f t="shared" si="271"/>
        <v>0</v>
      </c>
      <c r="I1250" s="17">
        <v>1</v>
      </c>
      <c r="J1250" s="77"/>
      <c r="K1250" s="122"/>
    </row>
    <row r="1251" spans="1:11" ht="16.2" x14ac:dyDescent="0.3">
      <c r="A1251" s="63"/>
      <c r="B1251" s="45" t="s">
        <v>696</v>
      </c>
      <c r="C1251" s="4">
        <v>13</v>
      </c>
      <c r="D1251" s="4">
        <f t="shared" si="268"/>
        <v>11</v>
      </c>
      <c r="E1251" s="4"/>
      <c r="F1251" s="4">
        <v>2</v>
      </c>
      <c r="G1251" s="17">
        <f t="shared" si="270"/>
        <v>373.33333333333331</v>
      </c>
      <c r="H1251" s="17">
        <f t="shared" si="271"/>
        <v>0</v>
      </c>
      <c r="I1251" s="17">
        <v>1</v>
      </c>
      <c r="J1251" s="77"/>
      <c r="K1251" s="122"/>
    </row>
    <row r="1252" spans="1:11" ht="16.2" x14ac:dyDescent="0.3">
      <c r="A1252" s="63"/>
      <c r="B1252" s="45" t="s">
        <v>697</v>
      </c>
      <c r="C1252" s="4"/>
      <c r="D1252" s="4" t="str">
        <f t="shared" si="268"/>
        <v/>
      </c>
      <c r="E1252" s="4"/>
      <c r="F1252" s="4"/>
      <c r="G1252" s="17"/>
      <c r="H1252" s="17"/>
      <c r="I1252" s="17"/>
      <c r="J1252" s="77"/>
      <c r="K1252" s="122"/>
    </row>
    <row r="1253" spans="1:11" ht="16.2" x14ac:dyDescent="0.3">
      <c r="A1253" s="63"/>
      <c r="B1253" s="45" t="s">
        <v>698</v>
      </c>
      <c r="C1253" s="4">
        <v>11.5</v>
      </c>
      <c r="D1253" s="4">
        <v>10.5</v>
      </c>
      <c r="E1253" s="4"/>
      <c r="F1253" s="4">
        <v>2</v>
      </c>
      <c r="G1253" s="17">
        <f t="shared" si="270"/>
        <v>373.33333333333331</v>
      </c>
      <c r="H1253" s="17">
        <f t="shared" si="271"/>
        <v>0</v>
      </c>
      <c r="I1253" s="128">
        <v>0.5</v>
      </c>
      <c r="J1253" s="77"/>
      <c r="K1253" s="122"/>
    </row>
    <row r="1254" spans="1:11" ht="16.2" x14ac:dyDescent="0.3">
      <c r="A1254" s="63"/>
      <c r="B1254" s="45" t="s">
        <v>699</v>
      </c>
      <c r="C1254" s="4"/>
      <c r="D1254" s="4" t="str">
        <f t="shared" si="268"/>
        <v/>
      </c>
      <c r="E1254" s="4"/>
      <c r="F1254" s="4"/>
      <c r="G1254" s="17"/>
      <c r="H1254" s="17"/>
      <c r="I1254" s="128"/>
      <c r="J1254" s="77"/>
      <c r="K1254" s="122"/>
    </row>
    <row r="1255" spans="1:11" ht="16.2" x14ac:dyDescent="0.3">
      <c r="A1255" s="63"/>
      <c r="B1255" s="45" t="s">
        <v>700</v>
      </c>
      <c r="C1255" s="4"/>
      <c r="D1255" s="4"/>
      <c r="E1255" s="4"/>
      <c r="F1255" s="4"/>
      <c r="G1255" s="17"/>
      <c r="H1255" s="17"/>
      <c r="I1255" s="128"/>
      <c r="J1255" s="77"/>
      <c r="K1255" s="122"/>
    </row>
    <row r="1256" spans="1:11" ht="16.2" x14ac:dyDescent="0.3">
      <c r="A1256" s="63"/>
      <c r="B1256" s="8" t="s">
        <v>59</v>
      </c>
      <c r="C1256" s="4"/>
      <c r="D1256" s="4">
        <v>128</v>
      </c>
      <c r="E1256" s="4"/>
      <c r="F1256" s="4">
        <v>32</v>
      </c>
      <c r="G1256" s="17"/>
      <c r="H1256" s="17"/>
      <c r="I1256" s="128">
        <v>8.5</v>
      </c>
      <c r="J1256" s="77">
        <v>17920</v>
      </c>
      <c r="K1256" s="122"/>
    </row>
    <row r="1257" spans="1:11" ht="32.4" x14ac:dyDescent="0.3">
      <c r="A1257" s="63"/>
      <c r="B1257" s="90" t="s">
        <v>1849</v>
      </c>
      <c r="C1257" s="4"/>
      <c r="D1257" s="4"/>
      <c r="E1257" s="4"/>
      <c r="F1257" s="4"/>
      <c r="G1257" s="17"/>
      <c r="H1257" s="17"/>
      <c r="I1257" s="17"/>
      <c r="J1257" s="77">
        <f>140*32*4/3+140*8.5*5/3</f>
        <v>7956.6666666666661</v>
      </c>
      <c r="K1257" s="122">
        <v>2613</v>
      </c>
    </row>
    <row r="1258" spans="1:11" ht="16.2" x14ac:dyDescent="0.3">
      <c r="A1258" s="63"/>
      <c r="B1258" s="8" t="s">
        <v>1817</v>
      </c>
      <c r="C1258" s="4"/>
      <c r="D1258" s="4"/>
      <c r="E1258" s="4"/>
      <c r="F1258" s="4"/>
      <c r="G1258" s="17"/>
      <c r="H1258" s="17"/>
      <c r="I1258" s="17"/>
      <c r="J1258" s="77">
        <v>28490</v>
      </c>
      <c r="K1258" s="122"/>
    </row>
    <row r="1259" spans="1:11" ht="16.2" x14ac:dyDescent="0.3">
      <c r="A1259" s="63"/>
      <c r="B1259" s="8" t="s">
        <v>1</v>
      </c>
      <c r="C1259" s="7"/>
      <c r="D1259" s="4"/>
      <c r="E1259" s="4"/>
      <c r="F1259" s="4"/>
      <c r="G1259" s="1"/>
      <c r="H1259" s="1"/>
      <c r="I1259" s="1"/>
      <c r="J1259" s="77">
        <v>33124</v>
      </c>
      <c r="K1259" s="122"/>
    </row>
    <row r="1260" spans="1:11" ht="16.2" x14ac:dyDescent="0.3">
      <c r="A1260" s="63"/>
      <c r="B1260" s="8" t="s">
        <v>405</v>
      </c>
      <c r="C1260" s="9"/>
      <c r="D1260" s="9" t="str">
        <f t="shared" ref="D1260" si="272">IF((OR(C1260&gt;12,C1260=12)),C1260-2,IF(C1260=8,C1260-1,""))</f>
        <v/>
      </c>
      <c r="E1260" s="9"/>
      <c r="F1260" s="9"/>
      <c r="G1260" s="10"/>
      <c r="H1260" s="10"/>
      <c r="I1260" s="10"/>
      <c r="J1260" s="78">
        <v>4634</v>
      </c>
      <c r="K1260" s="122"/>
    </row>
    <row r="1261" spans="1:11" x14ac:dyDescent="0.3">
      <c r="A1261" s="63"/>
      <c r="K1261" s="122"/>
    </row>
    <row r="1262" spans="1:11" x14ac:dyDescent="0.3">
      <c r="A1262" s="63"/>
      <c r="K1262" s="122"/>
    </row>
    <row r="1263" spans="1:11" ht="16.2" x14ac:dyDescent="0.3">
      <c r="A1263" s="63"/>
      <c r="B1263" s="45" t="s">
        <v>701</v>
      </c>
      <c r="C1263" s="4">
        <v>13</v>
      </c>
      <c r="D1263" s="4">
        <f>IF((OR(C1263&gt;12,C1263=12)),C1263-2,IF(C1263=8,C1263-1,""))</f>
        <v>11</v>
      </c>
      <c r="E1263" s="4"/>
      <c r="F1263" s="4">
        <v>2</v>
      </c>
      <c r="G1263" s="17">
        <f t="shared" ref="G1263:G1294" si="273">IF(2&lt;F1263,2,F1263)*140*4/3</f>
        <v>373.33333333333331</v>
      </c>
      <c r="H1263" s="17">
        <f t="shared" ref="H1263:H1294" si="274">IF(F1263&gt;2,F1263-2,0)*140*5/3</f>
        <v>0</v>
      </c>
      <c r="I1263" s="17">
        <v>1</v>
      </c>
      <c r="J1263" s="77"/>
      <c r="K1263" s="122"/>
    </row>
    <row r="1264" spans="1:11" ht="16.2" x14ac:dyDescent="0.3">
      <c r="A1264" s="63"/>
      <c r="B1264" s="45" t="s">
        <v>702</v>
      </c>
      <c r="C1264" s="4">
        <v>13</v>
      </c>
      <c r="D1264" s="4">
        <f t="shared" ref="D1264:D1293" si="275">IF((OR(C1264&gt;12,C1264=12)),C1264-2,IF(C1264=8,C1264-1,""))</f>
        <v>11</v>
      </c>
      <c r="E1264" s="4"/>
      <c r="F1264" s="4">
        <v>2</v>
      </c>
      <c r="G1264" s="17">
        <f t="shared" si="273"/>
        <v>373.33333333333331</v>
      </c>
      <c r="H1264" s="17">
        <f t="shared" si="274"/>
        <v>0</v>
      </c>
      <c r="I1264" s="17">
        <v>1</v>
      </c>
      <c r="J1264" s="77"/>
      <c r="K1264" s="122"/>
    </row>
    <row r="1265" spans="1:11" ht="16.2" x14ac:dyDescent="0.3">
      <c r="A1265" s="63"/>
      <c r="B1265" s="45" t="s">
        <v>703</v>
      </c>
      <c r="C1265" s="4">
        <v>12</v>
      </c>
      <c r="D1265" s="4">
        <f t="shared" si="275"/>
        <v>10</v>
      </c>
      <c r="E1265" s="4"/>
      <c r="F1265" s="4">
        <f t="shared" ref="F1265:F1292" si="276">D1265-8</f>
        <v>2</v>
      </c>
      <c r="G1265" s="17">
        <f t="shared" si="273"/>
        <v>373.33333333333331</v>
      </c>
      <c r="H1265" s="17">
        <f t="shared" si="274"/>
        <v>0</v>
      </c>
      <c r="I1265" s="17"/>
      <c r="J1265" s="77"/>
      <c r="K1265" s="122"/>
    </row>
    <row r="1266" spans="1:11" ht="16.2" x14ac:dyDescent="0.3">
      <c r="A1266" s="63"/>
      <c r="B1266" s="45" t="s">
        <v>704</v>
      </c>
      <c r="C1266" s="4">
        <v>12</v>
      </c>
      <c r="D1266" s="4">
        <f t="shared" si="275"/>
        <v>10</v>
      </c>
      <c r="E1266" s="4"/>
      <c r="F1266" s="4">
        <f t="shared" si="276"/>
        <v>2</v>
      </c>
      <c r="G1266" s="17">
        <f t="shared" si="273"/>
        <v>373.33333333333331</v>
      </c>
      <c r="H1266" s="17">
        <f t="shared" si="274"/>
        <v>0</v>
      </c>
      <c r="I1266" s="17"/>
      <c r="J1266" s="77"/>
      <c r="K1266" s="122"/>
    </row>
    <row r="1267" spans="1:11" ht="16.2" x14ac:dyDescent="0.3">
      <c r="A1267" s="63"/>
      <c r="B1267" s="45" t="s">
        <v>705</v>
      </c>
      <c r="C1267" s="4">
        <v>12</v>
      </c>
      <c r="D1267" s="4">
        <f t="shared" si="275"/>
        <v>10</v>
      </c>
      <c r="E1267" s="4"/>
      <c r="F1267" s="4">
        <f t="shared" si="276"/>
        <v>2</v>
      </c>
      <c r="G1267" s="17">
        <f t="shared" si="273"/>
        <v>373.33333333333331</v>
      </c>
      <c r="H1267" s="17">
        <f t="shared" si="274"/>
        <v>0</v>
      </c>
      <c r="I1267" s="17"/>
      <c r="J1267" s="77"/>
      <c r="K1267" s="122"/>
    </row>
    <row r="1268" spans="1:11" ht="16.2" x14ac:dyDescent="0.3">
      <c r="A1268" s="63"/>
      <c r="B1268" s="45" t="s">
        <v>706</v>
      </c>
      <c r="C1268" s="4">
        <v>12</v>
      </c>
      <c r="D1268" s="4">
        <f t="shared" si="275"/>
        <v>10</v>
      </c>
      <c r="E1268" s="4"/>
      <c r="F1268" s="4">
        <f t="shared" si="276"/>
        <v>2</v>
      </c>
      <c r="G1268" s="17">
        <f t="shared" si="273"/>
        <v>373.33333333333331</v>
      </c>
      <c r="H1268" s="17">
        <f t="shared" si="274"/>
        <v>0</v>
      </c>
      <c r="I1268" s="17"/>
      <c r="J1268" s="77"/>
      <c r="K1268" s="122"/>
    </row>
    <row r="1269" spans="1:11" ht="16.2" x14ac:dyDescent="0.3">
      <c r="A1269" s="63"/>
      <c r="B1269" s="45" t="s">
        <v>707</v>
      </c>
      <c r="C1269" s="4">
        <v>13</v>
      </c>
      <c r="D1269" s="4">
        <f t="shared" si="275"/>
        <v>11</v>
      </c>
      <c r="E1269" s="4"/>
      <c r="F1269" s="4">
        <v>2</v>
      </c>
      <c r="G1269" s="17">
        <f t="shared" si="273"/>
        <v>373.33333333333331</v>
      </c>
      <c r="H1269" s="17">
        <f t="shared" si="274"/>
        <v>0</v>
      </c>
      <c r="I1269" s="17">
        <v>1</v>
      </c>
      <c r="J1269" s="77"/>
      <c r="K1269" s="122"/>
    </row>
    <row r="1270" spans="1:11" ht="16.2" x14ac:dyDescent="0.3">
      <c r="A1270" s="63"/>
      <c r="B1270" s="45" t="s">
        <v>708</v>
      </c>
      <c r="C1270" s="4">
        <v>13</v>
      </c>
      <c r="D1270" s="4">
        <f t="shared" si="275"/>
        <v>11</v>
      </c>
      <c r="E1270" s="4"/>
      <c r="F1270" s="4">
        <v>2</v>
      </c>
      <c r="G1270" s="17">
        <f t="shared" si="273"/>
        <v>373.33333333333331</v>
      </c>
      <c r="H1270" s="17">
        <f t="shared" si="274"/>
        <v>0</v>
      </c>
      <c r="I1270" s="17">
        <v>1</v>
      </c>
      <c r="J1270" s="77"/>
      <c r="K1270" s="122"/>
    </row>
    <row r="1271" spans="1:11" ht="16.2" x14ac:dyDescent="0.3">
      <c r="A1271" s="63"/>
      <c r="B1271" s="45" t="s">
        <v>709</v>
      </c>
      <c r="C1271" s="4"/>
      <c r="D1271" s="4" t="str">
        <f t="shared" si="275"/>
        <v/>
      </c>
      <c r="E1271" s="4"/>
      <c r="F1271" s="4"/>
      <c r="G1271" s="17"/>
      <c r="H1271" s="17"/>
      <c r="I1271" s="17"/>
      <c r="J1271" s="77"/>
      <c r="K1271" s="122"/>
    </row>
    <row r="1272" spans="1:11" ht="16.2" x14ac:dyDescent="0.3">
      <c r="A1272" s="63"/>
      <c r="B1272" s="45" t="s">
        <v>710</v>
      </c>
      <c r="C1272" s="4"/>
      <c r="D1272" s="4" t="str">
        <f t="shared" si="275"/>
        <v/>
      </c>
      <c r="E1272" s="4"/>
      <c r="F1272" s="4"/>
      <c r="G1272" s="17"/>
      <c r="H1272" s="17"/>
      <c r="I1272" s="17"/>
      <c r="J1272" s="77"/>
      <c r="K1272" s="122"/>
    </row>
    <row r="1273" spans="1:11" ht="16.2" x14ac:dyDescent="0.3">
      <c r="A1273" s="63"/>
      <c r="B1273" s="45" t="s">
        <v>711</v>
      </c>
      <c r="C1273" s="4"/>
      <c r="D1273" s="4" t="str">
        <f t="shared" si="275"/>
        <v/>
      </c>
      <c r="E1273" s="4"/>
      <c r="F1273" s="4"/>
      <c r="G1273" s="17"/>
      <c r="H1273" s="17"/>
      <c r="I1273" s="17"/>
      <c r="J1273" s="77"/>
      <c r="K1273" s="122"/>
    </row>
    <row r="1274" spans="1:11" ht="16.2" x14ac:dyDescent="0.3">
      <c r="A1274" s="63"/>
      <c r="B1274" s="45" t="s">
        <v>712</v>
      </c>
      <c r="C1274" s="4"/>
      <c r="D1274" s="4" t="str">
        <f t="shared" si="275"/>
        <v/>
      </c>
      <c r="E1274" s="4"/>
      <c r="F1274" s="4"/>
      <c r="G1274" s="17"/>
      <c r="H1274" s="17"/>
      <c r="I1274" s="17"/>
      <c r="J1274" s="77"/>
      <c r="K1274" s="122"/>
    </row>
    <row r="1275" spans="1:11" ht="16.2" x14ac:dyDescent="0.3">
      <c r="A1275" s="63"/>
      <c r="B1275" s="45" t="s">
        <v>713</v>
      </c>
      <c r="C1275" s="4">
        <v>13</v>
      </c>
      <c r="D1275" s="4">
        <f t="shared" si="275"/>
        <v>11</v>
      </c>
      <c r="E1275" s="4"/>
      <c r="F1275" s="4">
        <v>2</v>
      </c>
      <c r="G1275" s="17">
        <f t="shared" si="273"/>
        <v>373.33333333333331</v>
      </c>
      <c r="H1275" s="17">
        <f t="shared" si="274"/>
        <v>0</v>
      </c>
      <c r="I1275" s="17">
        <v>1</v>
      </c>
      <c r="J1275" s="77"/>
      <c r="K1275" s="122"/>
    </row>
    <row r="1276" spans="1:11" ht="16.2" x14ac:dyDescent="0.3">
      <c r="A1276" s="63"/>
      <c r="B1276" s="45" t="s">
        <v>714</v>
      </c>
      <c r="C1276" s="4">
        <v>13</v>
      </c>
      <c r="D1276" s="4">
        <f t="shared" si="275"/>
        <v>11</v>
      </c>
      <c r="E1276" s="4"/>
      <c r="F1276" s="4">
        <v>2</v>
      </c>
      <c r="G1276" s="17">
        <f t="shared" si="273"/>
        <v>373.33333333333331</v>
      </c>
      <c r="H1276" s="17">
        <f t="shared" si="274"/>
        <v>0</v>
      </c>
      <c r="I1276" s="17">
        <v>1</v>
      </c>
      <c r="J1276" s="77"/>
      <c r="K1276" s="122"/>
    </row>
    <row r="1277" spans="1:11" s="32" customFormat="1" ht="32.4" x14ac:dyDescent="0.3">
      <c r="A1277" s="148"/>
      <c r="B1277" s="177" t="s">
        <v>2098</v>
      </c>
      <c r="C1277" s="10">
        <v>12</v>
      </c>
      <c r="D1277" s="10">
        <f t="shared" si="275"/>
        <v>10</v>
      </c>
      <c r="E1277" s="10"/>
      <c r="F1277" s="10">
        <f t="shared" si="276"/>
        <v>2</v>
      </c>
      <c r="G1277" s="38">
        <f t="shared" si="273"/>
        <v>373.33333333333331</v>
      </c>
      <c r="H1277" s="38">
        <f t="shared" si="274"/>
        <v>0</v>
      </c>
      <c r="I1277" s="38"/>
      <c r="J1277" s="82"/>
      <c r="K1277" s="154">
        <v>2613</v>
      </c>
    </row>
    <row r="1278" spans="1:11" s="32" customFormat="1" ht="32.4" x14ac:dyDescent="0.3">
      <c r="A1278" s="148"/>
      <c r="B1278" s="177" t="s">
        <v>1923</v>
      </c>
      <c r="C1278" s="10">
        <v>12</v>
      </c>
      <c r="D1278" s="10">
        <f t="shared" si="275"/>
        <v>10</v>
      </c>
      <c r="E1278" s="10"/>
      <c r="F1278" s="10">
        <f t="shared" si="276"/>
        <v>2</v>
      </c>
      <c r="G1278" s="38">
        <f t="shared" si="273"/>
        <v>373.33333333333331</v>
      </c>
      <c r="H1278" s="38">
        <f t="shared" si="274"/>
        <v>0</v>
      </c>
      <c r="I1278" s="38"/>
      <c r="J1278" s="82"/>
      <c r="K1278" s="154">
        <v>2613</v>
      </c>
    </row>
    <row r="1279" spans="1:11" ht="16.2" x14ac:dyDescent="0.3">
      <c r="A1279" s="63"/>
      <c r="B1279" s="45" t="s">
        <v>715</v>
      </c>
      <c r="C1279" s="4">
        <v>12</v>
      </c>
      <c r="D1279" s="4">
        <f t="shared" si="275"/>
        <v>10</v>
      </c>
      <c r="E1279" s="4"/>
      <c r="F1279" s="4">
        <f t="shared" si="276"/>
        <v>2</v>
      </c>
      <c r="G1279" s="17">
        <f t="shared" si="273"/>
        <v>373.33333333333331</v>
      </c>
      <c r="H1279" s="17">
        <f t="shared" si="274"/>
        <v>0</v>
      </c>
      <c r="I1279" s="17"/>
      <c r="J1279" s="77"/>
      <c r="K1279" s="122"/>
    </row>
    <row r="1280" spans="1:11" ht="16.2" x14ac:dyDescent="0.3">
      <c r="A1280" s="63"/>
      <c r="B1280" s="45" t="s">
        <v>716</v>
      </c>
      <c r="C1280" s="4">
        <v>12</v>
      </c>
      <c r="D1280" s="4">
        <f t="shared" si="275"/>
        <v>10</v>
      </c>
      <c r="E1280" s="4"/>
      <c r="F1280" s="4">
        <f t="shared" si="276"/>
        <v>2</v>
      </c>
      <c r="G1280" s="17">
        <f t="shared" si="273"/>
        <v>373.33333333333331</v>
      </c>
      <c r="H1280" s="17">
        <f t="shared" si="274"/>
        <v>0</v>
      </c>
      <c r="I1280" s="17"/>
      <c r="J1280" s="77"/>
      <c r="K1280" s="122"/>
    </row>
    <row r="1281" spans="1:11" ht="16.2" x14ac:dyDescent="0.3">
      <c r="A1281" s="63"/>
      <c r="B1281" s="45" t="s">
        <v>717</v>
      </c>
      <c r="C1281" s="4">
        <v>13</v>
      </c>
      <c r="D1281" s="4">
        <f t="shared" si="275"/>
        <v>11</v>
      </c>
      <c r="E1281" s="4"/>
      <c r="F1281" s="4">
        <v>2</v>
      </c>
      <c r="G1281" s="17">
        <f t="shared" si="273"/>
        <v>373.33333333333331</v>
      </c>
      <c r="H1281" s="17">
        <f t="shared" si="274"/>
        <v>0</v>
      </c>
      <c r="I1281" s="17">
        <v>1</v>
      </c>
      <c r="J1281" s="77"/>
      <c r="K1281" s="122"/>
    </row>
    <row r="1282" spans="1:11" ht="16.2" x14ac:dyDescent="0.3">
      <c r="A1282" s="63"/>
      <c r="B1282" s="45" t="s">
        <v>718</v>
      </c>
      <c r="C1282" s="4">
        <v>13</v>
      </c>
      <c r="D1282" s="4">
        <f t="shared" si="275"/>
        <v>11</v>
      </c>
      <c r="E1282" s="4"/>
      <c r="F1282" s="4">
        <v>2</v>
      </c>
      <c r="G1282" s="17">
        <f t="shared" si="273"/>
        <v>373.33333333333331</v>
      </c>
      <c r="H1282" s="17">
        <f t="shared" si="274"/>
        <v>0</v>
      </c>
      <c r="I1282" s="17">
        <v>1</v>
      </c>
      <c r="J1282" s="77"/>
      <c r="K1282" s="122"/>
    </row>
    <row r="1283" spans="1:11" ht="16.2" x14ac:dyDescent="0.3">
      <c r="A1283" s="63"/>
      <c r="B1283" s="45" t="s">
        <v>719</v>
      </c>
      <c r="C1283" s="4"/>
      <c r="D1283" s="4" t="str">
        <f t="shared" si="275"/>
        <v/>
      </c>
      <c r="E1283" s="4"/>
      <c r="F1283" s="4"/>
      <c r="G1283" s="17"/>
      <c r="H1283" s="17"/>
      <c r="I1283" s="17"/>
      <c r="J1283" s="77"/>
      <c r="K1283" s="122"/>
    </row>
    <row r="1284" spans="1:11" ht="16.2" x14ac:dyDescent="0.3">
      <c r="A1284" s="63"/>
      <c r="B1284" s="45" t="s">
        <v>720</v>
      </c>
      <c r="C1284" s="4">
        <v>7</v>
      </c>
      <c r="D1284" s="4">
        <v>7</v>
      </c>
      <c r="E1284" s="4"/>
      <c r="F1284" s="4"/>
      <c r="G1284" s="17"/>
      <c r="H1284" s="17"/>
      <c r="I1284" s="17"/>
      <c r="J1284" s="77"/>
      <c r="K1284" s="122"/>
    </row>
    <row r="1285" spans="1:11" ht="16.2" x14ac:dyDescent="0.3">
      <c r="A1285" s="63"/>
      <c r="B1285" s="45" t="s">
        <v>721</v>
      </c>
      <c r="C1285" s="4"/>
      <c r="D1285" s="4" t="str">
        <f t="shared" si="275"/>
        <v/>
      </c>
      <c r="E1285" s="4"/>
      <c r="F1285" s="4"/>
      <c r="G1285" s="17"/>
      <c r="H1285" s="17"/>
      <c r="I1285" s="17"/>
      <c r="J1285" s="77"/>
      <c r="K1285" s="122"/>
    </row>
    <row r="1286" spans="1:11" ht="16.2" x14ac:dyDescent="0.3">
      <c r="A1286" s="63"/>
      <c r="B1286" s="45" t="s">
        <v>722</v>
      </c>
      <c r="C1286" s="4"/>
      <c r="D1286" s="4" t="str">
        <f t="shared" si="275"/>
        <v/>
      </c>
      <c r="E1286" s="4"/>
      <c r="F1286" s="4"/>
      <c r="G1286" s="17"/>
      <c r="H1286" s="17"/>
      <c r="I1286" s="17"/>
      <c r="J1286" s="77"/>
      <c r="K1286" s="122"/>
    </row>
    <row r="1287" spans="1:11" ht="16.2" x14ac:dyDescent="0.3">
      <c r="A1287" s="63"/>
      <c r="B1287" s="45" t="s">
        <v>723</v>
      </c>
      <c r="C1287" s="4">
        <v>13</v>
      </c>
      <c r="D1287" s="4">
        <f t="shared" si="275"/>
        <v>11</v>
      </c>
      <c r="E1287" s="4"/>
      <c r="F1287" s="4">
        <v>2</v>
      </c>
      <c r="G1287" s="17">
        <f t="shared" si="273"/>
        <v>373.33333333333331</v>
      </c>
      <c r="H1287" s="17">
        <f t="shared" si="274"/>
        <v>0</v>
      </c>
      <c r="I1287" s="17">
        <v>1</v>
      </c>
      <c r="J1287" s="77"/>
      <c r="K1287" s="122"/>
    </row>
    <row r="1288" spans="1:11" ht="16.2" x14ac:dyDescent="0.3">
      <c r="A1288" s="63"/>
      <c r="B1288" s="45" t="s">
        <v>724</v>
      </c>
      <c r="C1288" s="4">
        <v>13</v>
      </c>
      <c r="D1288" s="4">
        <f t="shared" si="275"/>
        <v>11</v>
      </c>
      <c r="E1288" s="4"/>
      <c r="F1288" s="4">
        <v>2</v>
      </c>
      <c r="G1288" s="17">
        <f t="shared" si="273"/>
        <v>373.33333333333331</v>
      </c>
      <c r="H1288" s="17">
        <f t="shared" si="274"/>
        <v>0</v>
      </c>
      <c r="I1288" s="17">
        <v>1</v>
      </c>
      <c r="J1288" s="77"/>
      <c r="K1288" s="122"/>
    </row>
    <row r="1289" spans="1:11" ht="16.2" x14ac:dyDescent="0.3">
      <c r="A1289" s="63"/>
      <c r="B1289" s="45" t="s">
        <v>725</v>
      </c>
      <c r="C1289" s="4">
        <v>11</v>
      </c>
      <c r="D1289" s="4">
        <v>10</v>
      </c>
      <c r="E1289" s="4"/>
      <c r="F1289" s="4">
        <f t="shared" si="276"/>
        <v>2</v>
      </c>
      <c r="G1289" s="17">
        <f t="shared" si="273"/>
        <v>373.33333333333331</v>
      </c>
      <c r="H1289" s="17">
        <f t="shared" si="274"/>
        <v>0</v>
      </c>
      <c r="I1289" s="17"/>
      <c r="J1289" s="77"/>
      <c r="K1289" s="122"/>
    </row>
    <row r="1290" spans="1:11" ht="16.2" x14ac:dyDescent="0.3">
      <c r="A1290" s="63"/>
      <c r="B1290" s="45" t="s">
        <v>726</v>
      </c>
      <c r="C1290" s="4">
        <v>12</v>
      </c>
      <c r="D1290" s="4">
        <f t="shared" si="275"/>
        <v>10</v>
      </c>
      <c r="E1290" s="4"/>
      <c r="F1290" s="4">
        <f t="shared" si="276"/>
        <v>2</v>
      </c>
      <c r="G1290" s="17">
        <f t="shared" si="273"/>
        <v>373.33333333333331</v>
      </c>
      <c r="H1290" s="17">
        <f t="shared" si="274"/>
        <v>0</v>
      </c>
      <c r="I1290" s="17"/>
      <c r="J1290" s="77"/>
      <c r="K1290" s="122"/>
    </row>
    <row r="1291" spans="1:11" ht="16.2" x14ac:dyDescent="0.3">
      <c r="A1291" s="63"/>
      <c r="B1291" s="45" t="s">
        <v>727</v>
      </c>
      <c r="C1291" s="4">
        <v>12</v>
      </c>
      <c r="D1291" s="4">
        <f t="shared" si="275"/>
        <v>10</v>
      </c>
      <c r="E1291" s="4"/>
      <c r="F1291" s="4">
        <f t="shared" si="276"/>
        <v>2</v>
      </c>
      <c r="G1291" s="17">
        <f t="shared" si="273"/>
        <v>373.33333333333331</v>
      </c>
      <c r="H1291" s="17">
        <f t="shared" si="274"/>
        <v>0</v>
      </c>
      <c r="I1291" s="17"/>
      <c r="J1291" s="77"/>
      <c r="K1291" s="122"/>
    </row>
    <row r="1292" spans="1:11" ht="16.2" x14ac:dyDescent="0.3">
      <c r="A1292" s="63"/>
      <c r="B1292" s="45" t="s">
        <v>728</v>
      </c>
      <c r="C1292" s="4">
        <v>12</v>
      </c>
      <c r="D1292" s="4">
        <f t="shared" si="275"/>
        <v>10</v>
      </c>
      <c r="E1292" s="4"/>
      <c r="F1292" s="4">
        <f t="shared" si="276"/>
        <v>2</v>
      </c>
      <c r="G1292" s="17">
        <f t="shared" si="273"/>
        <v>373.33333333333331</v>
      </c>
      <c r="H1292" s="17">
        <f t="shared" si="274"/>
        <v>0</v>
      </c>
      <c r="I1292" s="17"/>
      <c r="J1292" s="77"/>
      <c r="K1292" s="122"/>
    </row>
    <row r="1293" spans="1:11" ht="16.2" x14ac:dyDescent="0.3">
      <c r="A1293" s="63"/>
      <c r="B1293" s="45" t="s">
        <v>729</v>
      </c>
      <c r="C1293" s="4">
        <v>13</v>
      </c>
      <c r="D1293" s="4">
        <f t="shared" si="275"/>
        <v>11</v>
      </c>
      <c r="E1293" s="4"/>
      <c r="F1293" s="4">
        <v>2</v>
      </c>
      <c r="G1293" s="17">
        <f t="shared" si="273"/>
        <v>373.33333333333331</v>
      </c>
      <c r="H1293" s="17">
        <f t="shared" si="274"/>
        <v>0</v>
      </c>
      <c r="I1293" s="17">
        <v>1</v>
      </c>
      <c r="J1293" s="77"/>
      <c r="K1293" s="122"/>
    </row>
    <row r="1294" spans="1:11" ht="16.2" x14ac:dyDescent="0.3">
      <c r="A1294" s="63"/>
      <c r="B1294" s="8" t="s">
        <v>59</v>
      </c>
      <c r="C1294" s="4"/>
      <c r="D1294" s="4">
        <v>175</v>
      </c>
      <c r="E1294" s="4"/>
      <c r="F1294" s="4">
        <v>42</v>
      </c>
      <c r="G1294" s="17">
        <f t="shared" si="273"/>
        <v>373.33333333333331</v>
      </c>
      <c r="H1294" s="17">
        <f t="shared" si="274"/>
        <v>9333.3333333333339</v>
      </c>
      <c r="I1294" s="17">
        <v>11</v>
      </c>
      <c r="J1294" s="77">
        <v>24500</v>
      </c>
      <c r="K1294" s="122"/>
    </row>
    <row r="1295" spans="1:11" ht="32.4" x14ac:dyDescent="0.3">
      <c r="A1295" s="63"/>
      <c r="B1295" s="90" t="s">
        <v>1849</v>
      </c>
      <c r="C1295" s="4"/>
      <c r="D1295" s="4"/>
      <c r="E1295" s="4"/>
      <c r="F1295" s="4"/>
      <c r="G1295" s="17"/>
      <c r="H1295" s="17"/>
      <c r="I1295" s="17"/>
      <c r="J1295" s="77">
        <f>140*42*4/3+140*11*5/3</f>
        <v>10406.666666666666</v>
      </c>
      <c r="K1295" s="122">
        <v>5226</v>
      </c>
    </row>
    <row r="1296" spans="1:11" ht="16.2" x14ac:dyDescent="0.3">
      <c r="A1296" s="63"/>
      <c r="B1296" s="8" t="s">
        <v>1817</v>
      </c>
      <c r="C1296" s="4"/>
      <c r="D1296" s="4"/>
      <c r="E1296" s="4"/>
      <c r="F1296" s="4"/>
      <c r="G1296" s="17"/>
      <c r="H1296" s="17"/>
      <c r="I1296" s="17"/>
      <c r="J1296" s="77">
        <v>40133</v>
      </c>
      <c r="K1296" s="122"/>
    </row>
    <row r="1297" spans="1:11" ht="16.2" x14ac:dyDescent="0.3">
      <c r="A1297" s="63"/>
      <c r="B1297" s="8" t="s">
        <v>1</v>
      </c>
      <c r="C1297" s="4"/>
      <c r="D1297" s="4"/>
      <c r="E1297" s="4"/>
      <c r="F1297" s="4"/>
      <c r="G1297" s="1"/>
      <c r="H1297" s="1"/>
      <c r="I1297" s="1"/>
      <c r="J1297" s="77">
        <v>45780</v>
      </c>
      <c r="K1297" s="122"/>
    </row>
    <row r="1298" spans="1:11" ht="16.2" x14ac:dyDescent="0.3">
      <c r="A1298" s="63"/>
      <c r="B1298" s="8" t="s">
        <v>405</v>
      </c>
      <c r="C1298" s="9"/>
      <c r="D1298" s="9" t="str">
        <f t="shared" ref="D1298" si="277">IF((OR(C1298&gt;12,C1298=12)),C1298-2,IF(C1298=8,C1298-1,""))</f>
        <v/>
      </c>
      <c r="E1298" s="9"/>
      <c r="F1298" s="9"/>
      <c r="G1298" s="10"/>
      <c r="H1298" s="10"/>
      <c r="I1298" s="10"/>
      <c r="J1298" s="78">
        <v>5647</v>
      </c>
      <c r="K1298" s="122"/>
    </row>
    <row r="1299" spans="1:11" x14ac:dyDescent="0.3">
      <c r="A1299" s="63"/>
      <c r="K1299" s="122"/>
    </row>
    <row r="1300" spans="1:11" ht="16.2" x14ac:dyDescent="0.3">
      <c r="A1300" s="63"/>
      <c r="B1300" s="45" t="s">
        <v>730</v>
      </c>
      <c r="C1300" s="4">
        <v>12</v>
      </c>
      <c r="D1300" s="4">
        <f>IF((OR(C1300&gt;12,C1300=12)),C1300-2,IF(C1300=8,C1300-1,""))</f>
        <v>10</v>
      </c>
      <c r="E1300" s="4"/>
      <c r="F1300" s="4">
        <f t="shared" ref="F1300:F1323" si="278">D1300-8</f>
        <v>2</v>
      </c>
      <c r="G1300" s="17">
        <f t="shared" ref="G1300:G1329" si="279">IF(2&lt;F1300,2,F1300)*140*4/3</f>
        <v>373.33333333333331</v>
      </c>
      <c r="H1300" s="17">
        <f t="shared" ref="H1300:H1329" si="280">IF(F1300&gt;2,F1300-2,0)*140*5/3</f>
        <v>0</v>
      </c>
      <c r="I1300" s="17"/>
      <c r="J1300" s="77"/>
      <c r="K1300" s="122"/>
    </row>
    <row r="1301" spans="1:11" ht="16.2" x14ac:dyDescent="0.3">
      <c r="A1301" s="63"/>
      <c r="B1301" s="45" t="s">
        <v>731</v>
      </c>
      <c r="C1301" s="4"/>
      <c r="D1301" s="4" t="str">
        <f t="shared" ref="D1301:D1329" si="281">IF((OR(C1301&gt;12,C1301=12)),C1301-2,IF(C1301=8,C1301-1,""))</f>
        <v/>
      </c>
      <c r="E1301" s="4"/>
      <c r="F1301" s="4"/>
      <c r="G1301" s="17"/>
      <c r="H1301" s="17"/>
      <c r="I1301" s="17"/>
      <c r="J1301" s="77"/>
      <c r="K1301" s="122"/>
    </row>
    <row r="1302" spans="1:11" ht="16.2" x14ac:dyDescent="0.3">
      <c r="A1302" s="63"/>
      <c r="B1302" s="45" t="s">
        <v>732</v>
      </c>
      <c r="C1302" s="4"/>
      <c r="D1302" s="4" t="str">
        <f t="shared" si="281"/>
        <v/>
      </c>
      <c r="E1302" s="4"/>
      <c r="F1302" s="4"/>
      <c r="G1302" s="17"/>
      <c r="H1302" s="17"/>
      <c r="I1302" s="17"/>
      <c r="J1302" s="77"/>
      <c r="K1302" s="122"/>
    </row>
    <row r="1303" spans="1:11" ht="16.2" x14ac:dyDescent="0.3">
      <c r="A1303" s="63"/>
      <c r="B1303" s="45" t="s">
        <v>733</v>
      </c>
      <c r="C1303" s="4"/>
      <c r="D1303" s="4" t="str">
        <f t="shared" si="281"/>
        <v/>
      </c>
      <c r="E1303" s="4"/>
      <c r="F1303" s="4"/>
      <c r="G1303" s="17"/>
      <c r="H1303" s="17"/>
      <c r="I1303" s="17"/>
      <c r="J1303" s="77"/>
      <c r="K1303" s="122"/>
    </row>
    <row r="1304" spans="1:11" ht="16.2" x14ac:dyDescent="0.3">
      <c r="A1304" s="63"/>
      <c r="B1304" s="45" t="s">
        <v>734</v>
      </c>
      <c r="C1304" s="4"/>
      <c r="D1304" s="4" t="str">
        <f t="shared" si="281"/>
        <v/>
      </c>
      <c r="E1304" s="4"/>
      <c r="F1304" s="4"/>
      <c r="G1304" s="17"/>
      <c r="H1304" s="17"/>
      <c r="I1304" s="17"/>
      <c r="J1304" s="77"/>
      <c r="K1304" s="122"/>
    </row>
    <row r="1305" spans="1:11" ht="16.2" x14ac:dyDescent="0.3">
      <c r="A1305" s="63"/>
      <c r="B1305" s="45" t="s">
        <v>735</v>
      </c>
      <c r="C1305" s="4">
        <v>13</v>
      </c>
      <c r="D1305" s="4">
        <f t="shared" si="281"/>
        <v>11</v>
      </c>
      <c r="E1305" s="4"/>
      <c r="F1305" s="4">
        <v>2</v>
      </c>
      <c r="G1305" s="17">
        <f t="shared" si="279"/>
        <v>373.33333333333331</v>
      </c>
      <c r="H1305" s="17">
        <f t="shared" si="280"/>
        <v>0</v>
      </c>
      <c r="I1305" s="17">
        <v>1</v>
      </c>
      <c r="J1305" s="77"/>
      <c r="K1305" s="122"/>
    </row>
    <row r="1306" spans="1:11" ht="16.2" x14ac:dyDescent="0.3">
      <c r="A1306" s="63"/>
      <c r="B1306" s="45" t="s">
        <v>736</v>
      </c>
      <c r="C1306" s="4">
        <v>13</v>
      </c>
      <c r="D1306" s="4">
        <f t="shared" si="281"/>
        <v>11</v>
      </c>
      <c r="E1306" s="4"/>
      <c r="F1306" s="4">
        <v>2</v>
      </c>
      <c r="G1306" s="17">
        <f t="shared" si="279"/>
        <v>373.33333333333331</v>
      </c>
      <c r="H1306" s="17">
        <f t="shared" si="280"/>
        <v>0</v>
      </c>
      <c r="I1306" s="17">
        <v>1</v>
      </c>
      <c r="J1306" s="77"/>
      <c r="K1306" s="122"/>
    </row>
    <row r="1307" spans="1:11" ht="16.2" x14ac:dyDescent="0.3">
      <c r="A1307" s="63"/>
      <c r="B1307" s="45" t="s">
        <v>737</v>
      </c>
      <c r="C1307" s="4">
        <v>12</v>
      </c>
      <c r="D1307" s="4">
        <f t="shared" si="281"/>
        <v>10</v>
      </c>
      <c r="E1307" s="4"/>
      <c r="F1307" s="4">
        <f t="shared" si="278"/>
        <v>2</v>
      </c>
      <c r="G1307" s="17">
        <f t="shared" si="279"/>
        <v>373.33333333333331</v>
      </c>
      <c r="H1307" s="17">
        <f t="shared" si="280"/>
        <v>0</v>
      </c>
      <c r="I1307" s="17"/>
      <c r="J1307" s="77"/>
      <c r="K1307" s="122"/>
    </row>
    <row r="1308" spans="1:11" ht="16.2" x14ac:dyDescent="0.3">
      <c r="A1308" s="63"/>
      <c r="B1308" s="45" t="s">
        <v>738</v>
      </c>
      <c r="C1308" s="4">
        <v>12</v>
      </c>
      <c r="D1308" s="4">
        <f t="shared" si="281"/>
        <v>10</v>
      </c>
      <c r="E1308" s="4"/>
      <c r="F1308" s="4">
        <f t="shared" si="278"/>
        <v>2</v>
      </c>
      <c r="G1308" s="17">
        <f t="shared" si="279"/>
        <v>373.33333333333331</v>
      </c>
      <c r="H1308" s="17">
        <f t="shared" si="280"/>
        <v>0</v>
      </c>
      <c r="I1308" s="17"/>
      <c r="J1308" s="77"/>
      <c r="K1308" s="122"/>
    </row>
    <row r="1309" spans="1:11" ht="16.2" x14ac:dyDescent="0.3">
      <c r="A1309" s="63"/>
      <c r="B1309" s="45" t="s">
        <v>739</v>
      </c>
      <c r="C1309" s="4">
        <v>12</v>
      </c>
      <c r="D1309" s="4">
        <f t="shared" si="281"/>
        <v>10</v>
      </c>
      <c r="E1309" s="4"/>
      <c r="F1309" s="4">
        <f t="shared" si="278"/>
        <v>2</v>
      </c>
      <c r="G1309" s="17">
        <f t="shared" si="279"/>
        <v>373.33333333333331</v>
      </c>
      <c r="H1309" s="17">
        <f t="shared" si="280"/>
        <v>0</v>
      </c>
      <c r="I1309" s="17"/>
      <c r="J1309" s="77"/>
      <c r="K1309" s="122"/>
    </row>
    <row r="1310" spans="1:11" s="32" customFormat="1" ht="32.4" x14ac:dyDescent="0.3">
      <c r="A1310" s="148"/>
      <c r="B1310" s="177" t="s">
        <v>1924</v>
      </c>
      <c r="C1310" s="10">
        <v>12</v>
      </c>
      <c r="D1310" s="10">
        <f t="shared" si="281"/>
        <v>10</v>
      </c>
      <c r="E1310" s="10"/>
      <c r="F1310" s="10">
        <f t="shared" si="278"/>
        <v>2</v>
      </c>
      <c r="G1310" s="38">
        <f t="shared" si="279"/>
        <v>373.33333333333331</v>
      </c>
      <c r="H1310" s="38">
        <f t="shared" si="280"/>
        <v>0</v>
      </c>
      <c r="I1310" s="38"/>
      <c r="J1310" s="82"/>
      <c r="K1310" s="154">
        <v>2613</v>
      </c>
    </row>
    <row r="1311" spans="1:11" ht="16.2" x14ac:dyDescent="0.3">
      <c r="A1311" s="63"/>
      <c r="B1311" s="45" t="s">
        <v>740</v>
      </c>
      <c r="C1311" s="4">
        <v>13</v>
      </c>
      <c r="D1311" s="4">
        <f t="shared" si="281"/>
        <v>11</v>
      </c>
      <c r="E1311" s="4"/>
      <c r="F1311" s="4">
        <v>2</v>
      </c>
      <c r="G1311" s="17">
        <f t="shared" si="279"/>
        <v>373.33333333333331</v>
      </c>
      <c r="H1311" s="17">
        <f t="shared" si="280"/>
        <v>0</v>
      </c>
      <c r="I1311" s="17">
        <v>1</v>
      </c>
      <c r="J1311" s="77"/>
      <c r="K1311" s="122"/>
    </row>
    <row r="1312" spans="1:11" ht="16.2" x14ac:dyDescent="0.3">
      <c r="A1312" s="63"/>
      <c r="B1312" s="45" t="s">
        <v>741</v>
      </c>
      <c r="C1312" s="4">
        <v>13</v>
      </c>
      <c r="D1312" s="4">
        <f t="shared" si="281"/>
        <v>11</v>
      </c>
      <c r="E1312" s="4"/>
      <c r="F1312" s="4">
        <v>2</v>
      </c>
      <c r="G1312" s="17">
        <f t="shared" si="279"/>
        <v>373.33333333333331</v>
      </c>
      <c r="H1312" s="17">
        <f t="shared" si="280"/>
        <v>0</v>
      </c>
      <c r="I1312" s="17">
        <v>1</v>
      </c>
      <c r="J1312" s="77"/>
      <c r="K1312" s="122"/>
    </row>
    <row r="1313" spans="1:11" ht="16.2" x14ac:dyDescent="0.3">
      <c r="A1313" s="63"/>
      <c r="B1313" s="45" t="s">
        <v>742</v>
      </c>
      <c r="C1313" s="4"/>
      <c r="D1313" s="4" t="str">
        <f t="shared" si="281"/>
        <v/>
      </c>
      <c r="E1313" s="4"/>
      <c r="F1313" s="4"/>
      <c r="G1313" s="17"/>
      <c r="H1313" s="17"/>
      <c r="I1313" s="17"/>
      <c r="J1313" s="77"/>
      <c r="K1313" s="122"/>
    </row>
    <row r="1314" spans="1:11" ht="16.2" x14ac:dyDescent="0.3">
      <c r="A1314" s="63"/>
      <c r="B1314" s="45" t="s">
        <v>743</v>
      </c>
      <c r="C1314" s="4"/>
      <c r="D1314" s="4" t="str">
        <f t="shared" si="281"/>
        <v/>
      </c>
      <c r="E1314" s="4"/>
      <c r="F1314" s="4"/>
      <c r="G1314" s="17"/>
      <c r="H1314" s="17"/>
      <c r="I1314" s="17"/>
      <c r="J1314" s="77"/>
      <c r="K1314" s="122"/>
    </row>
    <row r="1315" spans="1:11" ht="16.2" x14ac:dyDescent="0.3">
      <c r="A1315" s="63"/>
      <c r="B1315" s="45" t="s">
        <v>744</v>
      </c>
      <c r="C1315" s="4"/>
      <c r="D1315" s="4" t="str">
        <f t="shared" si="281"/>
        <v/>
      </c>
      <c r="E1315" s="4"/>
      <c r="F1315" s="4"/>
      <c r="G1315" s="17"/>
      <c r="H1315" s="17"/>
      <c r="I1315" s="17"/>
      <c r="J1315" s="77"/>
      <c r="K1315" s="122"/>
    </row>
    <row r="1316" spans="1:11" ht="16.2" x14ac:dyDescent="0.3">
      <c r="A1316" s="63"/>
      <c r="B1316" s="45" t="s">
        <v>745</v>
      </c>
      <c r="C1316" s="4"/>
      <c r="D1316" s="4" t="str">
        <f t="shared" si="281"/>
        <v/>
      </c>
      <c r="E1316" s="4"/>
      <c r="F1316" s="4"/>
      <c r="G1316" s="17"/>
      <c r="H1316" s="17"/>
      <c r="I1316" s="17"/>
      <c r="J1316" s="77"/>
      <c r="K1316" s="122"/>
    </row>
    <row r="1317" spans="1:11" ht="16.2" x14ac:dyDescent="0.3">
      <c r="A1317" s="63"/>
      <c r="B1317" s="45" t="s">
        <v>746</v>
      </c>
      <c r="C1317" s="4">
        <v>13</v>
      </c>
      <c r="D1317" s="4">
        <f t="shared" si="281"/>
        <v>11</v>
      </c>
      <c r="E1317" s="4"/>
      <c r="F1317" s="4">
        <v>2</v>
      </c>
      <c r="G1317" s="17">
        <f t="shared" si="279"/>
        <v>373.33333333333331</v>
      </c>
      <c r="H1317" s="17">
        <f t="shared" si="280"/>
        <v>0</v>
      </c>
      <c r="I1317" s="17">
        <v>1</v>
      </c>
      <c r="J1317" s="77"/>
      <c r="K1317" s="122"/>
    </row>
    <row r="1318" spans="1:11" ht="16.2" x14ac:dyDescent="0.3">
      <c r="A1318" s="63"/>
      <c r="B1318" s="45" t="s">
        <v>747</v>
      </c>
      <c r="C1318" s="4">
        <v>13</v>
      </c>
      <c r="D1318" s="4">
        <f t="shared" si="281"/>
        <v>11</v>
      </c>
      <c r="E1318" s="4"/>
      <c r="F1318" s="4">
        <v>2</v>
      </c>
      <c r="G1318" s="17">
        <f t="shared" si="279"/>
        <v>373.33333333333331</v>
      </c>
      <c r="H1318" s="17">
        <f t="shared" si="280"/>
        <v>0</v>
      </c>
      <c r="I1318" s="17">
        <v>1</v>
      </c>
      <c r="J1318" s="77"/>
      <c r="K1318" s="122"/>
    </row>
    <row r="1319" spans="1:11" ht="16.2" x14ac:dyDescent="0.3">
      <c r="A1319" s="63"/>
      <c r="B1319" s="45" t="s">
        <v>748</v>
      </c>
      <c r="C1319" s="4">
        <v>12</v>
      </c>
      <c r="D1319" s="4">
        <f t="shared" si="281"/>
        <v>10</v>
      </c>
      <c r="E1319" s="4"/>
      <c r="F1319" s="4">
        <f t="shared" si="278"/>
        <v>2</v>
      </c>
      <c r="G1319" s="17">
        <f t="shared" si="279"/>
        <v>373.33333333333331</v>
      </c>
      <c r="H1319" s="17">
        <f t="shared" si="280"/>
        <v>0</v>
      </c>
      <c r="I1319" s="17"/>
      <c r="J1319" s="77"/>
      <c r="K1319" s="122"/>
    </row>
    <row r="1320" spans="1:11" ht="16.2" x14ac:dyDescent="0.3">
      <c r="A1320" s="63"/>
      <c r="B1320" s="45" t="s">
        <v>749</v>
      </c>
      <c r="C1320" s="4">
        <v>12</v>
      </c>
      <c r="D1320" s="4">
        <f t="shared" si="281"/>
        <v>10</v>
      </c>
      <c r="E1320" s="4"/>
      <c r="F1320" s="4">
        <f t="shared" si="278"/>
        <v>2</v>
      </c>
      <c r="G1320" s="17">
        <f t="shared" si="279"/>
        <v>373.33333333333331</v>
      </c>
      <c r="H1320" s="17">
        <f t="shared" si="280"/>
        <v>0</v>
      </c>
      <c r="I1320" s="17"/>
      <c r="J1320" s="77"/>
      <c r="K1320" s="122"/>
    </row>
    <row r="1321" spans="1:11" ht="16.2" x14ac:dyDescent="0.3">
      <c r="A1321" s="63"/>
      <c r="B1321" s="45" t="s">
        <v>750</v>
      </c>
      <c r="C1321" s="4">
        <v>12</v>
      </c>
      <c r="D1321" s="4">
        <f t="shared" si="281"/>
        <v>10</v>
      </c>
      <c r="E1321" s="4"/>
      <c r="F1321" s="4">
        <f t="shared" si="278"/>
        <v>2</v>
      </c>
      <c r="G1321" s="17">
        <f t="shared" si="279"/>
        <v>373.33333333333331</v>
      </c>
      <c r="H1321" s="17">
        <f t="shared" si="280"/>
        <v>0</v>
      </c>
      <c r="I1321" s="17"/>
      <c r="J1321" s="77"/>
      <c r="K1321" s="122"/>
    </row>
    <row r="1322" spans="1:11" ht="16.2" x14ac:dyDescent="0.3">
      <c r="A1322" s="63"/>
      <c r="B1322" s="45" t="s">
        <v>751</v>
      </c>
      <c r="C1322" s="4">
        <v>12</v>
      </c>
      <c r="D1322" s="4">
        <f t="shared" si="281"/>
        <v>10</v>
      </c>
      <c r="E1322" s="4"/>
      <c r="F1322" s="4">
        <f t="shared" si="278"/>
        <v>2</v>
      </c>
      <c r="G1322" s="17">
        <f t="shared" si="279"/>
        <v>373.33333333333331</v>
      </c>
      <c r="H1322" s="17">
        <f t="shared" si="280"/>
        <v>0</v>
      </c>
      <c r="I1322" s="17"/>
      <c r="J1322" s="77"/>
      <c r="K1322" s="122"/>
    </row>
    <row r="1323" spans="1:11" ht="16.2" x14ac:dyDescent="0.3">
      <c r="A1323" s="63"/>
      <c r="B1323" s="45" t="s">
        <v>752</v>
      </c>
      <c r="C1323" s="4">
        <v>12</v>
      </c>
      <c r="D1323" s="4">
        <f t="shared" si="281"/>
        <v>10</v>
      </c>
      <c r="E1323" s="4"/>
      <c r="F1323" s="4">
        <f t="shared" si="278"/>
        <v>2</v>
      </c>
      <c r="G1323" s="17">
        <f t="shared" si="279"/>
        <v>373.33333333333331</v>
      </c>
      <c r="H1323" s="17">
        <f t="shared" si="280"/>
        <v>0</v>
      </c>
      <c r="I1323" s="17"/>
      <c r="J1323" s="77"/>
      <c r="K1323" s="122"/>
    </row>
    <row r="1324" spans="1:11" ht="16.2" x14ac:dyDescent="0.3">
      <c r="A1324" s="63"/>
      <c r="B1324" s="45" t="s">
        <v>753</v>
      </c>
      <c r="C1324" s="4">
        <v>13</v>
      </c>
      <c r="D1324" s="4">
        <f t="shared" si="281"/>
        <v>11</v>
      </c>
      <c r="E1324" s="4"/>
      <c r="F1324" s="4">
        <v>2</v>
      </c>
      <c r="G1324" s="17">
        <f t="shared" si="279"/>
        <v>373.33333333333331</v>
      </c>
      <c r="H1324" s="17">
        <f t="shared" si="280"/>
        <v>0</v>
      </c>
      <c r="I1324" s="17">
        <v>1</v>
      </c>
      <c r="J1324" s="77"/>
      <c r="K1324" s="122"/>
    </row>
    <row r="1325" spans="1:11" ht="16.2" x14ac:dyDescent="0.3">
      <c r="A1325" s="63"/>
      <c r="B1325" s="45" t="s">
        <v>754</v>
      </c>
      <c r="C1325" s="4"/>
      <c r="D1325" s="4" t="str">
        <f t="shared" si="281"/>
        <v/>
      </c>
      <c r="E1325" s="4"/>
      <c r="F1325" s="4"/>
      <c r="G1325" s="17"/>
      <c r="H1325" s="17"/>
      <c r="I1325" s="17"/>
      <c r="J1325" s="77"/>
      <c r="K1325" s="122"/>
    </row>
    <row r="1326" spans="1:11" ht="16.2" x14ac:dyDescent="0.3">
      <c r="A1326" s="63"/>
      <c r="B1326" s="45" t="s">
        <v>755</v>
      </c>
      <c r="C1326" s="4"/>
      <c r="D1326" s="4" t="str">
        <f t="shared" si="281"/>
        <v/>
      </c>
      <c r="E1326" s="4"/>
      <c r="F1326" s="4"/>
      <c r="G1326" s="17"/>
      <c r="H1326" s="17"/>
      <c r="I1326" s="17"/>
      <c r="J1326" s="77"/>
      <c r="K1326" s="122"/>
    </row>
    <row r="1327" spans="1:11" ht="16.2" x14ac:dyDescent="0.3">
      <c r="A1327" s="63"/>
      <c r="B1327" s="45" t="s">
        <v>756</v>
      </c>
      <c r="C1327" s="4"/>
      <c r="D1327" s="4" t="str">
        <f t="shared" si="281"/>
        <v/>
      </c>
      <c r="E1327" s="4"/>
      <c r="F1327" s="4"/>
      <c r="G1327" s="17"/>
      <c r="H1327" s="17"/>
      <c r="I1327" s="17"/>
      <c r="J1327" s="77"/>
      <c r="K1327" s="122"/>
    </row>
    <row r="1328" spans="1:11" ht="16.2" x14ac:dyDescent="0.3">
      <c r="A1328" s="63"/>
      <c r="B1328" s="45" t="s">
        <v>757</v>
      </c>
      <c r="C1328" s="4"/>
      <c r="D1328" s="4" t="str">
        <f t="shared" si="281"/>
        <v/>
      </c>
      <c r="E1328" s="4"/>
      <c r="F1328" s="4"/>
      <c r="G1328" s="17"/>
      <c r="H1328" s="17"/>
      <c r="I1328" s="17"/>
      <c r="J1328" s="77"/>
      <c r="K1328" s="122"/>
    </row>
    <row r="1329" spans="1:11" ht="16.2" x14ac:dyDescent="0.3">
      <c r="A1329" s="63"/>
      <c r="B1329" s="45" t="s">
        <v>758</v>
      </c>
      <c r="C1329" s="4">
        <v>13</v>
      </c>
      <c r="D1329" s="4">
        <f t="shared" si="281"/>
        <v>11</v>
      </c>
      <c r="E1329" s="4"/>
      <c r="F1329" s="4">
        <v>2</v>
      </c>
      <c r="G1329" s="17">
        <f t="shared" si="279"/>
        <v>373.33333333333331</v>
      </c>
      <c r="H1329" s="17">
        <f t="shared" si="280"/>
        <v>0</v>
      </c>
      <c r="I1329" s="17">
        <v>1</v>
      </c>
      <c r="J1329" s="77"/>
      <c r="K1329" s="122"/>
    </row>
    <row r="1330" spans="1:11" ht="16.2" x14ac:dyDescent="0.3">
      <c r="A1330" s="63"/>
      <c r="B1330" s="8" t="s">
        <v>59</v>
      </c>
      <c r="C1330" s="4"/>
      <c r="D1330" s="4">
        <v>136</v>
      </c>
      <c r="E1330" s="4"/>
      <c r="F1330" s="4">
        <v>34</v>
      </c>
      <c r="G1330" s="17"/>
      <c r="H1330" s="17"/>
      <c r="I1330" s="17">
        <v>8</v>
      </c>
      <c r="J1330" s="77">
        <v>19040</v>
      </c>
      <c r="K1330" s="122"/>
    </row>
    <row r="1331" spans="1:11" ht="32.4" x14ac:dyDescent="0.3">
      <c r="A1331" s="63"/>
      <c r="B1331" s="90" t="s">
        <v>1849</v>
      </c>
      <c r="C1331" s="4"/>
      <c r="D1331" s="4"/>
      <c r="E1331" s="4"/>
      <c r="F1331" s="4"/>
      <c r="G1331" s="1"/>
      <c r="H1331" s="1"/>
      <c r="I1331" s="1"/>
      <c r="J1331" s="43">
        <v>8214</v>
      </c>
      <c r="K1331" s="122">
        <v>2613</v>
      </c>
    </row>
    <row r="1332" spans="1:11" ht="16.2" x14ac:dyDescent="0.3">
      <c r="A1332" s="63"/>
      <c r="B1332" s="8" t="s">
        <v>1817</v>
      </c>
      <c r="C1332" s="4"/>
      <c r="D1332" s="4"/>
      <c r="E1332" s="4"/>
      <c r="F1332" s="4"/>
      <c r="G1332" s="1"/>
      <c r="H1332" s="1"/>
      <c r="I1332" s="1"/>
      <c r="J1332" s="43">
        <v>29867</v>
      </c>
      <c r="K1332" s="122"/>
    </row>
    <row r="1333" spans="1:11" ht="16.2" x14ac:dyDescent="0.3">
      <c r="A1333" s="63"/>
      <c r="B1333" s="8" t="s">
        <v>1</v>
      </c>
      <c r="C1333" s="4"/>
      <c r="D1333" s="4"/>
      <c r="E1333" s="4"/>
      <c r="F1333" s="4"/>
      <c r="G1333" s="1"/>
      <c r="H1333" s="1"/>
      <c r="I1333" s="1"/>
      <c r="J1333" s="43">
        <v>35156</v>
      </c>
      <c r="K1333" s="122"/>
    </row>
    <row r="1334" spans="1:11" ht="16.2" x14ac:dyDescent="0.3">
      <c r="A1334" s="63"/>
      <c r="B1334" s="8" t="s">
        <v>405</v>
      </c>
      <c r="C1334" s="9"/>
      <c r="D1334" s="9" t="str">
        <f t="shared" ref="D1334" si="282">IF((OR(C1334&gt;12,C1334=12)),C1334-2,IF(C1334=8,C1334-1,""))</f>
        <v/>
      </c>
      <c r="E1334" s="9"/>
      <c r="F1334" s="9"/>
      <c r="G1334" s="10"/>
      <c r="H1334" s="10"/>
      <c r="I1334" s="10"/>
      <c r="J1334" s="78">
        <v>5289</v>
      </c>
      <c r="K1334" s="122"/>
    </row>
    <row r="1335" spans="1:11" x14ac:dyDescent="0.3">
      <c r="A1335" s="63"/>
      <c r="K1335" s="122"/>
    </row>
    <row r="1336" spans="1:11" ht="16.2" x14ac:dyDescent="0.3">
      <c r="A1336" s="63"/>
      <c r="B1336" s="45" t="s">
        <v>759</v>
      </c>
      <c r="C1336" s="4">
        <v>13</v>
      </c>
      <c r="D1336" s="4">
        <f>IF((OR(C1336&gt;12,C1336=12)),C1336-2,IF(C1336=8,C1336-1,""))</f>
        <v>11</v>
      </c>
      <c r="E1336" s="4"/>
      <c r="F1336" s="4">
        <v>2</v>
      </c>
      <c r="G1336" s="17">
        <f t="shared" ref="G1336:G1367" si="283">IF(2&lt;F1336,2,F1336)*140*4/3</f>
        <v>373.33333333333331</v>
      </c>
      <c r="H1336" s="17">
        <f t="shared" ref="H1336:H1367" si="284">IF(F1336&gt;2,F1336-2,0)*140*5/3</f>
        <v>0</v>
      </c>
      <c r="I1336" s="17">
        <v>1</v>
      </c>
      <c r="J1336" s="77"/>
      <c r="K1336" s="122"/>
    </row>
    <row r="1337" spans="1:11" ht="16.2" x14ac:dyDescent="0.3">
      <c r="A1337" s="63"/>
      <c r="B1337" s="45" t="s">
        <v>760</v>
      </c>
      <c r="C1337" s="4">
        <v>12</v>
      </c>
      <c r="D1337" s="4">
        <f t="shared" ref="D1337:D1366" si="285">IF((OR(C1337&gt;12,C1337=12)),C1337-2,IF(C1337=8,C1337-1,""))</f>
        <v>10</v>
      </c>
      <c r="E1337" s="4"/>
      <c r="F1337" s="4">
        <f t="shared" ref="F1337:F1364" si="286">D1337-8</f>
        <v>2</v>
      </c>
      <c r="G1337" s="17">
        <f t="shared" si="283"/>
        <v>373.33333333333331</v>
      </c>
      <c r="H1337" s="17">
        <f t="shared" si="284"/>
        <v>0</v>
      </c>
      <c r="I1337" s="17"/>
      <c r="J1337" s="77"/>
      <c r="K1337" s="122"/>
    </row>
    <row r="1338" spans="1:11" ht="16.2" x14ac:dyDescent="0.3">
      <c r="A1338" s="63"/>
      <c r="B1338" s="45" t="s">
        <v>761</v>
      </c>
      <c r="C1338" s="4">
        <v>12</v>
      </c>
      <c r="D1338" s="4">
        <f t="shared" si="285"/>
        <v>10</v>
      </c>
      <c r="E1338" s="4"/>
      <c r="F1338" s="4">
        <f t="shared" si="286"/>
        <v>2</v>
      </c>
      <c r="G1338" s="17">
        <f t="shared" si="283"/>
        <v>373.33333333333331</v>
      </c>
      <c r="H1338" s="17">
        <f t="shared" si="284"/>
        <v>0</v>
      </c>
      <c r="I1338" s="17"/>
      <c r="J1338" s="77"/>
      <c r="K1338" s="122"/>
    </row>
    <row r="1339" spans="1:11" ht="16.2" x14ac:dyDescent="0.3">
      <c r="A1339" s="63"/>
      <c r="B1339" s="45" t="s">
        <v>762</v>
      </c>
      <c r="C1339" s="4">
        <v>12</v>
      </c>
      <c r="D1339" s="4">
        <f t="shared" si="285"/>
        <v>10</v>
      </c>
      <c r="E1339" s="4"/>
      <c r="F1339" s="4">
        <f t="shared" si="286"/>
        <v>2</v>
      </c>
      <c r="G1339" s="17">
        <f t="shared" si="283"/>
        <v>373.33333333333331</v>
      </c>
      <c r="H1339" s="17">
        <f t="shared" si="284"/>
        <v>0</v>
      </c>
      <c r="I1339" s="17"/>
      <c r="J1339" s="77"/>
      <c r="K1339" s="122"/>
    </row>
    <row r="1340" spans="1:11" ht="16.2" x14ac:dyDescent="0.3">
      <c r="A1340" s="63"/>
      <c r="B1340" s="45" t="s">
        <v>763</v>
      </c>
      <c r="C1340" s="4">
        <v>13</v>
      </c>
      <c r="D1340" s="4">
        <f t="shared" si="285"/>
        <v>11</v>
      </c>
      <c r="E1340" s="4"/>
      <c r="F1340" s="4">
        <v>2</v>
      </c>
      <c r="G1340" s="17">
        <f t="shared" si="283"/>
        <v>373.33333333333331</v>
      </c>
      <c r="H1340" s="17">
        <f t="shared" si="284"/>
        <v>0</v>
      </c>
      <c r="I1340" s="17">
        <v>1</v>
      </c>
      <c r="J1340" s="77"/>
      <c r="K1340" s="122"/>
    </row>
    <row r="1341" spans="1:11" ht="16.2" x14ac:dyDescent="0.3">
      <c r="A1341" s="63"/>
      <c r="B1341" s="45" t="s">
        <v>764</v>
      </c>
      <c r="C1341" s="4">
        <v>13</v>
      </c>
      <c r="D1341" s="4">
        <f t="shared" si="285"/>
        <v>11</v>
      </c>
      <c r="E1341" s="4"/>
      <c r="F1341" s="4">
        <v>2</v>
      </c>
      <c r="G1341" s="17">
        <f t="shared" si="283"/>
        <v>373.33333333333331</v>
      </c>
      <c r="H1341" s="17">
        <f t="shared" si="284"/>
        <v>0</v>
      </c>
      <c r="I1341" s="17">
        <v>1</v>
      </c>
      <c r="J1341" s="77"/>
      <c r="K1341" s="122"/>
    </row>
    <row r="1342" spans="1:11" ht="16.2" x14ac:dyDescent="0.3">
      <c r="A1342" s="63"/>
      <c r="B1342" s="45" t="s">
        <v>765</v>
      </c>
      <c r="C1342" s="4">
        <v>13</v>
      </c>
      <c r="D1342" s="4">
        <f t="shared" si="285"/>
        <v>11</v>
      </c>
      <c r="E1342" s="4"/>
      <c r="F1342" s="4">
        <v>2</v>
      </c>
      <c r="G1342" s="17">
        <f t="shared" si="283"/>
        <v>373.33333333333331</v>
      </c>
      <c r="H1342" s="17">
        <f t="shared" si="284"/>
        <v>0</v>
      </c>
      <c r="I1342" s="17">
        <v>1</v>
      </c>
      <c r="J1342" s="77"/>
      <c r="K1342" s="122"/>
    </row>
    <row r="1343" spans="1:11" ht="16.2" x14ac:dyDescent="0.3">
      <c r="A1343" s="63"/>
      <c r="B1343" s="45" t="s">
        <v>766</v>
      </c>
      <c r="C1343" s="4"/>
      <c r="D1343" s="4" t="str">
        <f t="shared" si="285"/>
        <v/>
      </c>
      <c r="E1343" s="4"/>
      <c r="F1343" s="4"/>
      <c r="G1343" s="17"/>
      <c r="H1343" s="17"/>
      <c r="I1343" s="17"/>
      <c r="J1343" s="77"/>
      <c r="K1343" s="122"/>
    </row>
    <row r="1344" spans="1:11" ht="16.2" x14ac:dyDescent="0.3">
      <c r="A1344" s="63"/>
      <c r="B1344" s="45" t="s">
        <v>767</v>
      </c>
      <c r="C1344" s="4"/>
      <c r="D1344" s="4" t="str">
        <f t="shared" si="285"/>
        <v/>
      </c>
      <c r="E1344" s="4"/>
      <c r="F1344" s="4"/>
      <c r="G1344" s="17"/>
      <c r="H1344" s="17"/>
      <c r="I1344" s="17"/>
      <c r="J1344" s="77"/>
      <c r="K1344" s="122"/>
    </row>
    <row r="1345" spans="1:11" ht="16.2" x14ac:dyDescent="0.3">
      <c r="A1345" s="63"/>
      <c r="B1345" s="45" t="s">
        <v>768</v>
      </c>
      <c r="C1345" s="4"/>
      <c r="D1345" s="4" t="str">
        <f t="shared" si="285"/>
        <v/>
      </c>
      <c r="E1345" s="4"/>
      <c r="F1345" s="4"/>
      <c r="G1345" s="17"/>
      <c r="H1345" s="17"/>
      <c r="I1345" s="17"/>
      <c r="J1345" s="77"/>
      <c r="K1345" s="122"/>
    </row>
    <row r="1346" spans="1:11" ht="16.2" x14ac:dyDescent="0.3">
      <c r="A1346" s="63"/>
      <c r="B1346" s="45" t="s">
        <v>769</v>
      </c>
      <c r="C1346" s="4"/>
      <c r="D1346" s="4" t="str">
        <f t="shared" si="285"/>
        <v/>
      </c>
      <c r="E1346" s="4"/>
      <c r="F1346" s="4"/>
      <c r="G1346" s="17"/>
      <c r="H1346" s="17"/>
      <c r="I1346" s="17"/>
      <c r="J1346" s="77"/>
      <c r="K1346" s="122"/>
    </row>
    <row r="1347" spans="1:11" ht="16.2" x14ac:dyDescent="0.3">
      <c r="A1347" s="63"/>
      <c r="B1347" s="45" t="s">
        <v>770</v>
      </c>
      <c r="C1347" s="4">
        <v>13</v>
      </c>
      <c r="D1347" s="4">
        <f t="shared" si="285"/>
        <v>11</v>
      </c>
      <c r="E1347" s="4"/>
      <c r="F1347" s="4">
        <v>2</v>
      </c>
      <c r="G1347" s="17">
        <f t="shared" si="283"/>
        <v>373.33333333333331</v>
      </c>
      <c r="H1347" s="17">
        <f t="shared" si="284"/>
        <v>0</v>
      </c>
      <c r="I1347" s="17">
        <v>1</v>
      </c>
      <c r="J1347" s="77"/>
      <c r="K1347" s="122"/>
    </row>
    <row r="1348" spans="1:11" ht="16.2" x14ac:dyDescent="0.3">
      <c r="A1348" s="63"/>
      <c r="B1348" s="45" t="s">
        <v>771</v>
      </c>
      <c r="C1348" s="4">
        <v>13</v>
      </c>
      <c r="D1348" s="4">
        <f t="shared" si="285"/>
        <v>11</v>
      </c>
      <c r="E1348" s="4"/>
      <c r="F1348" s="4">
        <v>2</v>
      </c>
      <c r="G1348" s="17">
        <f t="shared" si="283"/>
        <v>373.33333333333331</v>
      </c>
      <c r="H1348" s="17">
        <f t="shared" si="284"/>
        <v>0</v>
      </c>
      <c r="I1348" s="17">
        <v>1</v>
      </c>
      <c r="J1348" s="77"/>
      <c r="K1348" s="122"/>
    </row>
    <row r="1349" spans="1:11" ht="16.2" x14ac:dyDescent="0.3">
      <c r="A1349" s="63"/>
      <c r="B1349" s="45" t="s">
        <v>772</v>
      </c>
      <c r="C1349" s="4">
        <v>12</v>
      </c>
      <c r="D1349" s="4">
        <f t="shared" si="285"/>
        <v>10</v>
      </c>
      <c r="E1349" s="4"/>
      <c r="F1349" s="4">
        <f t="shared" si="286"/>
        <v>2</v>
      </c>
      <c r="G1349" s="17">
        <f t="shared" si="283"/>
        <v>373.33333333333331</v>
      </c>
      <c r="H1349" s="17">
        <f t="shared" si="284"/>
        <v>0</v>
      </c>
      <c r="I1349" s="17"/>
      <c r="J1349" s="77"/>
      <c r="K1349" s="122"/>
    </row>
    <row r="1350" spans="1:11" ht="16.2" x14ac:dyDescent="0.3">
      <c r="A1350" s="63"/>
      <c r="B1350" s="45" t="s">
        <v>773</v>
      </c>
      <c r="C1350" s="4">
        <v>12</v>
      </c>
      <c r="D1350" s="4">
        <f t="shared" si="285"/>
        <v>10</v>
      </c>
      <c r="E1350" s="4"/>
      <c r="F1350" s="4">
        <f t="shared" si="286"/>
        <v>2</v>
      </c>
      <c r="G1350" s="17">
        <f t="shared" si="283"/>
        <v>373.33333333333331</v>
      </c>
      <c r="H1350" s="17">
        <f t="shared" si="284"/>
        <v>0</v>
      </c>
      <c r="I1350" s="17"/>
      <c r="J1350" s="77"/>
      <c r="K1350" s="122"/>
    </row>
    <row r="1351" spans="1:11" ht="16.2" x14ac:dyDescent="0.3">
      <c r="A1351" s="63"/>
      <c r="B1351" s="45" t="s">
        <v>774</v>
      </c>
      <c r="C1351" s="4">
        <v>12</v>
      </c>
      <c r="D1351" s="4">
        <f t="shared" si="285"/>
        <v>10</v>
      </c>
      <c r="E1351" s="4"/>
      <c r="F1351" s="4">
        <f t="shared" si="286"/>
        <v>2</v>
      </c>
      <c r="G1351" s="17">
        <f t="shared" si="283"/>
        <v>373.33333333333331</v>
      </c>
      <c r="H1351" s="17">
        <f t="shared" si="284"/>
        <v>0</v>
      </c>
      <c r="I1351" s="17"/>
      <c r="J1351" s="77"/>
      <c r="K1351" s="122"/>
    </row>
    <row r="1352" spans="1:11" ht="16.2" x14ac:dyDescent="0.3">
      <c r="A1352" s="63"/>
      <c r="B1352" s="45" t="s">
        <v>775</v>
      </c>
      <c r="C1352" s="4">
        <v>12</v>
      </c>
      <c r="D1352" s="4">
        <f t="shared" si="285"/>
        <v>10</v>
      </c>
      <c r="E1352" s="4"/>
      <c r="F1352" s="4">
        <f t="shared" si="286"/>
        <v>2</v>
      </c>
      <c r="G1352" s="17">
        <f t="shared" si="283"/>
        <v>373.33333333333331</v>
      </c>
      <c r="H1352" s="17">
        <f t="shared" si="284"/>
        <v>0</v>
      </c>
      <c r="I1352" s="17"/>
      <c r="J1352" s="77"/>
      <c r="K1352" s="122"/>
    </row>
    <row r="1353" spans="1:11" ht="16.2" x14ac:dyDescent="0.3">
      <c r="A1353" s="63"/>
      <c r="B1353" s="45" t="s">
        <v>776</v>
      </c>
      <c r="C1353" s="4">
        <v>13</v>
      </c>
      <c r="D1353" s="4">
        <f t="shared" si="285"/>
        <v>11</v>
      </c>
      <c r="E1353" s="4"/>
      <c r="F1353" s="4">
        <v>2</v>
      </c>
      <c r="G1353" s="17">
        <f t="shared" si="283"/>
        <v>373.33333333333331</v>
      </c>
      <c r="H1353" s="17">
        <f t="shared" si="284"/>
        <v>0</v>
      </c>
      <c r="I1353" s="17">
        <v>1</v>
      </c>
      <c r="J1353" s="77"/>
      <c r="K1353" s="122"/>
    </row>
    <row r="1354" spans="1:11" ht="16.2" x14ac:dyDescent="0.3">
      <c r="A1354" s="63"/>
      <c r="B1354" s="45" t="s">
        <v>777</v>
      </c>
      <c r="C1354" s="4">
        <v>13</v>
      </c>
      <c r="D1354" s="4">
        <f t="shared" si="285"/>
        <v>11</v>
      </c>
      <c r="E1354" s="4"/>
      <c r="F1354" s="4">
        <v>2</v>
      </c>
      <c r="G1354" s="17">
        <f t="shared" si="283"/>
        <v>373.33333333333331</v>
      </c>
      <c r="H1354" s="17">
        <f t="shared" si="284"/>
        <v>0</v>
      </c>
      <c r="I1354" s="17">
        <v>1</v>
      </c>
      <c r="J1354" s="77"/>
      <c r="K1354" s="122"/>
    </row>
    <row r="1355" spans="1:11" ht="16.2" x14ac:dyDescent="0.3">
      <c r="A1355" s="63"/>
      <c r="B1355" s="45" t="s">
        <v>778</v>
      </c>
      <c r="C1355" s="4"/>
      <c r="D1355" s="4" t="str">
        <f t="shared" si="285"/>
        <v/>
      </c>
      <c r="E1355" s="4"/>
      <c r="F1355" s="4"/>
      <c r="G1355" s="17"/>
      <c r="H1355" s="17"/>
      <c r="I1355" s="17"/>
      <c r="J1355" s="77"/>
      <c r="K1355" s="122"/>
    </row>
    <row r="1356" spans="1:11" ht="16.2" x14ac:dyDescent="0.3">
      <c r="A1356" s="63"/>
      <c r="B1356" s="45" t="s">
        <v>779</v>
      </c>
      <c r="C1356" s="4"/>
      <c r="D1356" s="4" t="str">
        <f t="shared" si="285"/>
        <v/>
      </c>
      <c r="E1356" s="4"/>
      <c r="F1356" s="4"/>
      <c r="G1356" s="17"/>
      <c r="H1356" s="17"/>
      <c r="I1356" s="17"/>
      <c r="J1356" s="77"/>
      <c r="K1356" s="122"/>
    </row>
    <row r="1357" spans="1:11" ht="16.2" x14ac:dyDescent="0.3">
      <c r="A1357" s="63"/>
      <c r="B1357" s="45" t="s">
        <v>780</v>
      </c>
      <c r="C1357" s="4"/>
      <c r="D1357" s="4" t="str">
        <f t="shared" si="285"/>
        <v/>
      </c>
      <c r="E1357" s="4"/>
      <c r="F1357" s="4"/>
      <c r="G1357" s="17"/>
      <c r="H1357" s="17"/>
      <c r="I1357" s="17"/>
      <c r="J1357" s="77"/>
      <c r="K1357" s="122"/>
    </row>
    <row r="1358" spans="1:11" ht="16.2" x14ac:dyDescent="0.3">
      <c r="A1358" s="63"/>
      <c r="B1358" s="45" t="s">
        <v>781</v>
      </c>
      <c r="C1358" s="4"/>
      <c r="D1358" s="4" t="str">
        <f t="shared" si="285"/>
        <v/>
      </c>
      <c r="E1358" s="4"/>
      <c r="F1358" s="4"/>
      <c r="G1358" s="17"/>
      <c r="H1358" s="17"/>
      <c r="I1358" s="17"/>
      <c r="J1358" s="77"/>
      <c r="K1358" s="122"/>
    </row>
    <row r="1359" spans="1:11" ht="16.2" x14ac:dyDescent="0.3">
      <c r="A1359" s="63"/>
      <c r="B1359" s="45" t="s">
        <v>782</v>
      </c>
      <c r="C1359" s="4">
        <v>13</v>
      </c>
      <c r="D1359" s="4">
        <f t="shared" si="285"/>
        <v>11</v>
      </c>
      <c r="E1359" s="4"/>
      <c r="F1359" s="4">
        <v>2</v>
      </c>
      <c r="G1359" s="17">
        <f t="shared" si="283"/>
        <v>373.33333333333331</v>
      </c>
      <c r="H1359" s="17">
        <f t="shared" si="284"/>
        <v>0</v>
      </c>
      <c r="I1359" s="17">
        <v>1</v>
      </c>
      <c r="J1359" s="77"/>
      <c r="K1359" s="122"/>
    </row>
    <row r="1360" spans="1:11" ht="16.2" x14ac:dyDescent="0.3">
      <c r="A1360" s="63"/>
      <c r="B1360" s="45" t="s">
        <v>783</v>
      </c>
      <c r="C1360" s="4">
        <v>13</v>
      </c>
      <c r="D1360" s="4">
        <f t="shared" si="285"/>
        <v>11</v>
      </c>
      <c r="E1360" s="4"/>
      <c r="F1360" s="4">
        <v>2</v>
      </c>
      <c r="G1360" s="17">
        <f t="shared" si="283"/>
        <v>373.33333333333331</v>
      </c>
      <c r="H1360" s="17">
        <f t="shared" si="284"/>
        <v>0</v>
      </c>
      <c r="I1360" s="17">
        <v>1</v>
      </c>
      <c r="J1360" s="77"/>
      <c r="K1360" s="122"/>
    </row>
    <row r="1361" spans="1:11" ht="16.2" x14ac:dyDescent="0.3">
      <c r="A1361" s="63"/>
      <c r="B1361" s="45" t="s">
        <v>784</v>
      </c>
      <c r="C1361" s="4">
        <v>12</v>
      </c>
      <c r="D1361" s="4">
        <f t="shared" si="285"/>
        <v>10</v>
      </c>
      <c r="E1361" s="4"/>
      <c r="F1361" s="4">
        <f t="shared" si="286"/>
        <v>2</v>
      </c>
      <c r="G1361" s="17">
        <f t="shared" si="283"/>
        <v>373.33333333333331</v>
      </c>
      <c r="H1361" s="17">
        <f t="shared" si="284"/>
        <v>0</v>
      </c>
      <c r="I1361" s="17"/>
      <c r="J1361" s="77"/>
      <c r="K1361" s="122"/>
    </row>
    <row r="1362" spans="1:11" ht="16.2" x14ac:dyDescent="0.3">
      <c r="A1362" s="63"/>
      <c r="B1362" s="45" t="s">
        <v>785</v>
      </c>
      <c r="C1362" s="4">
        <v>12</v>
      </c>
      <c r="D1362" s="4">
        <f t="shared" si="285"/>
        <v>10</v>
      </c>
      <c r="E1362" s="4"/>
      <c r="F1362" s="4">
        <f t="shared" si="286"/>
        <v>2</v>
      </c>
      <c r="G1362" s="17">
        <f t="shared" si="283"/>
        <v>373.33333333333331</v>
      </c>
      <c r="H1362" s="17">
        <f t="shared" si="284"/>
        <v>0</v>
      </c>
      <c r="I1362" s="17"/>
      <c r="J1362" s="77"/>
      <c r="K1362" s="122"/>
    </row>
    <row r="1363" spans="1:11" ht="16.2" x14ac:dyDescent="0.3">
      <c r="A1363" s="63"/>
      <c r="B1363" s="45" t="s">
        <v>786</v>
      </c>
      <c r="C1363" s="4">
        <v>12</v>
      </c>
      <c r="D1363" s="4">
        <f t="shared" si="285"/>
        <v>10</v>
      </c>
      <c r="E1363" s="4"/>
      <c r="F1363" s="4">
        <f t="shared" si="286"/>
        <v>2</v>
      </c>
      <c r="G1363" s="17">
        <f t="shared" si="283"/>
        <v>373.33333333333331</v>
      </c>
      <c r="H1363" s="17">
        <f t="shared" si="284"/>
        <v>0</v>
      </c>
      <c r="I1363" s="17"/>
      <c r="J1363" s="77"/>
      <c r="K1363" s="122"/>
    </row>
    <row r="1364" spans="1:11" s="140" customFormat="1" ht="32.4" x14ac:dyDescent="0.3">
      <c r="A1364" s="153"/>
      <c r="B1364" s="177" t="s">
        <v>1925</v>
      </c>
      <c r="C1364" s="10">
        <v>12</v>
      </c>
      <c r="D1364" s="10">
        <f t="shared" si="285"/>
        <v>10</v>
      </c>
      <c r="E1364" s="10"/>
      <c r="F1364" s="10">
        <f t="shared" si="286"/>
        <v>2</v>
      </c>
      <c r="G1364" s="38">
        <f t="shared" si="283"/>
        <v>373.33333333333331</v>
      </c>
      <c r="H1364" s="38">
        <f t="shared" si="284"/>
        <v>0</v>
      </c>
      <c r="I1364" s="38"/>
      <c r="J1364" s="82"/>
      <c r="K1364" s="154">
        <v>2613</v>
      </c>
    </row>
    <row r="1365" spans="1:11" ht="16.2" x14ac:dyDescent="0.3">
      <c r="A1365" s="63"/>
      <c r="B1365" s="45" t="s">
        <v>787</v>
      </c>
      <c r="C1365" s="4">
        <v>13</v>
      </c>
      <c r="D1365" s="4">
        <f t="shared" si="285"/>
        <v>11</v>
      </c>
      <c r="E1365" s="4"/>
      <c r="F1365" s="4">
        <v>2</v>
      </c>
      <c r="G1365" s="17">
        <f t="shared" si="283"/>
        <v>373.33333333333331</v>
      </c>
      <c r="H1365" s="17">
        <f t="shared" si="284"/>
        <v>0</v>
      </c>
      <c r="I1365" s="17">
        <v>1</v>
      </c>
      <c r="J1365" s="77"/>
      <c r="K1365" s="122"/>
    </row>
    <row r="1366" spans="1:11" ht="16.2" x14ac:dyDescent="0.3">
      <c r="A1366" s="63"/>
      <c r="B1366" s="45" t="s">
        <v>788</v>
      </c>
      <c r="C1366" s="4">
        <v>13</v>
      </c>
      <c r="D1366" s="4">
        <f t="shared" si="285"/>
        <v>11</v>
      </c>
      <c r="E1366" s="4"/>
      <c r="F1366" s="4">
        <v>2</v>
      </c>
      <c r="G1366" s="17">
        <f t="shared" si="283"/>
        <v>373.33333333333331</v>
      </c>
      <c r="H1366" s="17">
        <f t="shared" si="284"/>
        <v>0</v>
      </c>
      <c r="I1366" s="17">
        <v>1</v>
      </c>
      <c r="J1366" s="77"/>
      <c r="K1366" s="122"/>
    </row>
    <row r="1367" spans="1:11" ht="16.2" x14ac:dyDescent="0.3">
      <c r="A1367" s="63"/>
      <c r="B1367" s="8" t="s">
        <v>59</v>
      </c>
      <c r="C1367" s="4"/>
      <c r="D1367" s="4">
        <v>176</v>
      </c>
      <c r="E1367" s="4"/>
      <c r="F1367" s="4">
        <v>44</v>
      </c>
      <c r="G1367" s="17">
        <f t="shared" si="283"/>
        <v>373.33333333333331</v>
      </c>
      <c r="H1367" s="17">
        <f t="shared" si="284"/>
        <v>9800</v>
      </c>
      <c r="I1367" s="17">
        <v>12</v>
      </c>
      <c r="J1367" s="77">
        <v>24640</v>
      </c>
      <c r="K1367" s="122"/>
    </row>
    <row r="1368" spans="1:11" ht="32.4" x14ac:dyDescent="0.3">
      <c r="A1368" s="63"/>
      <c r="B1368" s="90" t="s">
        <v>1849</v>
      </c>
      <c r="C1368" s="4"/>
      <c r="D1368" s="4"/>
      <c r="E1368" s="4"/>
      <c r="F1368" s="4"/>
      <c r="G1368" s="1"/>
      <c r="H1368" s="1"/>
      <c r="I1368" s="1"/>
      <c r="J1368" s="43">
        <v>11013</v>
      </c>
      <c r="K1368" s="122">
        <v>2613</v>
      </c>
    </row>
    <row r="1369" spans="1:11" ht="16.2" x14ac:dyDescent="0.3">
      <c r="A1369" s="63"/>
      <c r="B1369" s="8" t="s">
        <v>1817</v>
      </c>
      <c r="C1369" s="4"/>
      <c r="D1369" s="4"/>
      <c r="E1369" s="4"/>
      <c r="F1369" s="4"/>
      <c r="G1369" s="1"/>
      <c r="H1369" s="1"/>
      <c r="I1369" s="1"/>
      <c r="J1369" s="43">
        <v>38266</v>
      </c>
      <c r="K1369" s="122"/>
    </row>
    <row r="1370" spans="1:11" ht="16.2" x14ac:dyDescent="0.3">
      <c r="A1370" s="63"/>
      <c r="B1370" s="8" t="s">
        <v>1</v>
      </c>
      <c r="C1370" s="4"/>
      <c r="D1370" s="4"/>
      <c r="E1370" s="4"/>
      <c r="F1370" s="4"/>
      <c r="G1370" s="1"/>
      <c r="H1370" s="1"/>
      <c r="I1370" s="1"/>
      <c r="J1370" s="43">
        <v>45000</v>
      </c>
      <c r="K1370" s="122"/>
    </row>
    <row r="1371" spans="1:11" ht="16.2" x14ac:dyDescent="0.3">
      <c r="A1371" s="63"/>
      <c r="B1371" s="8" t="s">
        <v>405</v>
      </c>
      <c r="C1371" s="9"/>
      <c r="D1371" s="9" t="str">
        <f t="shared" ref="D1371" si="287">IF((OR(C1371&gt;12,C1371=12)),C1371-2,IF(C1371=8,C1371-1,""))</f>
        <v/>
      </c>
      <c r="E1371" s="9"/>
      <c r="F1371" s="9"/>
      <c r="G1371" s="10"/>
      <c r="H1371" s="10"/>
      <c r="I1371" s="10"/>
      <c r="J1371" s="78">
        <v>6734</v>
      </c>
      <c r="K1371" s="122"/>
    </row>
    <row r="1372" spans="1:11" x14ac:dyDescent="0.3">
      <c r="A1372" s="63"/>
      <c r="K1372" s="122"/>
    </row>
    <row r="1373" spans="1:11" ht="16.2" x14ac:dyDescent="0.3">
      <c r="A1373" s="63"/>
      <c r="B1373" s="45" t="s">
        <v>789</v>
      </c>
      <c r="C1373" s="4"/>
      <c r="D1373" s="4" t="str">
        <f>IF((OR(C1373&gt;12,C1373=12)),C1373-2,IF(C1373=8,C1373-1,""))</f>
        <v/>
      </c>
      <c r="E1373" s="4"/>
      <c r="F1373" s="4"/>
      <c r="G1373" s="17"/>
      <c r="H1373" s="17"/>
      <c r="I1373" s="17"/>
      <c r="J1373" s="77"/>
      <c r="K1373" s="122"/>
    </row>
    <row r="1374" spans="1:11" ht="16.2" x14ac:dyDescent="0.3">
      <c r="A1374" s="63"/>
      <c r="B1374" s="45" t="s">
        <v>790</v>
      </c>
      <c r="C1374" s="4"/>
      <c r="D1374" s="4" t="str">
        <f t="shared" ref="D1374:D1402" si="288">IF((OR(C1374&gt;12,C1374=12)),C1374-2,IF(C1374=8,C1374-1,""))</f>
        <v/>
      </c>
      <c r="E1374" s="4"/>
      <c r="F1374" s="4"/>
      <c r="G1374" s="17"/>
      <c r="H1374" s="17"/>
      <c r="I1374" s="17"/>
      <c r="J1374" s="77"/>
      <c r="K1374" s="122"/>
    </row>
    <row r="1375" spans="1:11" ht="16.2" x14ac:dyDescent="0.3">
      <c r="A1375" s="63"/>
      <c r="B1375" s="45" t="s">
        <v>791</v>
      </c>
      <c r="C1375" s="4"/>
      <c r="D1375" s="4" t="str">
        <f t="shared" si="288"/>
        <v/>
      </c>
      <c r="E1375" s="4"/>
      <c r="F1375" s="4"/>
      <c r="G1375" s="17"/>
      <c r="H1375" s="17"/>
      <c r="I1375" s="17"/>
      <c r="J1375" s="77"/>
      <c r="K1375" s="122"/>
    </row>
    <row r="1376" spans="1:11" ht="16.2" x14ac:dyDescent="0.3">
      <c r="A1376" s="63"/>
      <c r="B1376" s="45" t="s">
        <v>792</v>
      </c>
      <c r="C1376" s="4"/>
      <c r="D1376" s="4" t="str">
        <f t="shared" si="288"/>
        <v/>
      </c>
      <c r="E1376" s="4"/>
      <c r="F1376" s="4"/>
      <c r="G1376" s="17"/>
      <c r="H1376" s="17"/>
      <c r="I1376" s="17"/>
      <c r="J1376" s="77"/>
      <c r="K1376" s="122"/>
    </row>
    <row r="1377" spans="1:11" ht="16.2" x14ac:dyDescent="0.3">
      <c r="A1377" s="63"/>
      <c r="B1377" s="45" t="s">
        <v>793</v>
      </c>
      <c r="C1377" s="4"/>
      <c r="D1377" s="4" t="str">
        <f t="shared" si="288"/>
        <v/>
      </c>
      <c r="E1377" s="4"/>
      <c r="F1377" s="4"/>
      <c r="G1377" s="17"/>
      <c r="H1377" s="17"/>
      <c r="I1377" s="17"/>
      <c r="J1377" s="77"/>
      <c r="K1377" s="122"/>
    </row>
    <row r="1378" spans="1:11" ht="16.2" x14ac:dyDescent="0.3">
      <c r="A1378" s="63"/>
      <c r="B1378" s="45" t="s">
        <v>794</v>
      </c>
      <c r="C1378" s="4">
        <v>13</v>
      </c>
      <c r="D1378" s="4">
        <f t="shared" si="288"/>
        <v>11</v>
      </c>
      <c r="E1378" s="4"/>
      <c r="F1378" s="4">
        <v>2</v>
      </c>
      <c r="G1378" s="17">
        <f t="shared" ref="G1378:G1402" si="289">IF(2&lt;F1378,2,F1378)*140*4/3</f>
        <v>373.33333333333331</v>
      </c>
      <c r="H1378" s="17">
        <f t="shared" ref="H1378:H1402" si="290">IF(F1378&gt;2,F1378-2,0)*140*5/3</f>
        <v>0</v>
      </c>
      <c r="I1378" s="17">
        <v>1</v>
      </c>
      <c r="J1378" s="77"/>
      <c r="K1378" s="122"/>
    </row>
    <row r="1379" spans="1:11" ht="16.2" x14ac:dyDescent="0.3">
      <c r="A1379" s="63"/>
      <c r="B1379" s="45" t="s">
        <v>795</v>
      </c>
      <c r="C1379" s="4">
        <v>12</v>
      </c>
      <c r="D1379" s="4">
        <f t="shared" si="288"/>
        <v>10</v>
      </c>
      <c r="E1379" s="4"/>
      <c r="F1379" s="4">
        <f t="shared" ref="F1379:F1394" si="291">D1379-8</f>
        <v>2</v>
      </c>
      <c r="G1379" s="17">
        <f t="shared" si="289"/>
        <v>373.33333333333331</v>
      </c>
      <c r="H1379" s="17">
        <f t="shared" si="290"/>
        <v>0</v>
      </c>
      <c r="I1379" s="17"/>
      <c r="J1379" s="77"/>
      <c r="K1379" s="122"/>
    </row>
    <row r="1380" spans="1:11" ht="16.2" x14ac:dyDescent="0.3">
      <c r="A1380" s="63"/>
      <c r="B1380" s="45" t="s">
        <v>796</v>
      </c>
      <c r="C1380" s="4">
        <v>12</v>
      </c>
      <c r="D1380" s="4">
        <f t="shared" si="288"/>
        <v>10</v>
      </c>
      <c r="E1380" s="4"/>
      <c r="F1380" s="4">
        <f t="shared" si="291"/>
        <v>2</v>
      </c>
      <c r="G1380" s="17">
        <f t="shared" si="289"/>
        <v>373.33333333333331</v>
      </c>
      <c r="H1380" s="17">
        <f t="shared" si="290"/>
        <v>0</v>
      </c>
      <c r="I1380" s="17"/>
      <c r="J1380" s="77"/>
      <c r="K1380" s="122"/>
    </row>
    <row r="1381" spans="1:11" ht="16.2" x14ac:dyDescent="0.3">
      <c r="A1381" s="63"/>
      <c r="B1381" s="45" t="s">
        <v>797</v>
      </c>
      <c r="C1381" s="4">
        <v>12</v>
      </c>
      <c r="D1381" s="4">
        <f t="shared" si="288"/>
        <v>10</v>
      </c>
      <c r="E1381" s="4"/>
      <c r="F1381" s="4">
        <f t="shared" si="291"/>
        <v>2</v>
      </c>
      <c r="G1381" s="17">
        <f t="shared" si="289"/>
        <v>373.33333333333331</v>
      </c>
      <c r="H1381" s="17">
        <f t="shared" si="290"/>
        <v>0</v>
      </c>
      <c r="I1381" s="17"/>
      <c r="J1381" s="77"/>
      <c r="K1381" s="122"/>
    </row>
    <row r="1382" spans="1:11" ht="16.2" x14ac:dyDescent="0.3">
      <c r="A1382" s="63"/>
      <c r="B1382" s="45" t="s">
        <v>798</v>
      </c>
      <c r="C1382" s="4">
        <v>12</v>
      </c>
      <c r="D1382" s="4">
        <f t="shared" si="288"/>
        <v>10</v>
      </c>
      <c r="E1382" s="4"/>
      <c r="F1382" s="4">
        <f t="shared" si="291"/>
        <v>2</v>
      </c>
      <c r="G1382" s="17">
        <f t="shared" si="289"/>
        <v>373.33333333333331</v>
      </c>
      <c r="H1382" s="17">
        <f t="shared" si="290"/>
        <v>0</v>
      </c>
      <c r="I1382" s="17"/>
      <c r="J1382" s="77"/>
      <c r="K1382" s="122"/>
    </row>
    <row r="1383" spans="1:11" ht="16.2" x14ac:dyDescent="0.3">
      <c r="A1383" s="63"/>
      <c r="B1383" s="45" t="s">
        <v>799</v>
      </c>
      <c r="C1383" s="4">
        <v>13</v>
      </c>
      <c r="D1383" s="4">
        <f t="shared" si="288"/>
        <v>11</v>
      </c>
      <c r="E1383" s="4"/>
      <c r="F1383" s="4">
        <v>2</v>
      </c>
      <c r="G1383" s="17">
        <f t="shared" si="289"/>
        <v>373.33333333333331</v>
      </c>
      <c r="H1383" s="17">
        <f t="shared" si="290"/>
        <v>0</v>
      </c>
      <c r="I1383" s="17">
        <v>1</v>
      </c>
      <c r="J1383" s="77"/>
      <c r="K1383" s="122"/>
    </row>
    <row r="1384" spans="1:11" ht="16.2" x14ac:dyDescent="0.3">
      <c r="A1384" s="63"/>
      <c r="B1384" s="45" t="s">
        <v>800</v>
      </c>
      <c r="C1384" s="4">
        <v>13</v>
      </c>
      <c r="D1384" s="4">
        <f t="shared" si="288"/>
        <v>11</v>
      </c>
      <c r="E1384" s="4"/>
      <c r="F1384" s="4">
        <v>2</v>
      </c>
      <c r="G1384" s="17">
        <f t="shared" si="289"/>
        <v>373.33333333333331</v>
      </c>
      <c r="H1384" s="17">
        <f t="shared" si="290"/>
        <v>0</v>
      </c>
      <c r="I1384" s="17">
        <v>1</v>
      </c>
      <c r="J1384" s="77"/>
      <c r="K1384" s="122"/>
    </row>
    <row r="1385" spans="1:11" ht="16.2" x14ac:dyDescent="0.3">
      <c r="A1385" s="63"/>
      <c r="B1385" s="45" t="s">
        <v>801</v>
      </c>
      <c r="C1385" s="4"/>
      <c r="D1385" s="4" t="str">
        <f t="shared" si="288"/>
        <v/>
      </c>
      <c r="E1385" s="4"/>
      <c r="F1385" s="4"/>
      <c r="G1385" s="17"/>
      <c r="H1385" s="17"/>
      <c r="I1385" s="17"/>
      <c r="J1385" s="77"/>
      <c r="K1385" s="122"/>
    </row>
    <row r="1386" spans="1:11" ht="16.2" x14ac:dyDescent="0.3">
      <c r="A1386" s="63"/>
      <c r="B1386" s="45" t="s">
        <v>802</v>
      </c>
      <c r="C1386" s="4"/>
      <c r="D1386" s="4" t="str">
        <f t="shared" si="288"/>
        <v/>
      </c>
      <c r="E1386" s="4"/>
      <c r="F1386" s="4"/>
      <c r="G1386" s="17"/>
      <c r="H1386" s="17"/>
      <c r="I1386" s="17"/>
      <c r="J1386" s="77"/>
      <c r="K1386" s="122"/>
    </row>
    <row r="1387" spans="1:11" ht="16.2" x14ac:dyDescent="0.3">
      <c r="A1387" s="63"/>
      <c r="B1387" s="45" t="s">
        <v>803</v>
      </c>
      <c r="C1387" s="4"/>
      <c r="D1387" s="4" t="str">
        <f t="shared" si="288"/>
        <v/>
      </c>
      <c r="E1387" s="4"/>
      <c r="F1387" s="4"/>
      <c r="G1387" s="17"/>
      <c r="H1387" s="17"/>
      <c r="I1387" s="17"/>
      <c r="J1387" s="77"/>
      <c r="K1387" s="122"/>
    </row>
    <row r="1388" spans="1:11" ht="16.2" x14ac:dyDescent="0.3">
      <c r="A1388" s="63"/>
      <c r="B1388" s="45" t="s">
        <v>804</v>
      </c>
      <c r="C1388" s="4">
        <v>12</v>
      </c>
      <c r="D1388" s="4">
        <f t="shared" si="288"/>
        <v>10</v>
      </c>
      <c r="E1388" s="4"/>
      <c r="F1388" s="4">
        <f t="shared" si="291"/>
        <v>2</v>
      </c>
      <c r="G1388" s="17">
        <f t="shared" si="289"/>
        <v>373.33333333333331</v>
      </c>
      <c r="H1388" s="17">
        <f t="shared" si="290"/>
        <v>0</v>
      </c>
      <c r="I1388" s="17"/>
      <c r="J1388" s="77"/>
      <c r="K1388" s="122"/>
    </row>
    <row r="1389" spans="1:11" ht="16.2" x14ac:dyDescent="0.3">
      <c r="A1389" s="63"/>
      <c r="B1389" s="45" t="s">
        <v>805</v>
      </c>
      <c r="C1389" s="4">
        <v>13</v>
      </c>
      <c r="D1389" s="4">
        <f t="shared" si="288"/>
        <v>11</v>
      </c>
      <c r="E1389" s="4"/>
      <c r="F1389" s="4">
        <v>2</v>
      </c>
      <c r="G1389" s="17">
        <f t="shared" si="289"/>
        <v>373.33333333333331</v>
      </c>
      <c r="H1389" s="17">
        <f t="shared" si="290"/>
        <v>0</v>
      </c>
      <c r="I1389" s="17">
        <v>1</v>
      </c>
      <c r="J1389" s="77"/>
      <c r="K1389" s="122"/>
    </row>
    <row r="1390" spans="1:11" ht="16.2" x14ac:dyDescent="0.3">
      <c r="A1390" s="63"/>
      <c r="B1390" s="45" t="s">
        <v>806</v>
      </c>
      <c r="C1390" s="4">
        <v>13</v>
      </c>
      <c r="D1390" s="4">
        <f t="shared" si="288"/>
        <v>11</v>
      </c>
      <c r="E1390" s="4"/>
      <c r="F1390" s="4">
        <v>2</v>
      </c>
      <c r="G1390" s="17">
        <f t="shared" si="289"/>
        <v>373.33333333333331</v>
      </c>
      <c r="H1390" s="17">
        <f t="shared" si="290"/>
        <v>0</v>
      </c>
      <c r="I1390" s="17">
        <v>1</v>
      </c>
      <c r="J1390" s="77"/>
      <c r="K1390" s="122"/>
    </row>
    <row r="1391" spans="1:11" ht="16.2" x14ac:dyDescent="0.3">
      <c r="A1391" s="63"/>
      <c r="B1391" s="45" t="s">
        <v>807</v>
      </c>
      <c r="C1391" s="4">
        <v>12</v>
      </c>
      <c r="D1391" s="4">
        <f t="shared" si="288"/>
        <v>10</v>
      </c>
      <c r="E1391" s="4"/>
      <c r="F1391" s="4">
        <f t="shared" si="291"/>
        <v>2</v>
      </c>
      <c r="G1391" s="17">
        <f t="shared" si="289"/>
        <v>373.33333333333331</v>
      </c>
      <c r="H1391" s="17">
        <f t="shared" si="290"/>
        <v>0</v>
      </c>
      <c r="I1391" s="17"/>
      <c r="J1391" s="77"/>
      <c r="K1391" s="122"/>
    </row>
    <row r="1392" spans="1:11" ht="16.2" x14ac:dyDescent="0.3">
      <c r="A1392" s="63"/>
      <c r="B1392" s="45" t="s">
        <v>808</v>
      </c>
      <c r="C1392" s="4">
        <v>11</v>
      </c>
      <c r="D1392" s="4">
        <v>10</v>
      </c>
      <c r="E1392" s="4"/>
      <c r="F1392" s="4">
        <f t="shared" si="291"/>
        <v>2</v>
      </c>
      <c r="G1392" s="17">
        <f t="shared" si="289"/>
        <v>373.33333333333331</v>
      </c>
      <c r="H1392" s="17">
        <f t="shared" si="290"/>
        <v>0</v>
      </c>
      <c r="I1392" s="17"/>
      <c r="J1392" s="77"/>
      <c r="K1392" s="122"/>
    </row>
    <row r="1393" spans="1:11" ht="16.2" x14ac:dyDescent="0.3">
      <c r="A1393" s="63"/>
      <c r="B1393" s="45" t="s">
        <v>809</v>
      </c>
      <c r="C1393" s="4">
        <v>12</v>
      </c>
      <c r="D1393" s="4">
        <f t="shared" si="288"/>
        <v>10</v>
      </c>
      <c r="E1393" s="4"/>
      <c r="F1393" s="4">
        <f t="shared" si="291"/>
        <v>2</v>
      </c>
      <c r="G1393" s="17">
        <f t="shared" si="289"/>
        <v>373.33333333333331</v>
      </c>
      <c r="H1393" s="17">
        <f t="shared" si="290"/>
        <v>0</v>
      </c>
      <c r="I1393" s="17"/>
      <c r="J1393" s="77"/>
      <c r="K1393" s="122"/>
    </row>
    <row r="1394" spans="1:11" ht="16.2" x14ac:dyDescent="0.3">
      <c r="A1394" s="63"/>
      <c r="B1394" s="45" t="s">
        <v>810</v>
      </c>
      <c r="C1394" s="4">
        <v>12</v>
      </c>
      <c r="D1394" s="4">
        <f t="shared" si="288"/>
        <v>10</v>
      </c>
      <c r="E1394" s="4"/>
      <c r="F1394" s="4">
        <f t="shared" si="291"/>
        <v>2</v>
      </c>
      <c r="G1394" s="17">
        <f t="shared" si="289"/>
        <v>373.33333333333331</v>
      </c>
      <c r="H1394" s="17">
        <f t="shared" si="290"/>
        <v>0</v>
      </c>
      <c r="I1394" s="17"/>
      <c r="J1394" s="77"/>
      <c r="K1394" s="122"/>
    </row>
    <row r="1395" spans="1:11" ht="16.2" x14ac:dyDescent="0.3">
      <c r="A1395" s="63"/>
      <c r="B1395" s="45" t="s">
        <v>811</v>
      </c>
      <c r="C1395" s="4">
        <v>13</v>
      </c>
      <c r="D1395" s="4">
        <f t="shared" si="288"/>
        <v>11</v>
      </c>
      <c r="E1395" s="4"/>
      <c r="F1395" s="4">
        <v>2</v>
      </c>
      <c r="G1395" s="17">
        <f t="shared" si="289"/>
        <v>373.33333333333331</v>
      </c>
      <c r="H1395" s="17">
        <f t="shared" si="290"/>
        <v>0</v>
      </c>
      <c r="I1395" s="17">
        <v>1</v>
      </c>
      <c r="J1395" s="77"/>
      <c r="K1395" s="122"/>
    </row>
    <row r="1396" spans="1:11" ht="16.2" x14ac:dyDescent="0.3">
      <c r="A1396" s="63"/>
      <c r="B1396" s="45" t="s">
        <v>812</v>
      </c>
      <c r="C1396" s="4">
        <v>13</v>
      </c>
      <c r="D1396" s="4">
        <f t="shared" si="288"/>
        <v>11</v>
      </c>
      <c r="E1396" s="4"/>
      <c r="F1396" s="4">
        <v>2</v>
      </c>
      <c r="G1396" s="17">
        <f t="shared" si="289"/>
        <v>373.33333333333331</v>
      </c>
      <c r="H1396" s="17">
        <f t="shared" si="290"/>
        <v>0</v>
      </c>
      <c r="I1396" s="17">
        <v>1</v>
      </c>
      <c r="J1396" s="77"/>
      <c r="K1396" s="122"/>
    </row>
    <row r="1397" spans="1:11" ht="16.2" x14ac:dyDescent="0.3">
      <c r="A1397" s="63"/>
      <c r="B1397" s="45" t="s">
        <v>813</v>
      </c>
      <c r="C1397" s="4"/>
      <c r="D1397" s="4" t="str">
        <f t="shared" si="288"/>
        <v/>
      </c>
      <c r="E1397" s="4"/>
      <c r="F1397" s="4"/>
      <c r="G1397" s="17"/>
      <c r="H1397" s="17"/>
      <c r="I1397" s="17"/>
      <c r="J1397" s="77"/>
      <c r="K1397" s="122"/>
    </row>
    <row r="1398" spans="1:11" ht="16.2" x14ac:dyDescent="0.3">
      <c r="A1398" s="63"/>
      <c r="B1398" s="45" t="s">
        <v>814</v>
      </c>
      <c r="C1398" s="4"/>
      <c r="D1398" s="4" t="str">
        <f t="shared" si="288"/>
        <v/>
      </c>
      <c r="E1398" s="4"/>
      <c r="F1398" s="4"/>
      <c r="G1398" s="17"/>
      <c r="H1398" s="17"/>
      <c r="I1398" s="17"/>
      <c r="J1398" s="77"/>
      <c r="K1398" s="122"/>
    </row>
    <row r="1399" spans="1:11" ht="16.2" x14ac:dyDescent="0.3">
      <c r="A1399" s="63"/>
      <c r="B1399" s="45" t="s">
        <v>815</v>
      </c>
      <c r="C1399" s="4"/>
      <c r="D1399" s="4" t="str">
        <f t="shared" si="288"/>
        <v/>
      </c>
      <c r="E1399" s="4"/>
      <c r="F1399" s="4"/>
      <c r="G1399" s="17"/>
      <c r="H1399" s="17"/>
      <c r="I1399" s="17"/>
      <c r="J1399" s="77"/>
      <c r="K1399" s="122"/>
    </row>
    <row r="1400" spans="1:11" ht="16.2" x14ac:dyDescent="0.3">
      <c r="A1400" s="63"/>
      <c r="B1400" s="45" t="s">
        <v>816</v>
      </c>
      <c r="C1400" s="4"/>
      <c r="D1400" s="4" t="str">
        <f t="shared" si="288"/>
        <v/>
      </c>
      <c r="E1400" s="4"/>
      <c r="F1400" s="4"/>
      <c r="G1400" s="17"/>
      <c r="H1400" s="17"/>
      <c r="I1400" s="17"/>
      <c r="J1400" s="77"/>
      <c r="K1400" s="122"/>
    </row>
    <row r="1401" spans="1:11" ht="16.2" x14ac:dyDescent="0.3">
      <c r="A1401" s="63"/>
      <c r="B1401" s="45" t="s">
        <v>817</v>
      </c>
      <c r="C1401" s="4">
        <v>13</v>
      </c>
      <c r="D1401" s="4">
        <f t="shared" si="288"/>
        <v>11</v>
      </c>
      <c r="E1401" s="4"/>
      <c r="F1401" s="4">
        <v>2</v>
      </c>
      <c r="G1401" s="17">
        <f t="shared" si="289"/>
        <v>373.33333333333331</v>
      </c>
      <c r="H1401" s="17">
        <f t="shared" si="290"/>
        <v>0</v>
      </c>
      <c r="I1401" s="17">
        <v>1</v>
      </c>
      <c r="J1401" s="77"/>
      <c r="K1401" s="122"/>
    </row>
    <row r="1402" spans="1:11" ht="16.2" x14ac:dyDescent="0.3">
      <c r="A1402" s="63"/>
      <c r="B1402" s="45" t="s">
        <v>818</v>
      </c>
      <c r="C1402" s="4">
        <v>13</v>
      </c>
      <c r="D1402" s="4">
        <f t="shared" si="288"/>
        <v>11</v>
      </c>
      <c r="E1402" s="4"/>
      <c r="F1402" s="4">
        <v>2</v>
      </c>
      <c r="G1402" s="17">
        <f t="shared" si="289"/>
        <v>373.33333333333331</v>
      </c>
      <c r="H1402" s="17">
        <f t="shared" si="290"/>
        <v>0</v>
      </c>
      <c r="I1402" s="17">
        <v>1</v>
      </c>
      <c r="J1402" s="77"/>
      <c r="K1402" s="122"/>
    </row>
    <row r="1403" spans="1:11" ht="16.2" x14ac:dyDescent="0.3">
      <c r="A1403" s="63"/>
      <c r="B1403" s="8" t="s">
        <v>59</v>
      </c>
      <c r="C1403" s="4"/>
      <c r="D1403" s="4">
        <v>144</v>
      </c>
      <c r="E1403" s="4"/>
      <c r="F1403" s="4">
        <f>SUM(F1378:F1402)</f>
        <v>36</v>
      </c>
      <c r="G1403" s="17"/>
      <c r="H1403" s="17"/>
      <c r="I1403" s="17">
        <v>9</v>
      </c>
      <c r="J1403" s="77">
        <v>20160</v>
      </c>
      <c r="K1403" s="122"/>
    </row>
    <row r="1404" spans="1:11" ht="32.4" x14ac:dyDescent="0.3">
      <c r="A1404" s="63"/>
      <c r="B1404" s="90" t="s">
        <v>1849</v>
      </c>
      <c r="C1404" s="4"/>
      <c r="D1404" s="4">
        <v>144</v>
      </c>
      <c r="E1404" s="4"/>
      <c r="F1404" s="4"/>
      <c r="G1404" s="1"/>
      <c r="H1404" s="1"/>
      <c r="I1404" s="1"/>
      <c r="J1404" s="43">
        <v>8820</v>
      </c>
      <c r="K1404" s="122"/>
    </row>
    <row r="1405" spans="1:11" ht="16.2" x14ac:dyDescent="0.3">
      <c r="A1405" s="63"/>
      <c r="B1405" s="8" t="s">
        <v>1817</v>
      </c>
      <c r="C1405" s="4"/>
      <c r="D1405" s="4"/>
      <c r="E1405" s="4"/>
      <c r="F1405" s="4"/>
      <c r="G1405" s="1"/>
      <c r="H1405" s="1"/>
      <c r="I1405" s="1"/>
      <c r="J1405" s="43">
        <v>28980</v>
      </c>
      <c r="K1405" s="122"/>
    </row>
    <row r="1406" spans="1:11" ht="16.2" x14ac:dyDescent="0.3">
      <c r="A1406" s="63"/>
      <c r="B1406" s="8" t="s">
        <v>1</v>
      </c>
      <c r="C1406" s="4"/>
      <c r="D1406" s="4"/>
      <c r="E1406" s="4"/>
      <c r="F1406" s="4"/>
      <c r="G1406" s="1"/>
      <c r="H1406" s="1"/>
      <c r="I1406" s="1"/>
      <c r="J1406" s="43">
        <v>37031</v>
      </c>
      <c r="K1406" s="122"/>
    </row>
    <row r="1407" spans="1:11" ht="16.2" x14ac:dyDescent="0.3">
      <c r="A1407" s="63"/>
      <c r="B1407" s="8" t="s">
        <v>405</v>
      </c>
      <c r="C1407" s="9"/>
      <c r="D1407" s="9" t="str">
        <f t="shared" ref="D1407" si="292">IF((OR(C1407&gt;12,C1407=12)),C1407-2,IF(C1407=8,C1407-1,""))</f>
        <v/>
      </c>
      <c r="E1407" s="9"/>
      <c r="F1407" s="9"/>
      <c r="G1407" s="10"/>
      <c r="H1407" s="10"/>
      <c r="I1407" s="10"/>
      <c r="J1407" s="78">
        <v>8051</v>
      </c>
      <c r="K1407" s="122"/>
    </row>
    <row r="1408" spans="1:11" x14ac:dyDescent="0.3">
      <c r="A1408" s="63"/>
      <c r="K1408" s="122"/>
    </row>
    <row r="1409" spans="1:11" ht="16.2" x14ac:dyDescent="0.3">
      <c r="A1409" s="63"/>
      <c r="B1409" s="45" t="s">
        <v>819</v>
      </c>
      <c r="C1409" s="4">
        <v>12</v>
      </c>
      <c r="D1409" s="4">
        <f>IF((OR(C1409&gt;12,C1409=12)),C1409-2,IF(C1409=8,C1409-1,""))</f>
        <v>10</v>
      </c>
      <c r="E1409" s="4"/>
      <c r="F1409" s="4">
        <f t="shared" ref="F1409:F1436" si="293">D1409-8</f>
        <v>2</v>
      </c>
      <c r="G1409" s="17">
        <f t="shared" ref="G1409:G1438" si="294">IF(2&lt;F1409,2,F1409)*140*4/3</f>
        <v>373.33333333333331</v>
      </c>
      <c r="H1409" s="17">
        <f t="shared" ref="H1409:H1438" si="295">IF(F1409&gt;2,F1409-2,0)*140*5/3</f>
        <v>0</v>
      </c>
      <c r="I1409" s="17"/>
      <c r="J1409" s="77"/>
      <c r="K1409" s="122"/>
    </row>
    <row r="1410" spans="1:11" ht="16.2" x14ac:dyDescent="0.3">
      <c r="A1410" s="63"/>
      <c r="B1410" s="45" t="s">
        <v>820</v>
      </c>
      <c r="C1410" s="4">
        <v>12</v>
      </c>
      <c r="D1410" s="4">
        <f t="shared" ref="D1410:D1439" si="296">IF((OR(C1410&gt;12,C1410=12)),C1410-2,IF(C1410=8,C1410-1,""))</f>
        <v>10</v>
      </c>
      <c r="E1410" s="4"/>
      <c r="F1410" s="4">
        <f t="shared" si="293"/>
        <v>2</v>
      </c>
      <c r="G1410" s="17">
        <f t="shared" si="294"/>
        <v>373.33333333333331</v>
      </c>
      <c r="H1410" s="17">
        <f t="shared" si="295"/>
        <v>0</v>
      </c>
      <c r="I1410" s="17"/>
      <c r="J1410" s="77"/>
      <c r="K1410" s="122"/>
    </row>
    <row r="1411" spans="1:11" ht="16.2" x14ac:dyDescent="0.3">
      <c r="A1411" s="63"/>
      <c r="B1411" s="45" t="s">
        <v>821</v>
      </c>
      <c r="C1411" s="4">
        <v>12</v>
      </c>
      <c r="D1411" s="4">
        <f t="shared" si="296"/>
        <v>10</v>
      </c>
      <c r="E1411" s="4"/>
      <c r="F1411" s="4">
        <f t="shared" si="293"/>
        <v>2</v>
      </c>
      <c r="G1411" s="17">
        <f t="shared" si="294"/>
        <v>373.33333333333331</v>
      </c>
      <c r="H1411" s="17">
        <f t="shared" si="295"/>
        <v>0</v>
      </c>
      <c r="I1411" s="17"/>
      <c r="J1411" s="77"/>
      <c r="K1411" s="122"/>
    </row>
    <row r="1412" spans="1:11" ht="16.2" x14ac:dyDescent="0.3">
      <c r="A1412" s="63"/>
      <c r="B1412" s="45" t="s">
        <v>822</v>
      </c>
      <c r="C1412" s="4">
        <v>12</v>
      </c>
      <c r="D1412" s="4">
        <f t="shared" si="296"/>
        <v>10</v>
      </c>
      <c r="E1412" s="4"/>
      <c r="F1412" s="4">
        <f t="shared" si="293"/>
        <v>2</v>
      </c>
      <c r="G1412" s="17">
        <f t="shared" si="294"/>
        <v>373.33333333333331</v>
      </c>
      <c r="H1412" s="17">
        <f t="shared" si="295"/>
        <v>0</v>
      </c>
      <c r="I1412" s="17"/>
      <c r="J1412" s="77"/>
      <c r="K1412" s="122"/>
    </row>
    <row r="1413" spans="1:11" ht="16.2" x14ac:dyDescent="0.3">
      <c r="A1413" s="63"/>
      <c r="B1413" s="45" t="s">
        <v>823</v>
      </c>
      <c r="C1413" s="4">
        <v>13</v>
      </c>
      <c r="D1413" s="4">
        <f t="shared" si="296"/>
        <v>11</v>
      </c>
      <c r="E1413" s="4"/>
      <c r="F1413" s="4">
        <v>2</v>
      </c>
      <c r="G1413" s="17">
        <f t="shared" si="294"/>
        <v>373.33333333333331</v>
      </c>
      <c r="H1413" s="17">
        <f t="shared" si="295"/>
        <v>0</v>
      </c>
      <c r="I1413" s="17">
        <v>1</v>
      </c>
      <c r="J1413" s="77"/>
      <c r="K1413" s="122"/>
    </row>
    <row r="1414" spans="1:11" ht="16.2" x14ac:dyDescent="0.3">
      <c r="A1414" s="63"/>
      <c r="B1414" s="45" t="s">
        <v>824</v>
      </c>
      <c r="C1414" s="4">
        <v>13</v>
      </c>
      <c r="D1414" s="4">
        <f t="shared" si="296"/>
        <v>11</v>
      </c>
      <c r="E1414" s="4"/>
      <c r="F1414" s="4">
        <v>2</v>
      </c>
      <c r="G1414" s="17">
        <f t="shared" si="294"/>
        <v>373.33333333333331</v>
      </c>
      <c r="H1414" s="17">
        <f t="shared" si="295"/>
        <v>0</v>
      </c>
      <c r="I1414" s="17">
        <v>1</v>
      </c>
      <c r="J1414" s="77"/>
      <c r="K1414" s="122"/>
    </row>
    <row r="1415" spans="1:11" ht="16.2" x14ac:dyDescent="0.3">
      <c r="A1415" s="63"/>
      <c r="B1415" s="45" t="s">
        <v>825</v>
      </c>
      <c r="C1415" s="4"/>
      <c r="D1415" s="4" t="str">
        <f t="shared" si="296"/>
        <v/>
      </c>
      <c r="E1415" s="4"/>
      <c r="F1415" s="4"/>
      <c r="G1415" s="17"/>
      <c r="H1415" s="17"/>
      <c r="I1415" s="17"/>
      <c r="J1415" s="77"/>
      <c r="K1415" s="122"/>
    </row>
    <row r="1416" spans="1:11" ht="16.2" x14ac:dyDescent="0.3">
      <c r="A1416" s="63"/>
      <c r="B1416" s="45" t="s">
        <v>826</v>
      </c>
      <c r="C1416" s="4"/>
      <c r="D1416" s="4" t="str">
        <f t="shared" si="296"/>
        <v/>
      </c>
      <c r="E1416" s="4"/>
      <c r="F1416" s="4"/>
      <c r="G1416" s="17"/>
      <c r="H1416" s="17"/>
      <c r="I1416" s="17"/>
      <c r="J1416" s="77"/>
      <c r="K1416" s="122"/>
    </row>
    <row r="1417" spans="1:11" ht="16.2" x14ac:dyDescent="0.3">
      <c r="A1417" s="63"/>
      <c r="B1417" s="45" t="s">
        <v>827</v>
      </c>
      <c r="C1417" s="4"/>
      <c r="D1417" s="4" t="str">
        <f t="shared" si="296"/>
        <v/>
      </c>
      <c r="E1417" s="4"/>
      <c r="F1417" s="4"/>
      <c r="G1417" s="17"/>
      <c r="H1417" s="17"/>
      <c r="I1417" s="17"/>
      <c r="J1417" s="77"/>
      <c r="K1417" s="122"/>
    </row>
    <row r="1418" spans="1:11" ht="16.2" x14ac:dyDescent="0.3">
      <c r="A1418" s="63"/>
      <c r="B1418" s="45" t="s">
        <v>828</v>
      </c>
      <c r="C1418" s="4">
        <v>12</v>
      </c>
      <c r="D1418" s="4">
        <f t="shared" si="296"/>
        <v>10</v>
      </c>
      <c r="E1418" s="4"/>
      <c r="F1418" s="4">
        <f t="shared" si="293"/>
        <v>2</v>
      </c>
      <c r="G1418" s="17">
        <f t="shared" si="294"/>
        <v>373.33333333333331</v>
      </c>
      <c r="H1418" s="17">
        <f t="shared" si="295"/>
        <v>0</v>
      </c>
      <c r="I1418" s="17"/>
      <c r="J1418" s="77"/>
      <c r="K1418" s="122"/>
    </row>
    <row r="1419" spans="1:11" ht="16.2" x14ac:dyDescent="0.3">
      <c r="A1419" s="63"/>
      <c r="B1419" s="45" t="s">
        <v>829</v>
      </c>
      <c r="C1419" s="4"/>
      <c r="D1419" s="4" t="str">
        <f t="shared" si="296"/>
        <v/>
      </c>
      <c r="E1419" s="4"/>
      <c r="F1419" s="4"/>
      <c r="G1419" s="17"/>
      <c r="H1419" s="17"/>
      <c r="I1419" s="17"/>
      <c r="J1419" s="77"/>
      <c r="K1419" s="122"/>
    </row>
    <row r="1420" spans="1:11" ht="16.2" x14ac:dyDescent="0.3">
      <c r="A1420" s="63"/>
      <c r="B1420" s="45" t="s">
        <v>830</v>
      </c>
      <c r="C1420" s="4">
        <v>13</v>
      </c>
      <c r="D1420" s="4">
        <f t="shared" si="296"/>
        <v>11</v>
      </c>
      <c r="E1420" s="4"/>
      <c r="F1420" s="4">
        <v>2</v>
      </c>
      <c r="G1420" s="17">
        <f t="shared" si="294"/>
        <v>373.33333333333331</v>
      </c>
      <c r="H1420" s="17">
        <f t="shared" si="295"/>
        <v>0</v>
      </c>
      <c r="I1420" s="17">
        <v>1</v>
      </c>
      <c r="J1420" s="77"/>
      <c r="K1420" s="122"/>
    </row>
    <row r="1421" spans="1:11" ht="16.2" x14ac:dyDescent="0.3">
      <c r="A1421" s="63"/>
      <c r="B1421" s="45" t="s">
        <v>831</v>
      </c>
      <c r="C1421" s="4">
        <v>12</v>
      </c>
      <c r="D1421" s="4">
        <f t="shared" si="296"/>
        <v>10</v>
      </c>
      <c r="E1421" s="4"/>
      <c r="F1421" s="4">
        <f t="shared" si="293"/>
        <v>2</v>
      </c>
      <c r="G1421" s="17">
        <f t="shared" si="294"/>
        <v>373.33333333333331</v>
      </c>
      <c r="H1421" s="17">
        <f t="shared" si="295"/>
        <v>0</v>
      </c>
      <c r="I1421" s="17"/>
      <c r="J1421" s="77"/>
      <c r="K1421" s="122"/>
    </row>
    <row r="1422" spans="1:11" ht="16.2" x14ac:dyDescent="0.3">
      <c r="A1422" s="63"/>
      <c r="B1422" s="45" t="s">
        <v>832</v>
      </c>
      <c r="C1422" s="4">
        <v>12</v>
      </c>
      <c r="D1422" s="4">
        <f t="shared" si="296"/>
        <v>10</v>
      </c>
      <c r="E1422" s="4"/>
      <c r="F1422" s="4">
        <f t="shared" si="293"/>
        <v>2</v>
      </c>
      <c r="G1422" s="17">
        <f t="shared" si="294"/>
        <v>373.33333333333331</v>
      </c>
      <c r="H1422" s="17">
        <f t="shared" si="295"/>
        <v>0</v>
      </c>
      <c r="I1422" s="17"/>
      <c r="J1422" s="77"/>
      <c r="K1422" s="122"/>
    </row>
    <row r="1423" spans="1:11" ht="16.2" x14ac:dyDescent="0.3">
      <c r="A1423" s="63"/>
      <c r="B1423" s="45" t="s">
        <v>833</v>
      </c>
      <c r="C1423" s="4">
        <v>12</v>
      </c>
      <c r="D1423" s="4">
        <f t="shared" si="296"/>
        <v>10</v>
      </c>
      <c r="E1423" s="4"/>
      <c r="F1423" s="4">
        <f t="shared" si="293"/>
        <v>2</v>
      </c>
      <c r="G1423" s="17">
        <f t="shared" si="294"/>
        <v>373.33333333333331</v>
      </c>
      <c r="H1423" s="17">
        <f t="shared" si="295"/>
        <v>0</v>
      </c>
      <c r="I1423" s="17"/>
      <c r="J1423" s="77"/>
      <c r="K1423" s="122"/>
    </row>
    <row r="1424" spans="1:11" ht="16.2" x14ac:dyDescent="0.3">
      <c r="A1424" s="63"/>
      <c r="B1424" s="45" t="s">
        <v>834</v>
      </c>
      <c r="C1424" s="4">
        <v>12</v>
      </c>
      <c r="D1424" s="4">
        <f t="shared" si="296"/>
        <v>10</v>
      </c>
      <c r="E1424" s="4"/>
      <c r="F1424" s="4">
        <f t="shared" si="293"/>
        <v>2</v>
      </c>
      <c r="G1424" s="17">
        <f t="shared" si="294"/>
        <v>373.33333333333331</v>
      </c>
      <c r="H1424" s="17">
        <f t="shared" si="295"/>
        <v>0</v>
      </c>
      <c r="I1424" s="17"/>
      <c r="J1424" s="77"/>
      <c r="K1424" s="122"/>
    </row>
    <row r="1425" spans="1:11" ht="16.2" x14ac:dyDescent="0.3">
      <c r="A1425" s="63"/>
      <c r="B1425" s="45" t="s">
        <v>835</v>
      </c>
      <c r="C1425" s="4">
        <v>13</v>
      </c>
      <c r="D1425" s="4">
        <f t="shared" si="296"/>
        <v>11</v>
      </c>
      <c r="E1425" s="4"/>
      <c r="F1425" s="4">
        <v>2</v>
      </c>
      <c r="G1425" s="17">
        <f t="shared" si="294"/>
        <v>373.33333333333331</v>
      </c>
      <c r="H1425" s="17">
        <f t="shared" si="295"/>
        <v>0</v>
      </c>
      <c r="I1425" s="17">
        <v>1</v>
      </c>
      <c r="J1425" s="77"/>
      <c r="K1425" s="122"/>
    </row>
    <row r="1426" spans="1:11" ht="16.2" x14ac:dyDescent="0.3">
      <c r="A1426" s="63"/>
      <c r="B1426" s="45" t="s">
        <v>836</v>
      </c>
      <c r="C1426" s="4">
        <v>13</v>
      </c>
      <c r="D1426" s="4">
        <f t="shared" si="296"/>
        <v>11</v>
      </c>
      <c r="E1426" s="4"/>
      <c r="F1426" s="4">
        <v>2</v>
      </c>
      <c r="G1426" s="17">
        <f t="shared" si="294"/>
        <v>373.33333333333331</v>
      </c>
      <c r="H1426" s="17">
        <f t="shared" si="295"/>
        <v>0</v>
      </c>
      <c r="I1426" s="17">
        <v>1</v>
      </c>
      <c r="J1426" s="77"/>
      <c r="K1426" s="122"/>
    </row>
    <row r="1427" spans="1:11" ht="16.2" x14ac:dyDescent="0.3">
      <c r="A1427" s="63"/>
      <c r="B1427" s="45" t="s">
        <v>837</v>
      </c>
      <c r="C1427" s="4"/>
      <c r="D1427" s="4" t="str">
        <f t="shared" si="296"/>
        <v/>
      </c>
      <c r="E1427" s="4"/>
      <c r="F1427" s="4"/>
      <c r="G1427" s="17"/>
      <c r="H1427" s="17"/>
      <c r="I1427" s="17"/>
      <c r="J1427" s="77"/>
      <c r="K1427" s="122"/>
    </row>
    <row r="1428" spans="1:11" ht="16.2" x14ac:dyDescent="0.3">
      <c r="A1428" s="63"/>
      <c r="B1428" s="45" t="s">
        <v>838</v>
      </c>
      <c r="C1428" s="4"/>
      <c r="D1428" s="4" t="str">
        <f t="shared" si="296"/>
        <v/>
      </c>
      <c r="E1428" s="4"/>
      <c r="F1428" s="4"/>
      <c r="G1428" s="17"/>
      <c r="H1428" s="17"/>
      <c r="I1428" s="17"/>
      <c r="J1428" s="77"/>
      <c r="K1428" s="122"/>
    </row>
    <row r="1429" spans="1:11" ht="16.2" x14ac:dyDescent="0.3">
      <c r="A1429" s="63"/>
      <c r="B1429" s="45" t="s">
        <v>839</v>
      </c>
      <c r="C1429" s="4"/>
      <c r="D1429" s="4" t="str">
        <f t="shared" si="296"/>
        <v/>
      </c>
      <c r="E1429" s="4"/>
      <c r="F1429" s="4"/>
      <c r="G1429" s="17"/>
      <c r="H1429" s="17"/>
      <c r="I1429" s="17"/>
      <c r="J1429" s="77"/>
      <c r="K1429" s="122"/>
    </row>
    <row r="1430" spans="1:11" ht="16.2" x14ac:dyDescent="0.3">
      <c r="A1430" s="63"/>
      <c r="B1430" s="45" t="s">
        <v>840</v>
      </c>
      <c r="C1430" s="4"/>
      <c r="D1430" s="4" t="str">
        <f t="shared" si="296"/>
        <v/>
      </c>
      <c r="E1430" s="4"/>
      <c r="F1430" s="4"/>
      <c r="G1430" s="17"/>
      <c r="H1430" s="17"/>
      <c r="I1430" s="17"/>
      <c r="J1430" s="77"/>
      <c r="K1430" s="122"/>
    </row>
    <row r="1431" spans="1:11" ht="16.2" x14ac:dyDescent="0.3">
      <c r="A1431" s="63"/>
      <c r="B1431" s="45" t="s">
        <v>841</v>
      </c>
      <c r="C1431" s="4">
        <v>13</v>
      </c>
      <c r="D1431" s="4">
        <f t="shared" si="296"/>
        <v>11</v>
      </c>
      <c r="E1431" s="4"/>
      <c r="F1431" s="4">
        <v>2</v>
      </c>
      <c r="G1431" s="17">
        <f t="shared" si="294"/>
        <v>373.33333333333331</v>
      </c>
      <c r="H1431" s="17">
        <f t="shared" si="295"/>
        <v>0</v>
      </c>
      <c r="I1431" s="17">
        <v>1</v>
      </c>
      <c r="J1431" s="77"/>
      <c r="K1431" s="122"/>
    </row>
    <row r="1432" spans="1:11" ht="16.2" x14ac:dyDescent="0.3">
      <c r="A1432" s="63"/>
      <c r="B1432" s="45" t="s">
        <v>842</v>
      </c>
      <c r="C1432" s="4">
        <v>13</v>
      </c>
      <c r="D1432" s="4">
        <f t="shared" si="296"/>
        <v>11</v>
      </c>
      <c r="E1432" s="4"/>
      <c r="F1432" s="4">
        <v>2</v>
      </c>
      <c r="G1432" s="17">
        <f t="shared" si="294"/>
        <v>373.33333333333331</v>
      </c>
      <c r="H1432" s="17">
        <f t="shared" si="295"/>
        <v>0</v>
      </c>
      <c r="I1432" s="17">
        <v>1</v>
      </c>
      <c r="J1432" s="77"/>
      <c r="K1432" s="122"/>
    </row>
    <row r="1433" spans="1:11" ht="16.2" x14ac:dyDescent="0.3">
      <c r="A1433" s="63"/>
      <c r="B1433" s="45" t="s">
        <v>843</v>
      </c>
      <c r="C1433" s="4">
        <v>12</v>
      </c>
      <c r="D1433" s="4">
        <f t="shared" si="296"/>
        <v>10</v>
      </c>
      <c r="E1433" s="4"/>
      <c r="F1433" s="4">
        <f t="shared" si="293"/>
        <v>2</v>
      </c>
      <c r="G1433" s="17">
        <f t="shared" si="294"/>
        <v>373.33333333333331</v>
      </c>
      <c r="H1433" s="17">
        <f t="shared" si="295"/>
        <v>0</v>
      </c>
      <c r="I1433" s="17"/>
      <c r="J1433" s="77"/>
      <c r="K1433" s="122"/>
    </row>
    <row r="1434" spans="1:11" ht="16.2" x14ac:dyDescent="0.3">
      <c r="A1434" s="63"/>
      <c r="B1434" s="45" t="s">
        <v>844</v>
      </c>
      <c r="C1434" s="4">
        <v>12</v>
      </c>
      <c r="D1434" s="4">
        <f t="shared" si="296"/>
        <v>10</v>
      </c>
      <c r="E1434" s="4"/>
      <c r="F1434" s="4">
        <f t="shared" si="293"/>
        <v>2</v>
      </c>
      <c r="G1434" s="17">
        <f t="shared" si="294"/>
        <v>373.33333333333331</v>
      </c>
      <c r="H1434" s="17">
        <f t="shared" si="295"/>
        <v>0</v>
      </c>
      <c r="I1434" s="17"/>
      <c r="J1434" s="77"/>
      <c r="K1434" s="122"/>
    </row>
    <row r="1435" spans="1:11" ht="16.2" x14ac:dyDescent="0.3">
      <c r="A1435" s="63"/>
      <c r="B1435" s="45" t="s">
        <v>845</v>
      </c>
      <c r="C1435" s="4">
        <v>12</v>
      </c>
      <c r="D1435" s="4">
        <f t="shared" si="296"/>
        <v>10</v>
      </c>
      <c r="E1435" s="4"/>
      <c r="F1435" s="4">
        <f t="shared" si="293"/>
        <v>2</v>
      </c>
      <c r="G1435" s="17">
        <f t="shared" si="294"/>
        <v>373.33333333333331</v>
      </c>
      <c r="H1435" s="17">
        <f t="shared" si="295"/>
        <v>0</v>
      </c>
      <c r="I1435" s="17"/>
      <c r="J1435" s="77"/>
      <c r="K1435" s="122"/>
    </row>
    <row r="1436" spans="1:11" ht="16.2" x14ac:dyDescent="0.3">
      <c r="A1436" s="63"/>
      <c r="B1436" s="45" t="s">
        <v>846</v>
      </c>
      <c r="C1436" s="4">
        <v>12</v>
      </c>
      <c r="D1436" s="4">
        <f t="shared" si="296"/>
        <v>10</v>
      </c>
      <c r="E1436" s="4"/>
      <c r="F1436" s="4">
        <f t="shared" si="293"/>
        <v>2</v>
      </c>
      <c r="G1436" s="17">
        <f t="shared" si="294"/>
        <v>373.33333333333331</v>
      </c>
      <c r="H1436" s="17">
        <f t="shared" si="295"/>
        <v>0</v>
      </c>
      <c r="I1436" s="17"/>
      <c r="J1436" s="77"/>
      <c r="K1436" s="122"/>
    </row>
    <row r="1437" spans="1:11" ht="16.2" x14ac:dyDescent="0.3">
      <c r="A1437" s="63"/>
      <c r="B1437" s="45" t="s">
        <v>847</v>
      </c>
      <c r="C1437" s="4">
        <v>13</v>
      </c>
      <c r="D1437" s="4">
        <f t="shared" si="296"/>
        <v>11</v>
      </c>
      <c r="E1437" s="4"/>
      <c r="F1437" s="4">
        <v>2</v>
      </c>
      <c r="G1437" s="17">
        <f t="shared" si="294"/>
        <v>373.33333333333331</v>
      </c>
      <c r="H1437" s="17">
        <f t="shared" si="295"/>
        <v>0</v>
      </c>
      <c r="I1437" s="17">
        <v>1</v>
      </c>
      <c r="J1437" s="77"/>
      <c r="K1437" s="122"/>
    </row>
    <row r="1438" spans="1:11" ht="16.2" x14ac:dyDescent="0.3">
      <c r="A1438" s="63"/>
      <c r="B1438" s="45" t="s">
        <v>848</v>
      </c>
      <c r="C1438" s="4">
        <v>13</v>
      </c>
      <c r="D1438" s="4">
        <f t="shared" si="296"/>
        <v>11</v>
      </c>
      <c r="E1438" s="4"/>
      <c r="F1438" s="4">
        <v>2</v>
      </c>
      <c r="G1438" s="17">
        <f t="shared" si="294"/>
        <v>373.33333333333331</v>
      </c>
      <c r="H1438" s="17">
        <f t="shared" si="295"/>
        <v>0</v>
      </c>
      <c r="I1438" s="17">
        <v>1</v>
      </c>
      <c r="J1438" s="77"/>
      <c r="K1438" s="122"/>
    </row>
    <row r="1439" spans="1:11" ht="16.2" x14ac:dyDescent="0.3">
      <c r="A1439" s="63"/>
      <c r="B1439" s="45" t="s">
        <v>849</v>
      </c>
      <c r="C1439" s="4"/>
      <c r="D1439" s="4" t="str">
        <f t="shared" si="296"/>
        <v/>
      </c>
      <c r="E1439" s="4"/>
      <c r="F1439" s="4"/>
      <c r="G1439" s="17"/>
      <c r="H1439" s="17"/>
      <c r="I1439" s="17"/>
      <c r="J1439" s="77"/>
      <c r="K1439" s="122"/>
    </row>
    <row r="1440" spans="1:11" ht="16.2" x14ac:dyDescent="0.3">
      <c r="A1440" s="63"/>
      <c r="B1440" s="8" t="s">
        <v>59</v>
      </c>
      <c r="C1440" s="4"/>
      <c r="D1440" s="4">
        <v>176</v>
      </c>
      <c r="E1440" s="4"/>
      <c r="F1440" s="4">
        <f>SUM(F1409:F1438)</f>
        <v>44</v>
      </c>
      <c r="G1440" s="17"/>
      <c r="H1440" s="17"/>
      <c r="I1440" s="17">
        <v>9</v>
      </c>
      <c r="J1440" s="77">
        <v>24640</v>
      </c>
      <c r="K1440" s="122"/>
    </row>
    <row r="1441" spans="1:11" ht="38.4" customHeight="1" x14ac:dyDescent="0.3">
      <c r="A1441" s="63"/>
      <c r="B1441" s="90" t="s">
        <v>1849</v>
      </c>
      <c r="C1441" s="4"/>
      <c r="D1441" s="4"/>
      <c r="E1441" s="4"/>
      <c r="F1441" s="4"/>
      <c r="G1441" s="17"/>
      <c r="H1441" s="17"/>
      <c r="I1441" s="17"/>
      <c r="J1441" s="77">
        <v>10313</v>
      </c>
      <c r="K1441" s="122"/>
    </row>
    <row r="1442" spans="1:11" ht="16.2" x14ac:dyDescent="0.3">
      <c r="A1442" s="63"/>
      <c r="B1442" s="8" t="s">
        <v>1817</v>
      </c>
      <c r="C1442" s="4"/>
      <c r="D1442" s="4"/>
      <c r="E1442" s="4"/>
      <c r="F1442" s="4"/>
      <c r="G1442" s="17"/>
      <c r="H1442" s="17"/>
      <c r="I1442" s="17"/>
      <c r="J1442" s="77">
        <v>34953</v>
      </c>
      <c r="K1442" s="122"/>
    </row>
    <row r="1443" spans="1:11" ht="16.2" x14ac:dyDescent="0.3">
      <c r="A1443" s="63"/>
      <c r="B1443" s="8" t="s">
        <v>1</v>
      </c>
      <c r="C1443" s="4"/>
      <c r="D1443" s="4"/>
      <c r="E1443" s="4"/>
      <c r="F1443" s="4"/>
      <c r="G1443" s="1"/>
      <c r="H1443" s="1"/>
      <c r="I1443" s="1"/>
      <c r="J1443" s="43">
        <v>44531</v>
      </c>
      <c r="K1443" s="122"/>
    </row>
    <row r="1444" spans="1:11" ht="16.2" x14ac:dyDescent="0.3">
      <c r="A1444" s="63"/>
      <c r="B1444" s="8" t="s">
        <v>405</v>
      </c>
      <c r="C1444" s="9"/>
      <c r="D1444" s="9" t="str">
        <f t="shared" ref="D1444" si="297">IF((OR(C1444&gt;12,C1444=12)),C1444-2,IF(C1444=8,C1444-1,""))</f>
        <v/>
      </c>
      <c r="E1444" s="9"/>
      <c r="F1444" s="9"/>
      <c r="G1444" s="10"/>
      <c r="H1444" s="10"/>
      <c r="I1444" s="10"/>
      <c r="J1444" s="78">
        <v>9578</v>
      </c>
      <c r="K1444" s="122"/>
    </row>
    <row r="1445" spans="1:11" x14ac:dyDescent="0.3">
      <c r="A1445" s="63"/>
      <c r="K1445" s="122"/>
    </row>
    <row r="1446" spans="1:11" ht="16.2" x14ac:dyDescent="0.3">
      <c r="A1446" s="63"/>
      <c r="B1446" s="45" t="s">
        <v>850</v>
      </c>
      <c r="C1446" s="4"/>
      <c r="D1446" s="4" t="str">
        <f>IF((OR(C1446&gt;12,C1446=12)),C1446-2,IF(C1446=8,C1446-1,""))</f>
        <v/>
      </c>
      <c r="E1446" s="4"/>
      <c r="F1446" s="4"/>
      <c r="G1446" s="17"/>
      <c r="H1446" s="17"/>
      <c r="I1446" s="17"/>
      <c r="J1446" s="77"/>
      <c r="K1446" s="122"/>
    </row>
    <row r="1447" spans="1:11" ht="16.2" x14ac:dyDescent="0.3">
      <c r="A1447" s="63"/>
      <c r="B1447" s="45" t="s">
        <v>851</v>
      </c>
      <c r="C1447" s="4"/>
      <c r="D1447" s="4" t="str">
        <f t="shared" ref="D1447:D1476" si="298">IF((OR(C1447&gt;12,C1447=12)),C1447-2,IF(C1447=8,C1447-1,""))</f>
        <v/>
      </c>
      <c r="E1447" s="4"/>
      <c r="F1447" s="4"/>
      <c r="G1447" s="17"/>
      <c r="H1447" s="17"/>
      <c r="I1447" s="17"/>
      <c r="J1447" s="77"/>
      <c r="K1447" s="122"/>
    </row>
    <row r="1448" spans="1:11" ht="16.2" x14ac:dyDescent="0.3">
      <c r="A1448" s="63"/>
      <c r="B1448" s="45" t="s">
        <v>852</v>
      </c>
      <c r="C1448" s="4"/>
      <c r="D1448" s="4" t="str">
        <f t="shared" si="298"/>
        <v/>
      </c>
      <c r="E1448" s="4"/>
      <c r="F1448" s="4"/>
      <c r="G1448" s="17"/>
      <c r="H1448" s="17"/>
      <c r="I1448" s="17"/>
      <c r="J1448" s="77"/>
      <c r="K1448" s="122"/>
    </row>
    <row r="1449" spans="1:11" ht="16.2" x14ac:dyDescent="0.3">
      <c r="A1449" s="63"/>
      <c r="B1449" s="45" t="s">
        <v>853</v>
      </c>
      <c r="C1449" s="4">
        <v>13</v>
      </c>
      <c r="D1449" s="4">
        <f t="shared" si="298"/>
        <v>11</v>
      </c>
      <c r="E1449" s="4"/>
      <c r="F1449" s="4">
        <v>2</v>
      </c>
      <c r="G1449" s="17">
        <f t="shared" ref="G1449:G1477" si="299">IF(2&lt;F1449,2,F1449)*140*4/3</f>
        <v>373.33333333333331</v>
      </c>
      <c r="H1449" s="17">
        <f t="shared" ref="H1449:H1477" si="300">IF(F1449&gt;2,F1449-2,0)*140*5/3</f>
        <v>0</v>
      </c>
      <c r="I1449" s="17">
        <v>1</v>
      </c>
      <c r="J1449" s="77"/>
      <c r="K1449" s="122"/>
    </row>
    <row r="1450" spans="1:11" ht="16.2" x14ac:dyDescent="0.3">
      <c r="A1450" s="63"/>
      <c r="B1450" s="45" t="s">
        <v>854</v>
      </c>
      <c r="C1450" s="4">
        <v>13</v>
      </c>
      <c r="D1450" s="4">
        <f t="shared" si="298"/>
        <v>11</v>
      </c>
      <c r="E1450" s="4"/>
      <c r="F1450" s="4">
        <v>2</v>
      </c>
      <c r="G1450" s="17">
        <f t="shared" si="299"/>
        <v>373.33333333333331</v>
      </c>
      <c r="H1450" s="17">
        <f t="shared" si="300"/>
        <v>0</v>
      </c>
      <c r="I1450" s="17">
        <v>1</v>
      </c>
      <c r="J1450" s="77"/>
      <c r="K1450" s="122"/>
    </row>
    <row r="1451" spans="1:11" ht="16.2" x14ac:dyDescent="0.3">
      <c r="A1451" s="63"/>
      <c r="B1451" s="45" t="s">
        <v>855</v>
      </c>
      <c r="C1451" s="4">
        <v>12</v>
      </c>
      <c r="D1451" s="4">
        <f t="shared" si="298"/>
        <v>10</v>
      </c>
      <c r="E1451" s="4"/>
      <c r="F1451" s="4">
        <f t="shared" ref="F1451:F1476" si="301">D1451-8</f>
        <v>2</v>
      </c>
      <c r="G1451" s="17">
        <f t="shared" si="299"/>
        <v>373.33333333333331</v>
      </c>
      <c r="H1451" s="17">
        <f t="shared" si="300"/>
        <v>0</v>
      </c>
      <c r="I1451" s="17"/>
      <c r="J1451" s="77"/>
      <c r="K1451" s="122"/>
    </row>
    <row r="1452" spans="1:11" ht="16.2" x14ac:dyDescent="0.3">
      <c r="A1452" s="63"/>
      <c r="B1452" s="45" t="s">
        <v>856</v>
      </c>
      <c r="C1452" s="4">
        <v>12</v>
      </c>
      <c r="D1452" s="4">
        <f t="shared" si="298"/>
        <v>10</v>
      </c>
      <c r="E1452" s="4"/>
      <c r="F1452" s="4">
        <f t="shared" si="301"/>
        <v>2</v>
      </c>
      <c r="G1452" s="17">
        <f t="shared" si="299"/>
        <v>373.33333333333331</v>
      </c>
      <c r="H1452" s="17">
        <f t="shared" si="300"/>
        <v>0</v>
      </c>
      <c r="I1452" s="17"/>
      <c r="J1452" s="77"/>
      <c r="K1452" s="122"/>
    </row>
    <row r="1453" spans="1:11" ht="16.2" x14ac:dyDescent="0.3">
      <c r="A1453" s="63"/>
      <c r="B1453" s="45" t="s">
        <v>857</v>
      </c>
      <c r="C1453" s="4">
        <v>12</v>
      </c>
      <c r="D1453" s="4">
        <f t="shared" si="298"/>
        <v>10</v>
      </c>
      <c r="E1453" s="4"/>
      <c r="F1453" s="4">
        <f t="shared" si="301"/>
        <v>2</v>
      </c>
      <c r="G1453" s="17">
        <f t="shared" si="299"/>
        <v>373.33333333333331</v>
      </c>
      <c r="H1453" s="17">
        <f t="shared" si="300"/>
        <v>0</v>
      </c>
      <c r="I1453" s="17"/>
      <c r="J1453" s="77"/>
      <c r="K1453" s="122"/>
    </row>
    <row r="1454" spans="1:11" ht="16.2" x14ac:dyDescent="0.3">
      <c r="A1454" s="63"/>
      <c r="B1454" s="45" t="s">
        <v>858</v>
      </c>
      <c r="C1454" s="4">
        <v>12</v>
      </c>
      <c r="D1454" s="4">
        <f t="shared" si="298"/>
        <v>10</v>
      </c>
      <c r="E1454" s="4"/>
      <c r="F1454" s="4">
        <f t="shared" si="301"/>
        <v>2</v>
      </c>
      <c r="G1454" s="17">
        <f t="shared" si="299"/>
        <v>373.33333333333331</v>
      </c>
      <c r="H1454" s="17">
        <f t="shared" si="300"/>
        <v>0</v>
      </c>
      <c r="I1454" s="17"/>
      <c r="J1454" s="77"/>
      <c r="K1454" s="122"/>
    </row>
    <row r="1455" spans="1:11" ht="16.2" x14ac:dyDescent="0.3">
      <c r="A1455" s="63"/>
      <c r="B1455" s="45" t="s">
        <v>859</v>
      </c>
      <c r="C1455" s="4">
        <v>13</v>
      </c>
      <c r="D1455" s="4">
        <f t="shared" si="298"/>
        <v>11</v>
      </c>
      <c r="E1455" s="4"/>
      <c r="F1455" s="4">
        <v>2</v>
      </c>
      <c r="G1455" s="17">
        <f t="shared" si="299"/>
        <v>373.33333333333331</v>
      </c>
      <c r="H1455" s="17">
        <f t="shared" si="300"/>
        <v>0</v>
      </c>
      <c r="I1455" s="17">
        <v>1</v>
      </c>
      <c r="J1455" s="77"/>
      <c r="K1455" s="122"/>
    </row>
    <row r="1456" spans="1:11" ht="16.2" x14ac:dyDescent="0.3">
      <c r="A1456" s="63"/>
      <c r="B1456" s="45" t="s">
        <v>860</v>
      </c>
      <c r="C1456" s="4">
        <v>13</v>
      </c>
      <c r="D1456" s="4">
        <f t="shared" si="298"/>
        <v>11</v>
      </c>
      <c r="E1456" s="4"/>
      <c r="F1456" s="4">
        <v>2</v>
      </c>
      <c r="G1456" s="17">
        <f t="shared" si="299"/>
        <v>373.33333333333331</v>
      </c>
      <c r="H1456" s="17">
        <f t="shared" si="300"/>
        <v>0</v>
      </c>
      <c r="I1456" s="17">
        <v>1</v>
      </c>
      <c r="J1456" s="77"/>
      <c r="K1456" s="122"/>
    </row>
    <row r="1457" spans="1:11" ht="16.2" x14ac:dyDescent="0.3">
      <c r="A1457" s="63"/>
      <c r="B1457" s="45" t="s">
        <v>861</v>
      </c>
      <c r="C1457" s="4"/>
      <c r="D1457" s="4" t="str">
        <f t="shared" si="298"/>
        <v/>
      </c>
      <c r="E1457" s="4"/>
      <c r="F1457" s="4"/>
      <c r="G1457" s="17"/>
      <c r="H1457" s="17"/>
      <c r="I1457" s="17"/>
      <c r="J1457" s="77"/>
      <c r="K1457" s="122"/>
    </row>
    <row r="1458" spans="1:11" ht="16.2" x14ac:dyDescent="0.3">
      <c r="A1458" s="63"/>
      <c r="B1458" s="45" t="s">
        <v>862</v>
      </c>
      <c r="C1458" s="4"/>
      <c r="D1458" s="4" t="str">
        <f t="shared" si="298"/>
        <v/>
      </c>
      <c r="E1458" s="4"/>
      <c r="F1458" s="4"/>
      <c r="G1458" s="17"/>
      <c r="H1458" s="17"/>
      <c r="I1458" s="17"/>
      <c r="J1458" s="77"/>
      <c r="K1458" s="122"/>
    </row>
    <row r="1459" spans="1:11" ht="16.2" x14ac:dyDescent="0.3">
      <c r="A1459" s="63"/>
      <c r="B1459" s="45" t="s">
        <v>863</v>
      </c>
      <c r="C1459" s="4"/>
      <c r="D1459" s="4" t="str">
        <f t="shared" si="298"/>
        <v/>
      </c>
      <c r="E1459" s="4"/>
      <c r="F1459" s="4"/>
      <c r="G1459" s="17"/>
      <c r="H1459" s="17"/>
      <c r="I1459" s="17"/>
      <c r="J1459" s="77"/>
      <c r="K1459" s="122"/>
    </row>
    <row r="1460" spans="1:11" ht="16.2" x14ac:dyDescent="0.3">
      <c r="A1460" s="63"/>
      <c r="B1460" s="45" t="s">
        <v>864</v>
      </c>
      <c r="C1460" s="4"/>
      <c r="D1460" s="4" t="str">
        <f t="shared" si="298"/>
        <v/>
      </c>
      <c r="E1460" s="4"/>
      <c r="F1460" s="4"/>
      <c r="G1460" s="17"/>
      <c r="H1460" s="17"/>
      <c r="I1460" s="17"/>
      <c r="J1460" s="77"/>
      <c r="K1460" s="122"/>
    </row>
    <row r="1461" spans="1:11" ht="16.2" x14ac:dyDescent="0.3">
      <c r="A1461" s="63"/>
      <c r="B1461" s="45" t="s">
        <v>865</v>
      </c>
      <c r="C1461" s="4">
        <v>13</v>
      </c>
      <c r="D1461" s="4">
        <f t="shared" si="298"/>
        <v>11</v>
      </c>
      <c r="E1461" s="4"/>
      <c r="F1461" s="4">
        <v>2</v>
      </c>
      <c r="G1461" s="17">
        <f t="shared" si="299"/>
        <v>373.33333333333331</v>
      </c>
      <c r="H1461" s="17">
        <f t="shared" si="300"/>
        <v>0</v>
      </c>
      <c r="I1461" s="17">
        <v>1</v>
      </c>
      <c r="J1461" s="77"/>
      <c r="K1461" s="122"/>
    </row>
    <row r="1462" spans="1:11" ht="16.2" x14ac:dyDescent="0.3">
      <c r="A1462" s="63"/>
      <c r="B1462" s="45" t="s">
        <v>866</v>
      </c>
      <c r="C1462" s="4">
        <v>13</v>
      </c>
      <c r="D1462" s="4">
        <f t="shared" si="298"/>
        <v>11</v>
      </c>
      <c r="E1462" s="4"/>
      <c r="F1462" s="4">
        <v>2</v>
      </c>
      <c r="G1462" s="17">
        <f t="shared" si="299"/>
        <v>373.33333333333331</v>
      </c>
      <c r="H1462" s="17">
        <f t="shared" si="300"/>
        <v>0</v>
      </c>
      <c r="I1462" s="17">
        <v>1</v>
      </c>
      <c r="J1462" s="77"/>
      <c r="K1462" s="122"/>
    </row>
    <row r="1463" spans="1:11" ht="16.2" x14ac:dyDescent="0.3">
      <c r="A1463" s="63"/>
      <c r="B1463" s="45" t="s">
        <v>867</v>
      </c>
      <c r="C1463" s="4">
        <v>12</v>
      </c>
      <c r="D1463" s="4">
        <f t="shared" si="298"/>
        <v>10</v>
      </c>
      <c r="E1463" s="4"/>
      <c r="F1463" s="4">
        <f t="shared" si="301"/>
        <v>2</v>
      </c>
      <c r="G1463" s="17">
        <f t="shared" si="299"/>
        <v>373.33333333333331</v>
      </c>
      <c r="H1463" s="17">
        <f t="shared" si="300"/>
        <v>0</v>
      </c>
      <c r="I1463" s="17"/>
      <c r="J1463" s="77"/>
      <c r="K1463" s="122"/>
    </row>
    <row r="1464" spans="1:11" ht="16.2" x14ac:dyDescent="0.3">
      <c r="A1464" s="63"/>
      <c r="B1464" s="45" t="s">
        <v>868</v>
      </c>
      <c r="C1464" s="4">
        <v>12</v>
      </c>
      <c r="D1464" s="4">
        <f t="shared" si="298"/>
        <v>10</v>
      </c>
      <c r="E1464" s="4"/>
      <c r="F1464" s="4">
        <f t="shared" si="301"/>
        <v>2</v>
      </c>
      <c r="G1464" s="17">
        <f t="shared" si="299"/>
        <v>373.33333333333331</v>
      </c>
      <c r="H1464" s="17">
        <f t="shared" si="300"/>
        <v>0</v>
      </c>
      <c r="I1464" s="17"/>
      <c r="J1464" s="77"/>
      <c r="K1464" s="122"/>
    </row>
    <row r="1465" spans="1:11" ht="16.2" x14ac:dyDescent="0.3">
      <c r="A1465" s="63"/>
      <c r="B1465" s="45" t="s">
        <v>869</v>
      </c>
      <c r="C1465" s="4">
        <v>12</v>
      </c>
      <c r="D1465" s="4">
        <f t="shared" si="298"/>
        <v>10</v>
      </c>
      <c r="E1465" s="4"/>
      <c r="F1465" s="4">
        <f t="shared" si="301"/>
        <v>2</v>
      </c>
      <c r="G1465" s="17">
        <f t="shared" si="299"/>
        <v>373.33333333333331</v>
      </c>
      <c r="H1465" s="17">
        <f t="shared" si="300"/>
        <v>0</v>
      </c>
      <c r="I1465" s="17"/>
      <c r="J1465" s="77"/>
      <c r="K1465" s="122"/>
    </row>
    <row r="1466" spans="1:11" ht="16.2" x14ac:dyDescent="0.3">
      <c r="A1466" s="63"/>
      <c r="B1466" s="45" t="s">
        <v>870</v>
      </c>
      <c r="C1466" s="4">
        <v>12</v>
      </c>
      <c r="D1466" s="4">
        <f t="shared" si="298"/>
        <v>10</v>
      </c>
      <c r="E1466" s="4"/>
      <c r="F1466" s="4">
        <f t="shared" si="301"/>
        <v>2</v>
      </c>
      <c r="G1466" s="17">
        <f t="shared" si="299"/>
        <v>373.33333333333331</v>
      </c>
      <c r="H1466" s="17">
        <f t="shared" si="300"/>
        <v>0</v>
      </c>
      <c r="I1466" s="17"/>
      <c r="J1466" s="77"/>
      <c r="K1466" s="122"/>
    </row>
    <row r="1467" spans="1:11" ht="16.2" x14ac:dyDescent="0.3">
      <c r="A1467" s="63"/>
      <c r="B1467" s="45" t="s">
        <v>871</v>
      </c>
      <c r="C1467" s="4">
        <v>13</v>
      </c>
      <c r="D1467" s="4">
        <f t="shared" si="298"/>
        <v>11</v>
      </c>
      <c r="E1467" s="4"/>
      <c r="F1467" s="4">
        <v>2</v>
      </c>
      <c r="G1467" s="17">
        <f t="shared" si="299"/>
        <v>373.33333333333331</v>
      </c>
      <c r="H1467" s="17">
        <f t="shared" si="300"/>
        <v>0</v>
      </c>
      <c r="I1467" s="17">
        <v>1</v>
      </c>
      <c r="J1467" s="77"/>
      <c r="K1467" s="122"/>
    </row>
    <row r="1468" spans="1:11" ht="16.2" x14ac:dyDescent="0.3">
      <c r="A1468" s="63"/>
      <c r="B1468" s="45" t="s">
        <v>872</v>
      </c>
      <c r="C1468" s="4">
        <v>13</v>
      </c>
      <c r="D1468" s="4">
        <f t="shared" si="298"/>
        <v>11</v>
      </c>
      <c r="E1468" s="4"/>
      <c r="F1468" s="4">
        <v>2</v>
      </c>
      <c r="G1468" s="17">
        <f t="shared" si="299"/>
        <v>373.33333333333331</v>
      </c>
      <c r="H1468" s="17">
        <f t="shared" si="300"/>
        <v>0</v>
      </c>
      <c r="I1468" s="17">
        <v>1</v>
      </c>
      <c r="J1468" s="77"/>
      <c r="K1468" s="122"/>
    </row>
    <row r="1469" spans="1:11" ht="16.2" x14ac:dyDescent="0.3">
      <c r="A1469" s="63"/>
      <c r="B1469" s="45" t="s">
        <v>873</v>
      </c>
      <c r="C1469" s="4"/>
      <c r="D1469" s="4" t="str">
        <f t="shared" si="298"/>
        <v/>
      </c>
      <c r="E1469" s="4"/>
      <c r="F1469" s="4"/>
      <c r="G1469" s="17"/>
      <c r="H1469" s="17"/>
      <c r="I1469" s="17"/>
      <c r="J1469" s="77"/>
      <c r="K1469" s="122"/>
    </row>
    <row r="1470" spans="1:11" ht="16.2" x14ac:dyDescent="0.3">
      <c r="A1470" s="63"/>
      <c r="B1470" s="45" t="s">
        <v>874</v>
      </c>
      <c r="C1470" s="4"/>
      <c r="D1470" s="4" t="str">
        <f t="shared" si="298"/>
        <v/>
      </c>
      <c r="E1470" s="4"/>
      <c r="F1470" s="4"/>
      <c r="G1470" s="17"/>
      <c r="H1470" s="17"/>
      <c r="I1470" s="17"/>
      <c r="J1470" s="77"/>
      <c r="K1470" s="122"/>
    </row>
    <row r="1471" spans="1:11" ht="16.2" x14ac:dyDescent="0.3">
      <c r="A1471" s="63"/>
      <c r="B1471" s="45" t="s">
        <v>875</v>
      </c>
      <c r="C1471" s="4"/>
      <c r="D1471" s="4" t="str">
        <f t="shared" si="298"/>
        <v/>
      </c>
      <c r="E1471" s="4"/>
      <c r="F1471" s="4"/>
      <c r="G1471" s="17"/>
      <c r="H1471" s="17"/>
      <c r="I1471" s="17"/>
      <c r="J1471" s="77"/>
      <c r="K1471" s="122"/>
    </row>
    <row r="1472" spans="1:11" ht="16.2" x14ac:dyDescent="0.3">
      <c r="A1472" s="63"/>
      <c r="B1472" s="45" t="s">
        <v>876</v>
      </c>
      <c r="C1472" s="4"/>
      <c r="D1472" s="4" t="str">
        <f t="shared" si="298"/>
        <v/>
      </c>
      <c r="E1472" s="4"/>
      <c r="F1472" s="4"/>
      <c r="G1472" s="17"/>
      <c r="H1472" s="17"/>
      <c r="I1472" s="17"/>
      <c r="J1472" s="77"/>
      <c r="K1472" s="122"/>
    </row>
    <row r="1473" spans="1:11" ht="16.2" x14ac:dyDescent="0.3">
      <c r="A1473" s="63"/>
      <c r="B1473" s="45" t="s">
        <v>877</v>
      </c>
      <c r="C1473" s="4">
        <v>13</v>
      </c>
      <c r="D1473" s="4">
        <f t="shared" si="298"/>
        <v>11</v>
      </c>
      <c r="E1473" s="4"/>
      <c r="F1473" s="4">
        <v>2</v>
      </c>
      <c r="G1473" s="17">
        <f t="shared" si="299"/>
        <v>373.33333333333331</v>
      </c>
      <c r="H1473" s="17">
        <f t="shared" si="300"/>
        <v>0</v>
      </c>
      <c r="I1473" s="17">
        <v>1</v>
      </c>
      <c r="J1473" s="77"/>
      <c r="K1473" s="122"/>
    </row>
    <row r="1474" spans="1:11" ht="16.2" x14ac:dyDescent="0.3">
      <c r="A1474" s="63"/>
      <c r="B1474" s="45" t="s">
        <v>878</v>
      </c>
      <c r="C1474" s="4">
        <v>13</v>
      </c>
      <c r="D1474" s="4">
        <f t="shared" si="298"/>
        <v>11</v>
      </c>
      <c r="E1474" s="4"/>
      <c r="F1474" s="4">
        <v>2</v>
      </c>
      <c r="G1474" s="17">
        <f t="shared" si="299"/>
        <v>373.33333333333331</v>
      </c>
      <c r="H1474" s="17">
        <f t="shared" si="300"/>
        <v>0</v>
      </c>
      <c r="I1474" s="17">
        <v>1</v>
      </c>
      <c r="J1474" s="77"/>
      <c r="K1474" s="122"/>
    </row>
    <row r="1475" spans="1:11" ht="16.2" x14ac:dyDescent="0.3">
      <c r="A1475" s="63"/>
      <c r="B1475" s="45" t="s">
        <v>879</v>
      </c>
      <c r="C1475" s="4">
        <v>12</v>
      </c>
      <c r="D1475" s="4">
        <f t="shared" si="298"/>
        <v>10</v>
      </c>
      <c r="E1475" s="4"/>
      <c r="F1475" s="4">
        <f t="shared" si="301"/>
        <v>2</v>
      </c>
      <c r="G1475" s="17">
        <f t="shared" si="299"/>
        <v>373.33333333333331</v>
      </c>
      <c r="H1475" s="17">
        <f t="shared" si="300"/>
        <v>0</v>
      </c>
      <c r="I1475" s="17"/>
      <c r="J1475" s="77"/>
      <c r="K1475" s="122"/>
    </row>
    <row r="1476" spans="1:11" ht="16.2" x14ac:dyDescent="0.3">
      <c r="A1476" s="63"/>
      <c r="B1476" s="45" t="s">
        <v>880</v>
      </c>
      <c r="C1476" s="4">
        <v>12</v>
      </c>
      <c r="D1476" s="4">
        <f t="shared" si="298"/>
        <v>10</v>
      </c>
      <c r="E1476" s="4"/>
      <c r="F1476" s="4">
        <f t="shared" si="301"/>
        <v>2</v>
      </c>
      <c r="G1476" s="17">
        <f t="shared" si="299"/>
        <v>373.33333333333331</v>
      </c>
      <c r="H1476" s="17">
        <f t="shared" si="300"/>
        <v>0</v>
      </c>
      <c r="I1476" s="17"/>
      <c r="J1476" s="77"/>
      <c r="K1476" s="122"/>
    </row>
    <row r="1477" spans="1:11" ht="16.2" x14ac:dyDescent="0.3">
      <c r="A1477" s="63"/>
      <c r="B1477" s="8" t="s">
        <v>59</v>
      </c>
      <c r="C1477" s="4"/>
      <c r="D1477" s="4">
        <v>160</v>
      </c>
      <c r="E1477" s="4"/>
      <c r="F1477" s="4">
        <f>SUM(F1449:F1476)</f>
        <v>40</v>
      </c>
      <c r="G1477" s="17">
        <f t="shared" si="299"/>
        <v>373.33333333333331</v>
      </c>
      <c r="H1477" s="17">
        <f t="shared" si="300"/>
        <v>8866.6666666666661</v>
      </c>
      <c r="I1477" s="17">
        <v>10</v>
      </c>
      <c r="J1477" s="77">
        <v>22400</v>
      </c>
      <c r="K1477" s="122"/>
    </row>
    <row r="1478" spans="1:11" ht="32.4" x14ac:dyDescent="0.3">
      <c r="A1478" s="63"/>
      <c r="B1478" s="90" t="s">
        <v>1849</v>
      </c>
      <c r="C1478" s="4"/>
      <c r="D1478" s="4"/>
      <c r="E1478" s="4"/>
      <c r="F1478" s="4"/>
      <c r="G1478" s="17"/>
      <c r="H1478" s="17"/>
      <c r="I1478" s="17"/>
      <c r="J1478" s="77">
        <v>9800</v>
      </c>
      <c r="K1478" s="122"/>
    </row>
    <row r="1479" spans="1:11" ht="16.2" x14ac:dyDescent="0.3">
      <c r="A1479" s="63"/>
      <c r="B1479" s="8" t="s">
        <v>1817</v>
      </c>
      <c r="C1479" s="4"/>
      <c r="D1479" s="4"/>
      <c r="E1479" s="4"/>
      <c r="F1479" s="4"/>
      <c r="G1479" s="17"/>
      <c r="H1479" s="17"/>
      <c r="I1479" s="17"/>
      <c r="J1479" s="77">
        <v>32200</v>
      </c>
      <c r="K1479" s="122"/>
    </row>
    <row r="1480" spans="1:11" ht="32.4" x14ac:dyDescent="0.3">
      <c r="A1480" s="63"/>
      <c r="B1480" s="90" t="s">
        <v>1963</v>
      </c>
      <c r="C1480" s="4"/>
      <c r="D1480" s="4"/>
      <c r="E1480" s="4"/>
      <c r="F1480" s="4"/>
      <c r="G1480" s="1"/>
      <c r="H1480" s="1"/>
      <c r="I1480" s="1"/>
      <c r="J1480" s="43">
        <v>39062</v>
      </c>
      <c r="K1480" s="122"/>
    </row>
    <row r="1481" spans="1:11" ht="16.2" x14ac:dyDescent="0.3">
      <c r="A1481" s="63"/>
      <c r="B1481" s="8" t="s">
        <v>405</v>
      </c>
      <c r="C1481" s="9"/>
      <c r="D1481" s="9"/>
      <c r="E1481" s="9"/>
      <c r="F1481" s="9"/>
      <c r="G1481" s="10"/>
      <c r="H1481" s="10"/>
      <c r="I1481" s="10"/>
      <c r="J1481" s="44">
        <v>6862</v>
      </c>
      <c r="K1481" s="122"/>
    </row>
    <row r="1482" spans="1:11" x14ac:dyDescent="0.3">
      <c r="A1482" s="63"/>
      <c r="K1482" s="122"/>
    </row>
    <row r="1483" spans="1:11" ht="16.2" x14ac:dyDescent="0.3">
      <c r="A1483" s="63"/>
      <c r="B1483" s="45" t="s">
        <v>881</v>
      </c>
      <c r="C1483" s="4">
        <v>12</v>
      </c>
      <c r="D1483" s="4">
        <f>IF((OR(C1483&gt;12,C1483=12)),C1483-2,IF(C1483=8,C1483-1,""))</f>
        <v>10</v>
      </c>
      <c r="E1483" s="4"/>
      <c r="F1483" s="4">
        <f t="shared" ref="F1483" si="302">D1483-8</f>
        <v>2</v>
      </c>
      <c r="G1483" s="17">
        <f t="shared" ref="G1483" si="303">IF(2&lt;F1483,2,F1483)*140*4/3</f>
        <v>373.33333333333331</v>
      </c>
      <c r="H1483" s="17">
        <f t="shared" ref="H1483" si="304">IF(F1483&gt;2,F1483-2,0)*140*5/3</f>
        <v>0</v>
      </c>
      <c r="I1483" s="17"/>
      <c r="J1483" s="77"/>
      <c r="K1483" s="122"/>
    </row>
    <row r="1484" spans="1:11" ht="16.2" x14ac:dyDescent="0.3">
      <c r="A1484" s="63"/>
      <c r="B1484" s="45" t="s">
        <v>882</v>
      </c>
      <c r="C1484" s="4">
        <v>12</v>
      </c>
      <c r="D1484" s="4">
        <f t="shared" ref="D1484:D1511" si="305">IF((OR(C1484&gt;12,C1484=12)),C1484-2,IF(C1484=8,C1484-1,""))</f>
        <v>10</v>
      </c>
      <c r="E1484" s="4"/>
      <c r="F1484" s="4">
        <f t="shared" ref="F1484:F1508" si="306">D1484-8</f>
        <v>2</v>
      </c>
      <c r="G1484" s="17">
        <f t="shared" ref="G1484:G1510" si="307">IF(2&lt;F1484,2,F1484)*140*4/3</f>
        <v>373.33333333333331</v>
      </c>
      <c r="H1484" s="17">
        <f t="shared" ref="H1484:H1510" si="308">IF(F1484&gt;2,F1484-2,0)*140*5/3</f>
        <v>0</v>
      </c>
      <c r="I1484" s="17"/>
      <c r="J1484" s="77"/>
      <c r="K1484" s="122"/>
    </row>
    <row r="1485" spans="1:11" ht="16.2" x14ac:dyDescent="0.3">
      <c r="A1485" s="63"/>
      <c r="B1485" s="45" t="s">
        <v>883</v>
      </c>
      <c r="C1485" s="4">
        <v>13</v>
      </c>
      <c r="D1485" s="4">
        <f t="shared" si="305"/>
        <v>11</v>
      </c>
      <c r="E1485" s="4"/>
      <c r="F1485" s="4">
        <v>2</v>
      </c>
      <c r="G1485" s="17">
        <f t="shared" si="307"/>
        <v>373.33333333333331</v>
      </c>
      <c r="H1485" s="17">
        <f t="shared" si="308"/>
        <v>0</v>
      </c>
      <c r="I1485" s="17">
        <v>1</v>
      </c>
      <c r="J1485" s="77"/>
      <c r="K1485" s="122"/>
    </row>
    <row r="1486" spans="1:11" s="140" customFormat="1" ht="32.4" x14ac:dyDescent="0.3">
      <c r="A1486" s="153"/>
      <c r="B1486" s="177" t="s">
        <v>1926</v>
      </c>
      <c r="C1486" s="10">
        <v>13</v>
      </c>
      <c r="D1486" s="10">
        <f t="shared" si="305"/>
        <v>11</v>
      </c>
      <c r="E1486" s="10"/>
      <c r="F1486" s="10">
        <v>2</v>
      </c>
      <c r="G1486" s="38">
        <f t="shared" si="307"/>
        <v>373.33333333333331</v>
      </c>
      <c r="H1486" s="38">
        <f t="shared" si="308"/>
        <v>0</v>
      </c>
      <c r="I1486" s="38">
        <v>1</v>
      </c>
      <c r="J1486" s="82"/>
      <c r="K1486" s="154">
        <v>2847</v>
      </c>
    </row>
    <row r="1487" spans="1:11" ht="16.2" x14ac:dyDescent="0.3">
      <c r="A1487" s="63"/>
      <c r="B1487" s="45" t="s">
        <v>884</v>
      </c>
      <c r="C1487" s="4"/>
      <c r="D1487" s="4" t="str">
        <f t="shared" si="305"/>
        <v/>
      </c>
      <c r="E1487" s="4"/>
      <c r="F1487" s="4"/>
      <c r="G1487" s="17"/>
      <c r="H1487" s="17"/>
      <c r="I1487" s="17"/>
      <c r="J1487" s="77"/>
      <c r="K1487" s="122"/>
    </row>
    <row r="1488" spans="1:11" ht="16.2" x14ac:dyDescent="0.3">
      <c r="A1488" s="63"/>
      <c r="B1488" s="45" t="s">
        <v>885</v>
      </c>
      <c r="C1488" s="4"/>
      <c r="D1488" s="4" t="str">
        <f t="shared" si="305"/>
        <v/>
      </c>
      <c r="E1488" s="4"/>
      <c r="F1488" s="4"/>
      <c r="G1488" s="17"/>
      <c r="H1488" s="17"/>
      <c r="I1488" s="17"/>
      <c r="J1488" s="77"/>
      <c r="K1488" s="122"/>
    </row>
    <row r="1489" spans="1:11" ht="16.2" x14ac:dyDescent="0.3">
      <c r="A1489" s="63"/>
      <c r="B1489" s="45" t="s">
        <v>886</v>
      </c>
      <c r="C1489" s="4"/>
      <c r="D1489" s="4" t="str">
        <f t="shared" si="305"/>
        <v/>
      </c>
      <c r="E1489" s="4"/>
      <c r="F1489" s="4"/>
      <c r="G1489" s="17"/>
      <c r="H1489" s="17"/>
      <c r="I1489" s="17"/>
      <c r="J1489" s="77"/>
      <c r="K1489" s="122"/>
    </row>
    <row r="1490" spans="1:11" ht="16.2" x14ac:dyDescent="0.3">
      <c r="A1490" s="63"/>
      <c r="B1490" s="45" t="s">
        <v>887</v>
      </c>
      <c r="C1490" s="4">
        <v>12</v>
      </c>
      <c r="D1490" s="4">
        <f t="shared" si="305"/>
        <v>10</v>
      </c>
      <c r="E1490" s="4"/>
      <c r="F1490" s="4">
        <f t="shared" si="306"/>
        <v>2</v>
      </c>
      <c r="G1490" s="17">
        <f t="shared" si="307"/>
        <v>373.33333333333331</v>
      </c>
      <c r="H1490" s="17">
        <f t="shared" si="308"/>
        <v>0</v>
      </c>
      <c r="I1490" s="17"/>
      <c r="J1490" s="77"/>
      <c r="K1490" s="122"/>
    </row>
    <row r="1491" spans="1:11" ht="16.2" x14ac:dyDescent="0.3">
      <c r="A1491" s="63"/>
      <c r="B1491" s="45" t="s">
        <v>888</v>
      </c>
      <c r="C1491" s="4">
        <v>13</v>
      </c>
      <c r="D1491" s="4">
        <f t="shared" si="305"/>
        <v>11</v>
      </c>
      <c r="E1491" s="4"/>
      <c r="F1491" s="4">
        <v>2</v>
      </c>
      <c r="G1491" s="17">
        <f t="shared" si="307"/>
        <v>373.33333333333331</v>
      </c>
      <c r="H1491" s="17">
        <f t="shared" si="308"/>
        <v>0</v>
      </c>
      <c r="I1491" s="17">
        <v>1</v>
      </c>
      <c r="J1491" s="77"/>
      <c r="K1491" s="122"/>
    </row>
    <row r="1492" spans="1:11" ht="16.2" x14ac:dyDescent="0.3">
      <c r="A1492" s="63"/>
      <c r="B1492" s="45" t="s">
        <v>889</v>
      </c>
      <c r="C1492" s="4">
        <v>13</v>
      </c>
      <c r="D1492" s="4">
        <f t="shared" si="305"/>
        <v>11</v>
      </c>
      <c r="E1492" s="4"/>
      <c r="F1492" s="4">
        <v>2</v>
      </c>
      <c r="G1492" s="17">
        <f t="shared" si="307"/>
        <v>373.33333333333331</v>
      </c>
      <c r="H1492" s="17">
        <f t="shared" si="308"/>
        <v>0</v>
      </c>
      <c r="I1492" s="17">
        <v>1</v>
      </c>
      <c r="J1492" s="77"/>
      <c r="K1492" s="122"/>
    </row>
    <row r="1493" spans="1:11" ht="16.2" x14ac:dyDescent="0.3">
      <c r="A1493" s="63"/>
      <c r="B1493" s="45" t="s">
        <v>890</v>
      </c>
      <c r="C1493" s="4">
        <v>11</v>
      </c>
      <c r="D1493" s="4">
        <v>10</v>
      </c>
      <c r="E1493" s="4"/>
      <c r="F1493" s="4">
        <f t="shared" si="306"/>
        <v>2</v>
      </c>
      <c r="G1493" s="17">
        <f t="shared" si="307"/>
        <v>373.33333333333331</v>
      </c>
      <c r="H1493" s="17">
        <f t="shared" si="308"/>
        <v>0</v>
      </c>
      <c r="I1493" s="17"/>
      <c r="J1493" s="77"/>
      <c r="K1493" s="122"/>
    </row>
    <row r="1494" spans="1:11" ht="16.2" x14ac:dyDescent="0.3">
      <c r="A1494" s="63"/>
      <c r="B1494" s="45" t="s">
        <v>891</v>
      </c>
      <c r="C1494" s="4">
        <v>12</v>
      </c>
      <c r="D1494" s="4">
        <f t="shared" si="305"/>
        <v>10</v>
      </c>
      <c r="E1494" s="4"/>
      <c r="F1494" s="4">
        <f t="shared" si="306"/>
        <v>2</v>
      </c>
      <c r="G1494" s="17">
        <f t="shared" si="307"/>
        <v>373.33333333333331</v>
      </c>
      <c r="H1494" s="17">
        <f t="shared" si="308"/>
        <v>0</v>
      </c>
      <c r="I1494" s="17"/>
      <c r="J1494" s="77"/>
      <c r="K1494" s="122"/>
    </row>
    <row r="1495" spans="1:11" ht="16.2" x14ac:dyDescent="0.3">
      <c r="A1495" s="63"/>
      <c r="B1495" s="45" t="s">
        <v>892</v>
      </c>
      <c r="C1495" s="4">
        <v>12</v>
      </c>
      <c r="D1495" s="4">
        <f t="shared" si="305"/>
        <v>10</v>
      </c>
      <c r="E1495" s="4"/>
      <c r="F1495" s="4">
        <f t="shared" si="306"/>
        <v>2</v>
      </c>
      <c r="G1495" s="17">
        <f t="shared" si="307"/>
        <v>373.33333333333331</v>
      </c>
      <c r="H1495" s="17">
        <f t="shared" si="308"/>
        <v>0</v>
      </c>
      <c r="I1495" s="17"/>
      <c r="J1495" s="77"/>
      <c r="K1495" s="122"/>
    </row>
    <row r="1496" spans="1:11" ht="16.2" x14ac:dyDescent="0.3">
      <c r="A1496" s="63"/>
      <c r="B1496" s="45" t="s">
        <v>893</v>
      </c>
      <c r="C1496" s="4">
        <v>12</v>
      </c>
      <c r="D1496" s="4">
        <f t="shared" si="305"/>
        <v>10</v>
      </c>
      <c r="E1496" s="4"/>
      <c r="F1496" s="4">
        <f t="shared" si="306"/>
        <v>2</v>
      </c>
      <c r="G1496" s="17">
        <f t="shared" si="307"/>
        <v>373.33333333333331</v>
      </c>
      <c r="H1496" s="17">
        <f t="shared" si="308"/>
        <v>0</v>
      </c>
      <c r="I1496" s="17"/>
      <c r="J1496" s="77"/>
      <c r="K1496" s="122"/>
    </row>
    <row r="1497" spans="1:11" ht="16.2" x14ac:dyDescent="0.3">
      <c r="A1497" s="63"/>
      <c r="B1497" s="45" t="s">
        <v>894</v>
      </c>
      <c r="C1497" s="4">
        <v>13</v>
      </c>
      <c r="D1497" s="4">
        <f t="shared" si="305"/>
        <v>11</v>
      </c>
      <c r="E1497" s="4"/>
      <c r="F1497" s="4">
        <v>2</v>
      </c>
      <c r="G1497" s="17">
        <f t="shared" si="307"/>
        <v>373.33333333333331</v>
      </c>
      <c r="H1497" s="17">
        <f t="shared" si="308"/>
        <v>0</v>
      </c>
      <c r="I1497" s="17">
        <v>1</v>
      </c>
      <c r="J1497" s="77"/>
      <c r="K1497" s="122"/>
    </row>
    <row r="1498" spans="1:11" ht="16.2" x14ac:dyDescent="0.3">
      <c r="A1498" s="63"/>
      <c r="B1498" s="45" t="s">
        <v>895</v>
      </c>
      <c r="C1498" s="4">
        <v>13</v>
      </c>
      <c r="D1498" s="4">
        <f t="shared" si="305"/>
        <v>11</v>
      </c>
      <c r="E1498" s="4"/>
      <c r="F1498" s="4">
        <v>2</v>
      </c>
      <c r="G1498" s="17">
        <f t="shared" si="307"/>
        <v>373.33333333333331</v>
      </c>
      <c r="H1498" s="17">
        <f t="shared" si="308"/>
        <v>0</v>
      </c>
      <c r="I1498" s="17">
        <v>1</v>
      </c>
      <c r="J1498" s="77"/>
      <c r="K1498" s="122"/>
    </row>
    <row r="1499" spans="1:11" ht="16.2" x14ac:dyDescent="0.3">
      <c r="A1499" s="63"/>
      <c r="B1499" s="45" t="s">
        <v>896</v>
      </c>
      <c r="C1499" s="4"/>
      <c r="D1499" s="4" t="str">
        <f t="shared" si="305"/>
        <v/>
      </c>
      <c r="E1499" s="4"/>
      <c r="F1499" s="4"/>
      <c r="G1499" s="17"/>
      <c r="H1499" s="17"/>
      <c r="I1499" s="17"/>
      <c r="J1499" s="77"/>
      <c r="K1499" s="122"/>
    </row>
    <row r="1500" spans="1:11" ht="16.2" x14ac:dyDescent="0.3">
      <c r="A1500" s="63"/>
      <c r="B1500" s="45" t="s">
        <v>897</v>
      </c>
      <c r="C1500" s="4"/>
      <c r="D1500" s="4" t="str">
        <f t="shared" si="305"/>
        <v/>
      </c>
      <c r="E1500" s="4"/>
      <c r="F1500" s="4"/>
      <c r="G1500" s="17"/>
      <c r="H1500" s="17"/>
      <c r="I1500" s="17"/>
      <c r="J1500" s="77"/>
      <c r="K1500" s="122"/>
    </row>
    <row r="1501" spans="1:11" ht="16.2" x14ac:dyDescent="0.3">
      <c r="A1501" s="63"/>
      <c r="B1501" s="45" t="s">
        <v>898</v>
      </c>
      <c r="C1501" s="4"/>
      <c r="D1501" s="4" t="str">
        <f t="shared" si="305"/>
        <v/>
      </c>
      <c r="E1501" s="4"/>
      <c r="F1501" s="4"/>
      <c r="G1501" s="17"/>
      <c r="H1501" s="17"/>
      <c r="I1501" s="17"/>
      <c r="J1501" s="77"/>
      <c r="K1501" s="122"/>
    </row>
    <row r="1502" spans="1:11" ht="16.2" x14ac:dyDescent="0.3">
      <c r="A1502" s="63"/>
      <c r="B1502" s="180" t="s">
        <v>2099</v>
      </c>
      <c r="C1502" s="19"/>
      <c r="D1502" s="19" t="str">
        <f t="shared" si="305"/>
        <v/>
      </c>
      <c r="E1502" s="19"/>
      <c r="F1502" s="19"/>
      <c r="G1502" s="20"/>
      <c r="H1502" s="20"/>
      <c r="I1502" s="20"/>
      <c r="J1502" s="91"/>
      <c r="K1502" s="122"/>
    </row>
    <row r="1503" spans="1:11" ht="16.2" x14ac:dyDescent="0.3">
      <c r="A1503" s="63"/>
      <c r="B1503" s="45" t="s">
        <v>899</v>
      </c>
      <c r="C1503" s="4">
        <v>12</v>
      </c>
      <c r="D1503" s="4">
        <f t="shared" si="305"/>
        <v>10</v>
      </c>
      <c r="E1503" s="4"/>
      <c r="F1503" s="4">
        <f t="shared" si="306"/>
        <v>2</v>
      </c>
      <c r="G1503" s="17">
        <f t="shared" si="307"/>
        <v>373.33333333333331</v>
      </c>
      <c r="H1503" s="17">
        <f t="shared" si="308"/>
        <v>0</v>
      </c>
      <c r="I1503" s="17"/>
      <c r="J1503" s="77"/>
      <c r="K1503" s="122"/>
    </row>
    <row r="1504" spans="1:11" ht="16.2" x14ac:dyDescent="0.3">
      <c r="A1504" s="63"/>
      <c r="B1504" s="45" t="s">
        <v>900</v>
      </c>
      <c r="C1504" s="4">
        <v>13</v>
      </c>
      <c r="D1504" s="4">
        <f t="shared" si="305"/>
        <v>11</v>
      </c>
      <c r="E1504" s="4"/>
      <c r="F1504" s="4">
        <v>2</v>
      </c>
      <c r="G1504" s="17">
        <f t="shared" si="307"/>
        <v>373.33333333333331</v>
      </c>
      <c r="H1504" s="17">
        <f t="shared" si="308"/>
        <v>0</v>
      </c>
      <c r="I1504" s="17">
        <v>1</v>
      </c>
      <c r="J1504" s="77"/>
      <c r="K1504" s="122"/>
    </row>
    <row r="1505" spans="1:11" ht="16.2" x14ac:dyDescent="0.3">
      <c r="A1505" s="63"/>
      <c r="B1505" s="45" t="s">
        <v>901</v>
      </c>
      <c r="C1505" s="4"/>
      <c r="D1505" s="4" t="str">
        <f t="shared" si="305"/>
        <v/>
      </c>
      <c r="E1505" s="4"/>
      <c r="F1505" s="4"/>
      <c r="G1505" s="17"/>
      <c r="H1505" s="17"/>
      <c r="I1505" s="17"/>
      <c r="J1505" s="77"/>
      <c r="K1505" s="122"/>
    </row>
    <row r="1506" spans="1:11" ht="16.2" x14ac:dyDescent="0.3">
      <c r="A1506" s="63"/>
      <c r="B1506" s="45" t="s">
        <v>902</v>
      </c>
      <c r="C1506" s="4">
        <v>12</v>
      </c>
      <c r="D1506" s="4">
        <f t="shared" si="305"/>
        <v>10</v>
      </c>
      <c r="E1506" s="4"/>
      <c r="F1506" s="4">
        <f t="shared" si="306"/>
        <v>2</v>
      </c>
      <c r="G1506" s="17">
        <f t="shared" si="307"/>
        <v>373.33333333333331</v>
      </c>
      <c r="H1506" s="17">
        <f t="shared" si="308"/>
        <v>0</v>
      </c>
      <c r="I1506" s="17"/>
      <c r="J1506" s="77"/>
      <c r="K1506" s="122"/>
    </row>
    <row r="1507" spans="1:11" ht="16.2" x14ac:dyDescent="0.3">
      <c r="A1507" s="63"/>
      <c r="B1507" s="45" t="s">
        <v>903</v>
      </c>
      <c r="C1507" s="4">
        <v>12</v>
      </c>
      <c r="D1507" s="4">
        <f t="shared" si="305"/>
        <v>10</v>
      </c>
      <c r="E1507" s="4"/>
      <c r="F1507" s="4">
        <f t="shared" si="306"/>
        <v>2</v>
      </c>
      <c r="G1507" s="17">
        <f t="shared" si="307"/>
        <v>373.33333333333331</v>
      </c>
      <c r="H1507" s="17">
        <f t="shared" si="308"/>
        <v>0</v>
      </c>
      <c r="I1507" s="17"/>
      <c r="J1507" s="77"/>
      <c r="K1507" s="122"/>
    </row>
    <row r="1508" spans="1:11" ht="16.2" x14ac:dyDescent="0.3">
      <c r="A1508" s="63"/>
      <c r="B1508" s="45" t="s">
        <v>904</v>
      </c>
      <c r="C1508" s="4">
        <v>12</v>
      </c>
      <c r="D1508" s="4">
        <f t="shared" si="305"/>
        <v>10</v>
      </c>
      <c r="E1508" s="4"/>
      <c r="F1508" s="4">
        <f t="shared" si="306"/>
        <v>2</v>
      </c>
      <c r="G1508" s="17">
        <f t="shared" si="307"/>
        <v>373.33333333333331</v>
      </c>
      <c r="H1508" s="17">
        <f t="shared" si="308"/>
        <v>0</v>
      </c>
      <c r="I1508" s="17"/>
      <c r="J1508" s="77"/>
      <c r="K1508" s="122"/>
    </row>
    <row r="1509" spans="1:11" ht="16.2" x14ac:dyDescent="0.3">
      <c r="A1509" s="63"/>
      <c r="B1509" s="45" t="s">
        <v>905</v>
      </c>
      <c r="C1509" s="4">
        <v>13</v>
      </c>
      <c r="D1509" s="4">
        <f t="shared" si="305"/>
        <v>11</v>
      </c>
      <c r="E1509" s="4"/>
      <c r="F1509" s="4">
        <v>2</v>
      </c>
      <c r="G1509" s="17">
        <f t="shared" si="307"/>
        <v>373.33333333333331</v>
      </c>
      <c r="H1509" s="17">
        <f t="shared" si="308"/>
        <v>0</v>
      </c>
      <c r="I1509" s="17">
        <v>1</v>
      </c>
      <c r="J1509" s="77"/>
      <c r="K1509" s="122"/>
    </row>
    <row r="1510" spans="1:11" ht="16.2" x14ac:dyDescent="0.3">
      <c r="A1510" s="63"/>
      <c r="B1510" s="45" t="s">
        <v>906</v>
      </c>
      <c r="C1510" s="4">
        <v>13</v>
      </c>
      <c r="D1510" s="4">
        <f t="shared" si="305"/>
        <v>11</v>
      </c>
      <c r="E1510" s="4"/>
      <c r="F1510" s="4">
        <v>2</v>
      </c>
      <c r="G1510" s="17">
        <f t="shared" si="307"/>
        <v>373.33333333333331</v>
      </c>
      <c r="H1510" s="17">
        <f t="shared" si="308"/>
        <v>0</v>
      </c>
      <c r="I1510" s="17">
        <v>1</v>
      </c>
      <c r="J1510" s="77"/>
      <c r="K1510" s="122"/>
    </row>
    <row r="1511" spans="1:11" ht="16.2" x14ac:dyDescent="0.3">
      <c r="A1511" s="63"/>
      <c r="B1511" s="45" t="s">
        <v>907</v>
      </c>
      <c r="C1511" s="4"/>
      <c r="D1511" s="4" t="str">
        <f t="shared" si="305"/>
        <v/>
      </c>
      <c r="E1511" s="4"/>
      <c r="F1511" s="4"/>
      <c r="G1511" s="17"/>
      <c r="H1511" s="17"/>
      <c r="I1511" s="17"/>
      <c r="J1511" s="77"/>
      <c r="K1511" s="122"/>
    </row>
    <row r="1512" spans="1:11" ht="16.2" x14ac:dyDescent="0.3">
      <c r="A1512" s="63"/>
      <c r="B1512" s="8" t="s">
        <v>59</v>
      </c>
      <c r="C1512" s="4"/>
      <c r="D1512" s="4">
        <v>152</v>
      </c>
      <c r="E1512" s="4"/>
      <c r="F1512" s="4">
        <v>38</v>
      </c>
      <c r="G1512" s="17"/>
      <c r="H1512" s="17"/>
      <c r="I1512" s="17">
        <v>8</v>
      </c>
      <c r="J1512" s="77">
        <v>21280</v>
      </c>
      <c r="K1512" s="122"/>
    </row>
    <row r="1513" spans="1:11" ht="32.4" x14ac:dyDescent="0.3">
      <c r="A1513" s="63"/>
      <c r="B1513" s="90" t="s">
        <v>1849</v>
      </c>
      <c r="C1513" s="4"/>
      <c r="D1513" s="4"/>
      <c r="E1513" s="4"/>
      <c r="F1513" s="4"/>
      <c r="G1513" s="17"/>
      <c r="H1513" s="17"/>
      <c r="I1513" s="17"/>
      <c r="J1513" s="77">
        <f>140*38*4/3+140*8*5/3</f>
        <v>8960</v>
      </c>
      <c r="K1513" s="122">
        <v>2847</v>
      </c>
    </row>
    <row r="1514" spans="1:11" ht="16.2" x14ac:dyDescent="0.3">
      <c r="A1514" s="63"/>
      <c r="B1514" s="8" t="s">
        <v>1817</v>
      </c>
      <c r="C1514" s="4"/>
      <c r="D1514" s="4"/>
      <c r="E1514" s="4"/>
      <c r="F1514" s="4"/>
      <c r="G1514" s="17"/>
      <c r="H1514" s="17"/>
      <c r="I1514" s="17"/>
      <c r="J1514" s="77">
        <v>33087</v>
      </c>
      <c r="K1514" s="122"/>
    </row>
    <row r="1515" spans="1:11" ht="16.2" x14ac:dyDescent="0.3">
      <c r="A1515" s="63"/>
      <c r="B1515" s="8" t="s">
        <v>1</v>
      </c>
      <c r="C1515" s="4"/>
      <c r="D1515" s="4"/>
      <c r="E1515" s="4"/>
      <c r="F1515" s="4"/>
      <c r="G1515" s="1"/>
      <c r="H1515" s="1"/>
      <c r="I1515" s="1"/>
      <c r="J1515" s="43">
        <v>40781</v>
      </c>
      <c r="K1515" s="122"/>
    </row>
    <row r="1516" spans="1:11" ht="16.2" x14ac:dyDescent="0.3">
      <c r="A1516" s="63"/>
      <c r="B1516" s="8" t="s">
        <v>405</v>
      </c>
      <c r="C1516" s="9"/>
      <c r="D1516" s="9" t="str">
        <f t="shared" ref="D1516" si="309">IF((OR(C1516&gt;12,C1516=12)),C1516-2,IF(C1516=8,C1516-1,""))</f>
        <v/>
      </c>
      <c r="E1516" s="9"/>
      <c r="F1516" s="9"/>
      <c r="G1516" s="10"/>
      <c r="H1516" s="10"/>
      <c r="I1516" s="10"/>
      <c r="J1516" s="78">
        <v>7694</v>
      </c>
      <c r="K1516" s="122"/>
    </row>
    <row r="1517" spans="1:11" x14ac:dyDescent="0.3">
      <c r="A1517" s="63"/>
      <c r="K1517" s="122"/>
    </row>
    <row r="1518" spans="1:11" ht="16.2" x14ac:dyDescent="0.3">
      <c r="A1518" s="63"/>
      <c r="B1518" s="45" t="s">
        <v>908</v>
      </c>
      <c r="C1518" s="4">
        <v>13</v>
      </c>
      <c r="D1518" s="4">
        <f t="shared" ref="D1518:D1546" si="310">IF((OR(C1518&gt;12,C1518=12)),C1518-2,IF(C1518=8,C1518-1,""))</f>
        <v>11</v>
      </c>
      <c r="E1518" s="4"/>
      <c r="F1518" s="4">
        <v>2</v>
      </c>
      <c r="G1518" s="17">
        <f t="shared" ref="G1518:G1547" si="311">IF(2&lt;F1518,2,F1518)*140*4/3</f>
        <v>373.33333333333331</v>
      </c>
      <c r="H1518" s="17">
        <f t="shared" ref="H1518:H1547" si="312">IF(F1518&gt;2,F1518-2,0)*140*5/3</f>
        <v>0</v>
      </c>
      <c r="I1518" s="17">
        <v>1</v>
      </c>
      <c r="J1518" s="77"/>
      <c r="K1518" s="122"/>
    </row>
    <row r="1519" spans="1:11" ht="16.2" x14ac:dyDescent="0.3">
      <c r="A1519" s="63"/>
      <c r="B1519" s="45" t="s">
        <v>909</v>
      </c>
      <c r="C1519" s="4">
        <v>13</v>
      </c>
      <c r="D1519" s="4">
        <f t="shared" si="310"/>
        <v>11</v>
      </c>
      <c r="E1519" s="4"/>
      <c r="F1519" s="4">
        <v>2</v>
      </c>
      <c r="G1519" s="17">
        <f t="shared" si="311"/>
        <v>373.33333333333331</v>
      </c>
      <c r="H1519" s="17">
        <f t="shared" si="312"/>
        <v>0</v>
      </c>
      <c r="I1519" s="17">
        <v>1</v>
      </c>
      <c r="J1519" s="77"/>
      <c r="K1519" s="122"/>
    </row>
    <row r="1520" spans="1:11" ht="16.2" x14ac:dyDescent="0.3">
      <c r="A1520" s="63"/>
      <c r="B1520" s="45" t="s">
        <v>910</v>
      </c>
      <c r="C1520" s="4">
        <v>12</v>
      </c>
      <c r="D1520" s="4">
        <f t="shared" si="310"/>
        <v>10</v>
      </c>
      <c r="E1520" s="4"/>
      <c r="F1520" s="4">
        <f t="shared" ref="F1520:F1546" si="313">D1520-8</f>
        <v>2</v>
      </c>
      <c r="G1520" s="17">
        <f t="shared" si="311"/>
        <v>373.33333333333331</v>
      </c>
      <c r="H1520" s="17">
        <f t="shared" si="312"/>
        <v>0</v>
      </c>
      <c r="I1520" s="17"/>
      <c r="J1520" s="77"/>
      <c r="K1520" s="122"/>
    </row>
    <row r="1521" spans="1:11" ht="16.2" x14ac:dyDescent="0.3">
      <c r="A1521" s="63"/>
      <c r="B1521" s="45" t="s">
        <v>911</v>
      </c>
      <c r="C1521" s="4">
        <v>12</v>
      </c>
      <c r="D1521" s="4">
        <f t="shared" si="310"/>
        <v>10</v>
      </c>
      <c r="E1521" s="4"/>
      <c r="F1521" s="4">
        <f t="shared" si="313"/>
        <v>2</v>
      </c>
      <c r="G1521" s="17">
        <f t="shared" si="311"/>
        <v>373.33333333333331</v>
      </c>
      <c r="H1521" s="17">
        <f t="shared" si="312"/>
        <v>0</v>
      </c>
      <c r="I1521" s="17"/>
      <c r="J1521" s="77"/>
      <c r="K1521" s="122"/>
    </row>
    <row r="1522" spans="1:11" ht="16.2" x14ac:dyDescent="0.3">
      <c r="A1522" s="63"/>
      <c r="B1522" s="45" t="s">
        <v>912</v>
      </c>
      <c r="C1522" s="4">
        <v>12</v>
      </c>
      <c r="D1522" s="4">
        <f t="shared" si="310"/>
        <v>10</v>
      </c>
      <c r="E1522" s="4"/>
      <c r="F1522" s="4">
        <f t="shared" si="313"/>
        <v>2</v>
      </c>
      <c r="G1522" s="17">
        <f t="shared" si="311"/>
        <v>373.33333333333331</v>
      </c>
      <c r="H1522" s="17">
        <f t="shared" si="312"/>
        <v>0</v>
      </c>
      <c r="I1522" s="17"/>
      <c r="J1522" s="77"/>
      <c r="K1522" s="122"/>
    </row>
    <row r="1523" spans="1:11" ht="16.2" x14ac:dyDescent="0.3">
      <c r="A1523" s="63"/>
      <c r="B1523" s="45" t="s">
        <v>913</v>
      </c>
      <c r="C1523" s="4">
        <v>12</v>
      </c>
      <c r="D1523" s="4">
        <f t="shared" si="310"/>
        <v>10</v>
      </c>
      <c r="E1523" s="4"/>
      <c r="F1523" s="4">
        <f t="shared" si="313"/>
        <v>2</v>
      </c>
      <c r="G1523" s="17">
        <f t="shared" si="311"/>
        <v>373.33333333333331</v>
      </c>
      <c r="H1523" s="17">
        <f t="shared" si="312"/>
        <v>0</v>
      </c>
      <c r="I1523" s="17"/>
      <c r="J1523" s="77"/>
      <c r="K1523" s="122"/>
    </row>
    <row r="1524" spans="1:11" ht="16.2" x14ac:dyDescent="0.3">
      <c r="A1524" s="63"/>
      <c r="B1524" s="45" t="s">
        <v>914</v>
      </c>
      <c r="C1524" s="4">
        <v>12</v>
      </c>
      <c r="D1524" s="4">
        <f t="shared" si="310"/>
        <v>10</v>
      </c>
      <c r="E1524" s="4"/>
      <c r="F1524" s="4">
        <f t="shared" si="313"/>
        <v>2</v>
      </c>
      <c r="G1524" s="17">
        <f t="shared" si="311"/>
        <v>373.33333333333331</v>
      </c>
      <c r="H1524" s="17">
        <f t="shared" si="312"/>
        <v>0</v>
      </c>
      <c r="I1524" s="17"/>
      <c r="J1524" s="77"/>
      <c r="K1524" s="122"/>
    </row>
    <row r="1525" spans="1:11" ht="16.2" x14ac:dyDescent="0.3">
      <c r="A1525" s="63"/>
      <c r="B1525" s="45" t="s">
        <v>915</v>
      </c>
      <c r="C1525" s="4">
        <v>13</v>
      </c>
      <c r="D1525" s="4">
        <f t="shared" si="310"/>
        <v>11</v>
      </c>
      <c r="E1525" s="4"/>
      <c r="F1525" s="4">
        <v>2</v>
      </c>
      <c r="G1525" s="17">
        <f t="shared" si="311"/>
        <v>373.33333333333331</v>
      </c>
      <c r="H1525" s="17">
        <f t="shared" si="312"/>
        <v>0</v>
      </c>
      <c r="I1525" s="17">
        <v>1</v>
      </c>
      <c r="J1525" s="77"/>
      <c r="K1525" s="122"/>
    </row>
    <row r="1526" spans="1:11" ht="16.2" x14ac:dyDescent="0.3">
      <c r="A1526" s="63"/>
      <c r="B1526" s="45" t="s">
        <v>916</v>
      </c>
      <c r="C1526" s="4"/>
      <c r="D1526" s="4" t="str">
        <f t="shared" si="310"/>
        <v/>
      </c>
      <c r="E1526" s="4"/>
      <c r="F1526" s="4"/>
      <c r="G1526" s="17"/>
      <c r="H1526" s="17"/>
      <c r="I1526" s="17"/>
      <c r="J1526" s="77"/>
      <c r="K1526" s="122"/>
    </row>
    <row r="1527" spans="1:11" ht="16.2" x14ac:dyDescent="0.3">
      <c r="A1527" s="63"/>
      <c r="B1527" s="45" t="s">
        <v>917</v>
      </c>
      <c r="C1527" s="4"/>
      <c r="D1527" s="4" t="str">
        <f t="shared" si="310"/>
        <v/>
      </c>
      <c r="E1527" s="4"/>
      <c r="F1527" s="4"/>
      <c r="G1527" s="17"/>
      <c r="H1527" s="17"/>
      <c r="I1527" s="17"/>
      <c r="J1527" s="77"/>
      <c r="K1527" s="122"/>
    </row>
    <row r="1528" spans="1:11" ht="16.2" x14ac:dyDescent="0.3">
      <c r="A1528" s="63"/>
      <c r="B1528" s="45" t="s">
        <v>918</v>
      </c>
      <c r="C1528" s="4"/>
      <c r="D1528" s="4" t="str">
        <f t="shared" si="310"/>
        <v/>
      </c>
      <c r="E1528" s="4"/>
      <c r="F1528" s="4"/>
      <c r="G1528" s="17"/>
      <c r="H1528" s="17"/>
      <c r="I1528" s="17"/>
      <c r="J1528" s="77"/>
      <c r="K1528" s="122"/>
    </row>
    <row r="1529" spans="1:11" ht="16.2" x14ac:dyDescent="0.3">
      <c r="A1529" s="63"/>
      <c r="B1529" s="45" t="s">
        <v>919</v>
      </c>
      <c r="C1529" s="4">
        <v>13</v>
      </c>
      <c r="D1529" s="4">
        <f t="shared" si="310"/>
        <v>11</v>
      </c>
      <c r="E1529" s="4"/>
      <c r="F1529" s="4">
        <v>2</v>
      </c>
      <c r="G1529" s="17">
        <f t="shared" si="311"/>
        <v>373.33333333333331</v>
      </c>
      <c r="H1529" s="17">
        <f t="shared" si="312"/>
        <v>0</v>
      </c>
      <c r="I1529" s="17">
        <v>1</v>
      </c>
      <c r="J1529" s="77"/>
      <c r="K1529" s="122"/>
    </row>
    <row r="1530" spans="1:11" ht="16.2" x14ac:dyDescent="0.3">
      <c r="A1530" s="63"/>
      <c r="B1530" s="45" t="s">
        <v>920</v>
      </c>
      <c r="C1530" s="4">
        <v>11</v>
      </c>
      <c r="D1530" s="4">
        <v>10</v>
      </c>
      <c r="E1530" s="4"/>
      <c r="F1530" s="4">
        <f t="shared" si="313"/>
        <v>2</v>
      </c>
      <c r="G1530" s="17">
        <f t="shared" si="311"/>
        <v>373.33333333333331</v>
      </c>
      <c r="H1530" s="17">
        <f t="shared" si="312"/>
        <v>0</v>
      </c>
      <c r="I1530" s="17"/>
      <c r="J1530" s="77"/>
      <c r="K1530" s="122"/>
    </row>
    <row r="1531" spans="1:11" ht="16.2" x14ac:dyDescent="0.3">
      <c r="A1531" s="63"/>
      <c r="B1531" s="45" t="s">
        <v>921</v>
      </c>
      <c r="C1531" s="4">
        <v>12</v>
      </c>
      <c r="D1531" s="4">
        <f t="shared" si="310"/>
        <v>10</v>
      </c>
      <c r="E1531" s="4"/>
      <c r="F1531" s="4">
        <f t="shared" si="313"/>
        <v>2</v>
      </c>
      <c r="G1531" s="17">
        <f t="shared" si="311"/>
        <v>373.33333333333331</v>
      </c>
      <c r="H1531" s="17">
        <f t="shared" si="312"/>
        <v>0</v>
      </c>
      <c r="I1531" s="17"/>
      <c r="J1531" s="77"/>
      <c r="K1531" s="122"/>
    </row>
    <row r="1532" spans="1:11" ht="16.2" x14ac:dyDescent="0.3">
      <c r="A1532" s="63"/>
      <c r="B1532" s="45" t="s">
        <v>922</v>
      </c>
      <c r="C1532" s="4">
        <v>12</v>
      </c>
      <c r="D1532" s="4">
        <f t="shared" si="310"/>
        <v>10</v>
      </c>
      <c r="E1532" s="4"/>
      <c r="F1532" s="4">
        <f t="shared" si="313"/>
        <v>2</v>
      </c>
      <c r="G1532" s="17">
        <f t="shared" si="311"/>
        <v>373.33333333333331</v>
      </c>
      <c r="H1532" s="17">
        <f t="shared" si="312"/>
        <v>0</v>
      </c>
      <c r="I1532" s="17"/>
      <c r="J1532" s="77"/>
      <c r="K1532" s="122"/>
    </row>
    <row r="1533" spans="1:11" ht="16.2" x14ac:dyDescent="0.3">
      <c r="A1533" s="63"/>
      <c r="B1533" s="45" t="s">
        <v>923</v>
      </c>
      <c r="C1533" s="4">
        <v>12</v>
      </c>
      <c r="D1533" s="4">
        <f t="shared" si="310"/>
        <v>10</v>
      </c>
      <c r="E1533" s="4"/>
      <c r="F1533" s="4">
        <f t="shared" si="313"/>
        <v>2</v>
      </c>
      <c r="G1533" s="17">
        <f t="shared" si="311"/>
        <v>373.33333333333331</v>
      </c>
      <c r="H1533" s="17">
        <f t="shared" si="312"/>
        <v>0</v>
      </c>
      <c r="I1533" s="17"/>
      <c r="J1533" s="77"/>
      <c r="K1533" s="122"/>
    </row>
    <row r="1534" spans="1:11" ht="16.2" x14ac:dyDescent="0.3">
      <c r="A1534" s="63"/>
      <c r="B1534" s="45" t="s">
        <v>924</v>
      </c>
      <c r="C1534" s="4">
        <v>12</v>
      </c>
      <c r="D1534" s="4">
        <f t="shared" si="310"/>
        <v>10</v>
      </c>
      <c r="E1534" s="4"/>
      <c r="F1534" s="4">
        <f t="shared" si="313"/>
        <v>2</v>
      </c>
      <c r="G1534" s="17">
        <f t="shared" si="311"/>
        <v>373.33333333333331</v>
      </c>
      <c r="H1534" s="17">
        <f t="shared" si="312"/>
        <v>0</v>
      </c>
      <c r="I1534" s="17"/>
      <c r="J1534" s="77"/>
      <c r="K1534" s="122"/>
    </row>
    <row r="1535" spans="1:11" ht="16.2" x14ac:dyDescent="0.3">
      <c r="A1535" s="63"/>
      <c r="B1535" s="45" t="s">
        <v>925</v>
      </c>
      <c r="C1535" s="4">
        <v>12</v>
      </c>
      <c r="D1535" s="4">
        <f t="shared" si="310"/>
        <v>10</v>
      </c>
      <c r="E1535" s="4"/>
      <c r="F1535" s="4">
        <f t="shared" si="313"/>
        <v>2</v>
      </c>
      <c r="G1535" s="17">
        <f t="shared" si="311"/>
        <v>373.33333333333331</v>
      </c>
      <c r="H1535" s="17">
        <f t="shared" si="312"/>
        <v>0</v>
      </c>
      <c r="I1535" s="17"/>
      <c r="J1535" s="77"/>
      <c r="K1535" s="122"/>
    </row>
    <row r="1536" spans="1:11" ht="16.2" x14ac:dyDescent="0.3">
      <c r="A1536" s="63"/>
      <c r="B1536" s="45" t="s">
        <v>926</v>
      </c>
      <c r="C1536" s="4">
        <v>13</v>
      </c>
      <c r="D1536" s="4">
        <f t="shared" si="310"/>
        <v>11</v>
      </c>
      <c r="E1536" s="4"/>
      <c r="F1536" s="4">
        <v>2</v>
      </c>
      <c r="G1536" s="17">
        <f t="shared" si="311"/>
        <v>373.33333333333331</v>
      </c>
      <c r="H1536" s="17">
        <f t="shared" si="312"/>
        <v>0</v>
      </c>
      <c r="I1536" s="17">
        <v>1</v>
      </c>
      <c r="J1536" s="77"/>
      <c r="K1536" s="122"/>
    </row>
    <row r="1537" spans="1:11" ht="16.2" x14ac:dyDescent="0.3">
      <c r="A1537" s="63"/>
      <c r="B1537" s="45" t="s">
        <v>927</v>
      </c>
      <c r="C1537" s="4">
        <v>13</v>
      </c>
      <c r="D1537" s="4">
        <f t="shared" si="310"/>
        <v>11</v>
      </c>
      <c r="E1537" s="4"/>
      <c r="F1537" s="4">
        <v>2</v>
      </c>
      <c r="G1537" s="17">
        <f t="shared" si="311"/>
        <v>373.33333333333331</v>
      </c>
      <c r="H1537" s="17">
        <f t="shared" si="312"/>
        <v>0</v>
      </c>
      <c r="I1537" s="17">
        <v>1</v>
      </c>
      <c r="J1537" s="77"/>
      <c r="K1537" s="122"/>
    </row>
    <row r="1538" spans="1:11" ht="16.2" x14ac:dyDescent="0.3">
      <c r="A1538" s="63"/>
      <c r="B1538" s="45" t="s">
        <v>928</v>
      </c>
      <c r="C1538" s="4">
        <v>13</v>
      </c>
      <c r="D1538" s="4">
        <f t="shared" si="310"/>
        <v>11</v>
      </c>
      <c r="E1538" s="4"/>
      <c r="F1538" s="4">
        <v>2</v>
      </c>
      <c r="G1538" s="17">
        <f t="shared" si="311"/>
        <v>373.33333333333331</v>
      </c>
      <c r="H1538" s="17">
        <f t="shared" si="312"/>
        <v>0</v>
      </c>
      <c r="I1538" s="17">
        <v>1</v>
      </c>
      <c r="J1538" s="77"/>
      <c r="K1538" s="122"/>
    </row>
    <row r="1539" spans="1:11" ht="16.2" x14ac:dyDescent="0.3">
      <c r="A1539" s="63"/>
      <c r="B1539" s="45" t="s">
        <v>929</v>
      </c>
      <c r="C1539" s="4"/>
      <c r="D1539" s="4" t="str">
        <f t="shared" si="310"/>
        <v/>
      </c>
      <c r="E1539" s="4"/>
      <c r="F1539" s="4"/>
      <c r="G1539" s="17"/>
      <c r="H1539" s="17"/>
      <c r="I1539" s="17"/>
      <c r="J1539" s="77"/>
      <c r="K1539" s="122"/>
    </row>
    <row r="1540" spans="1:11" ht="16.2" x14ac:dyDescent="0.3">
      <c r="A1540" s="63"/>
      <c r="B1540" s="45" t="s">
        <v>930</v>
      </c>
      <c r="C1540" s="4"/>
      <c r="D1540" s="4" t="str">
        <f t="shared" si="310"/>
        <v/>
      </c>
      <c r="E1540" s="4"/>
      <c r="F1540" s="4"/>
      <c r="G1540" s="17"/>
      <c r="H1540" s="17"/>
      <c r="I1540" s="17"/>
      <c r="J1540" s="77"/>
      <c r="K1540" s="122"/>
    </row>
    <row r="1541" spans="1:11" ht="16.2" x14ac:dyDescent="0.3">
      <c r="A1541" s="63"/>
      <c r="B1541" s="45" t="s">
        <v>931</v>
      </c>
      <c r="C1541" s="4"/>
      <c r="D1541" s="4" t="str">
        <f t="shared" si="310"/>
        <v/>
      </c>
      <c r="E1541" s="4"/>
      <c r="F1541" s="4"/>
      <c r="G1541" s="17"/>
      <c r="H1541" s="17"/>
      <c r="I1541" s="17"/>
      <c r="J1541" s="77"/>
      <c r="K1541" s="122"/>
    </row>
    <row r="1542" spans="1:11" ht="16.2" x14ac:dyDescent="0.3">
      <c r="A1542" s="63"/>
      <c r="B1542" s="45" t="s">
        <v>932</v>
      </c>
      <c r="C1542" s="4">
        <v>13</v>
      </c>
      <c r="D1542" s="4">
        <f t="shared" si="310"/>
        <v>11</v>
      </c>
      <c r="E1542" s="4"/>
      <c r="F1542" s="4">
        <v>2</v>
      </c>
      <c r="G1542" s="17">
        <f t="shared" si="311"/>
        <v>373.33333333333331</v>
      </c>
      <c r="H1542" s="17">
        <f t="shared" si="312"/>
        <v>0</v>
      </c>
      <c r="I1542" s="17">
        <v>1</v>
      </c>
      <c r="J1542" s="77"/>
      <c r="K1542" s="122"/>
    </row>
    <row r="1543" spans="1:11" ht="16.2" x14ac:dyDescent="0.3">
      <c r="A1543" s="63"/>
      <c r="B1543" s="45" t="s">
        <v>933</v>
      </c>
      <c r="C1543" s="4">
        <v>13</v>
      </c>
      <c r="D1543" s="4">
        <f t="shared" si="310"/>
        <v>11</v>
      </c>
      <c r="E1543" s="4"/>
      <c r="F1543" s="4">
        <v>2</v>
      </c>
      <c r="G1543" s="17">
        <f t="shared" si="311"/>
        <v>373.33333333333331</v>
      </c>
      <c r="H1543" s="17">
        <f t="shared" si="312"/>
        <v>0</v>
      </c>
      <c r="I1543" s="17">
        <v>1</v>
      </c>
      <c r="J1543" s="77"/>
      <c r="K1543" s="122"/>
    </row>
    <row r="1544" spans="1:11" ht="16.2" x14ac:dyDescent="0.3">
      <c r="A1544" s="63"/>
      <c r="B1544" s="45" t="s">
        <v>934</v>
      </c>
      <c r="C1544" s="4">
        <v>12</v>
      </c>
      <c r="D1544" s="4">
        <f t="shared" si="310"/>
        <v>10</v>
      </c>
      <c r="E1544" s="4"/>
      <c r="F1544" s="4">
        <f t="shared" si="313"/>
        <v>2</v>
      </c>
      <c r="G1544" s="17">
        <f t="shared" si="311"/>
        <v>373.33333333333331</v>
      </c>
      <c r="H1544" s="17">
        <f t="shared" si="312"/>
        <v>0</v>
      </c>
      <c r="I1544" s="17"/>
      <c r="J1544" s="77"/>
      <c r="K1544" s="122"/>
    </row>
    <row r="1545" spans="1:11" ht="16.2" x14ac:dyDescent="0.3">
      <c r="A1545" s="63"/>
      <c r="B1545" s="45" t="s">
        <v>935</v>
      </c>
      <c r="C1545" s="4">
        <v>12</v>
      </c>
      <c r="D1545" s="4">
        <f t="shared" si="310"/>
        <v>10</v>
      </c>
      <c r="E1545" s="4"/>
      <c r="F1545" s="4">
        <f t="shared" si="313"/>
        <v>2</v>
      </c>
      <c r="G1545" s="17">
        <f t="shared" si="311"/>
        <v>373.33333333333331</v>
      </c>
      <c r="H1545" s="17">
        <f t="shared" si="312"/>
        <v>0</v>
      </c>
      <c r="I1545" s="17"/>
      <c r="J1545" s="77"/>
      <c r="K1545" s="122"/>
    </row>
    <row r="1546" spans="1:11" ht="16.2" x14ac:dyDescent="0.3">
      <c r="A1546" s="63"/>
      <c r="B1546" s="45" t="s">
        <v>936</v>
      </c>
      <c r="C1546" s="4">
        <v>12</v>
      </c>
      <c r="D1546" s="4">
        <f t="shared" si="310"/>
        <v>10</v>
      </c>
      <c r="E1546" s="4"/>
      <c r="F1546" s="4">
        <f t="shared" si="313"/>
        <v>2</v>
      </c>
      <c r="G1546" s="17">
        <f t="shared" si="311"/>
        <v>373.33333333333331</v>
      </c>
      <c r="H1546" s="17">
        <f t="shared" si="312"/>
        <v>0</v>
      </c>
      <c r="I1546" s="17"/>
      <c r="J1546" s="77"/>
      <c r="K1546" s="122"/>
    </row>
    <row r="1547" spans="1:11" ht="16.2" x14ac:dyDescent="0.3">
      <c r="A1547" s="63"/>
      <c r="B1547" s="8" t="s">
        <v>59</v>
      </c>
      <c r="C1547" s="4"/>
      <c r="D1547" s="4">
        <v>184</v>
      </c>
      <c r="E1547" s="4"/>
      <c r="F1547" s="4">
        <f>SUM(F1518:F1546)</f>
        <v>46</v>
      </c>
      <c r="G1547" s="17">
        <f t="shared" si="311"/>
        <v>373.33333333333331</v>
      </c>
      <c r="H1547" s="17">
        <f t="shared" si="312"/>
        <v>10266.666666666666</v>
      </c>
      <c r="I1547" s="17">
        <v>9</v>
      </c>
      <c r="J1547" s="77">
        <v>25760</v>
      </c>
      <c r="K1547" s="122"/>
    </row>
    <row r="1548" spans="1:11" ht="30.6" customHeight="1" x14ac:dyDescent="0.3">
      <c r="A1548" s="63"/>
      <c r="B1548" s="90" t="s">
        <v>1849</v>
      </c>
      <c r="C1548" s="4"/>
      <c r="D1548" s="4"/>
      <c r="E1548" s="4"/>
      <c r="F1548" s="4"/>
      <c r="G1548" s="17"/>
      <c r="H1548" s="17"/>
      <c r="I1548" s="17"/>
      <c r="J1548" s="77">
        <v>10687</v>
      </c>
      <c r="K1548" s="122"/>
    </row>
    <row r="1549" spans="1:11" ht="16.2" x14ac:dyDescent="0.3">
      <c r="A1549" s="63"/>
      <c r="B1549" s="8" t="s">
        <v>1817</v>
      </c>
      <c r="C1549" s="4"/>
      <c r="D1549" s="4"/>
      <c r="E1549" s="4"/>
      <c r="F1549" s="4"/>
      <c r="G1549" s="1"/>
      <c r="H1549" s="1"/>
      <c r="I1549" s="1"/>
      <c r="J1549" s="43">
        <v>36447</v>
      </c>
      <c r="K1549" s="122"/>
    </row>
    <row r="1550" spans="1:11" ht="16.2" x14ac:dyDescent="0.3">
      <c r="A1550" s="63"/>
      <c r="B1550" s="8" t="s">
        <v>1</v>
      </c>
      <c r="C1550" s="4"/>
      <c r="D1550" s="4"/>
      <c r="E1550" s="4"/>
      <c r="F1550" s="4"/>
      <c r="G1550" s="1"/>
      <c r="H1550" s="1"/>
      <c r="I1550" s="1"/>
      <c r="J1550" s="43">
        <v>44531</v>
      </c>
      <c r="K1550" s="122"/>
    </row>
    <row r="1551" spans="1:11" ht="16.2" x14ac:dyDescent="0.3">
      <c r="A1551" s="63"/>
      <c r="B1551" s="8" t="s">
        <v>405</v>
      </c>
      <c r="C1551" s="9"/>
      <c r="D1551" s="9" t="str">
        <f t="shared" ref="D1551" si="314">IF((OR(C1551&gt;12,C1551=12)),C1551-2,IF(C1551=8,C1551-1,""))</f>
        <v/>
      </c>
      <c r="E1551" s="9"/>
      <c r="F1551" s="9"/>
      <c r="G1551" s="10"/>
      <c r="H1551" s="10"/>
      <c r="I1551" s="10"/>
      <c r="J1551" s="78">
        <v>8084</v>
      </c>
      <c r="K1551" s="122"/>
    </row>
    <row r="1552" spans="1:11" ht="16.2" x14ac:dyDescent="0.3">
      <c r="A1552" s="63"/>
      <c r="B1552" s="65"/>
      <c r="C1552" s="19"/>
      <c r="D1552" s="19"/>
      <c r="E1552" s="19"/>
      <c r="F1552" s="19"/>
      <c r="G1552" s="28"/>
      <c r="H1552" s="28"/>
      <c r="I1552" s="28"/>
      <c r="J1552" s="91"/>
      <c r="K1552" s="122"/>
    </row>
    <row r="1553" spans="1:11" ht="16.2" x14ac:dyDescent="0.3">
      <c r="A1553" s="63"/>
      <c r="B1553" s="65" t="s">
        <v>1768</v>
      </c>
      <c r="C1553" s="19">
        <v>12</v>
      </c>
      <c r="D1553" s="4">
        <f t="shared" ref="D1553:D1560" si="315">IF((OR(C1553&gt;12,C1553=12)),C1553-2,IF(C1553=8,C1553-1,""))</f>
        <v>10</v>
      </c>
      <c r="E1553" s="4"/>
      <c r="F1553" s="4">
        <f t="shared" ref="F1553" si="316">D1553-8</f>
        <v>2</v>
      </c>
      <c r="G1553" s="17">
        <f t="shared" ref="G1553:G1563" si="317">IF(2&lt;F1553,2,F1553)*140*4/3</f>
        <v>373.33333333333331</v>
      </c>
      <c r="H1553" s="17">
        <f t="shared" ref="H1553:H1573" si="318">IF(F1553&gt;2,F1553-2,0)*140*5/3</f>
        <v>0</v>
      </c>
      <c r="I1553" s="17"/>
      <c r="J1553" s="77"/>
      <c r="K1553" s="122"/>
    </row>
    <row r="1554" spans="1:11" ht="16.2" x14ac:dyDescent="0.3">
      <c r="A1554" s="63"/>
      <c r="B1554" s="65" t="s">
        <v>1769</v>
      </c>
      <c r="C1554" s="19">
        <v>16</v>
      </c>
      <c r="D1554" s="4">
        <f t="shared" si="315"/>
        <v>14</v>
      </c>
      <c r="E1554" s="4"/>
      <c r="F1554" s="4">
        <v>2</v>
      </c>
      <c r="G1554" s="17">
        <f t="shared" si="317"/>
        <v>373.33333333333331</v>
      </c>
      <c r="H1554" s="17">
        <f t="shared" si="318"/>
        <v>0</v>
      </c>
      <c r="I1554" s="17">
        <v>4</v>
      </c>
      <c r="J1554" s="77"/>
      <c r="K1554" s="122"/>
    </row>
    <row r="1555" spans="1:11" ht="16.2" x14ac:dyDescent="0.3">
      <c r="A1555" s="63"/>
      <c r="B1555" s="65" t="s">
        <v>1770</v>
      </c>
      <c r="C1555" s="19">
        <v>13</v>
      </c>
      <c r="D1555" s="4">
        <f t="shared" si="315"/>
        <v>11</v>
      </c>
      <c r="E1555" s="4"/>
      <c r="F1555" s="4">
        <v>2</v>
      </c>
      <c r="G1555" s="17">
        <f t="shared" si="317"/>
        <v>373.33333333333331</v>
      </c>
      <c r="H1555" s="17">
        <f t="shared" si="318"/>
        <v>0</v>
      </c>
      <c r="I1555" s="17">
        <v>1</v>
      </c>
      <c r="J1555" s="77"/>
      <c r="K1555" s="122"/>
    </row>
    <row r="1556" spans="1:11" ht="16.2" x14ac:dyDescent="0.3">
      <c r="A1556" s="63"/>
      <c r="B1556" s="45" t="s">
        <v>937</v>
      </c>
      <c r="C1556" s="4"/>
      <c r="D1556" s="4" t="str">
        <f t="shared" si="315"/>
        <v/>
      </c>
      <c r="E1556" s="4"/>
      <c r="F1556" s="4"/>
      <c r="G1556" s="17"/>
      <c r="H1556" s="17"/>
      <c r="I1556" s="17"/>
      <c r="J1556" s="77"/>
      <c r="K1556" s="122"/>
    </row>
    <row r="1557" spans="1:11" ht="16.2" x14ac:dyDescent="0.3">
      <c r="A1557" s="63"/>
      <c r="B1557" s="45" t="s">
        <v>938</v>
      </c>
      <c r="C1557" s="4"/>
      <c r="D1557" s="4" t="str">
        <f t="shared" si="315"/>
        <v/>
      </c>
      <c r="E1557" s="4"/>
      <c r="F1557" s="4"/>
      <c r="G1557" s="17"/>
      <c r="H1557" s="17"/>
      <c r="I1557" s="17"/>
      <c r="J1557" s="77"/>
      <c r="K1557" s="122"/>
    </row>
    <row r="1558" spans="1:11" ht="16.2" x14ac:dyDescent="0.3">
      <c r="A1558" s="63"/>
      <c r="B1558" s="45" t="s">
        <v>939</v>
      </c>
      <c r="C1558" s="4"/>
      <c r="D1558" s="4" t="str">
        <f t="shared" si="315"/>
        <v/>
      </c>
      <c r="E1558" s="4"/>
      <c r="F1558" s="4"/>
      <c r="G1558" s="17"/>
      <c r="H1558" s="17"/>
      <c r="I1558" s="17"/>
      <c r="J1558" s="77"/>
      <c r="K1558" s="122"/>
    </row>
    <row r="1559" spans="1:11" ht="16.2" x14ac:dyDescent="0.3">
      <c r="A1559" s="63"/>
      <c r="B1559" s="45" t="s">
        <v>940</v>
      </c>
      <c r="C1559" s="4"/>
      <c r="D1559" s="4" t="str">
        <f t="shared" si="315"/>
        <v/>
      </c>
      <c r="E1559" s="4"/>
      <c r="F1559" s="4"/>
      <c r="G1559" s="17"/>
      <c r="H1559" s="17"/>
      <c r="I1559" s="17"/>
      <c r="J1559" s="77"/>
      <c r="K1559" s="122"/>
    </row>
    <row r="1560" spans="1:11" ht="16.2" x14ac:dyDescent="0.3">
      <c r="A1560" s="63"/>
      <c r="B1560" s="45" t="s">
        <v>941</v>
      </c>
      <c r="C1560" s="4">
        <v>13</v>
      </c>
      <c r="D1560" s="4">
        <f t="shared" si="315"/>
        <v>11</v>
      </c>
      <c r="E1560" s="4"/>
      <c r="F1560" s="4">
        <v>2</v>
      </c>
      <c r="G1560" s="17">
        <f t="shared" si="317"/>
        <v>373.33333333333331</v>
      </c>
      <c r="H1560" s="17">
        <f t="shared" si="318"/>
        <v>0</v>
      </c>
      <c r="I1560" s="17">
        <v>1</v>
      </c>
      <c r="J1560" s="77"/>
      <c r="K1560" s="122"/>
    </row>
    <row r="1561" spans="1:11" ht="16.2" x14ac:dyDescent="0.3">
      <c r="A1561" s="63"/>
      <c r="B1561" s="45" t="s">
        <v>408</v>
      </c>
      <c r="C1561" s="4">
        <v>13</v>
      </c>
      <c r="D1561" s="4">
        <f t="shared" ref="D1561:D1582" si="319">IF((OR(C1561&gt;12,C1561=12)),C1561-2,IF(C1561=8,C1561-1,""))</f>
        <v>11</v>
      </c>
      <c r="E1561" s="4"/>
      <c r="F1561" s="4">
        <v>2</v>
      </c>
      <c r="G1561" s="17">
        <f t="shared" si="317"/>
        <v>373.33333333333331</v>
      </c>
      <c r="H1561" s="17">
        <f t="shared" si="318"/>
        <v>0</v>
      </c>
      <c r="I1561" s="17">
        <v>1</v>
      </c>
      <c r="J1561" s="77"/>
      <c r="K1561" s="122"/>
    </row>
    <row r="1562" spans="1:11" ht="16.2" x14ac:dyDescent="0.3">
      <c r="A1562" s="63"/>
      <c r="B1562" s="45" t="s">
        <v>410</v>
      </c>
      <c r="C1562" s="4">
        <v>12</v>
      </c>
      <c r="D1562" s="4">
        <f t="shared" si="319"/>
        <v>10</v>
      </c>
      <c r="E1562" s="4"/>
      <c r="F1562" s="4">
        <f t="shared" ref="F1562:F1577" si="320">D1562-8</f>
        <v>2</v>
      </c>
      <c r="G1562" s="17">
        <f t="shared" si="317"/>
        <v>373.33333333333331</v>
      </c>
      <c r="H1562" s="17">
        <f t="shared" si="318"/>
        <v>0</v>
      </c>
      <c r="I1562" s="17"/>
      <c r="J1562" s="77"/>
      <c r="K1562" s="122"/>
    </row>
    <row r="1563" spans="1:11" ht="16.2" x14ac:dyDescent="0.3">
      <c r="A1563" s="63"/>
      <c r="B1563" s="45" t="s">
        <v>411</v>
      </c>
      <c r="C1563" s="4">
        <v>12</v>
      </c>
      <c r="D1563" s="4">
        <f t="shared" si="319"/>
        <v>10</v>
      </c>
      <c r="E1563" s="4"/>
      <c r="F1563" s="4">
        <f t="shared" si="320"/>
        <v>2</v>
      </c>
      <c r="G1563" s="17">
        <f t="shared" si="317"/>
        <v>373.33333333333331</v>
      </c>
      <c r="H1563" s="17">
        <f t="shared" si="318"/>
        <v>0</v>
      </c>
      <c r="I1563" s="17"/>
      <c r="J1563" s="77"/>
      <c r="K1563" s="122"/>
    </row>
    <row r="1564" spans="1:11" ht="16.2" x14ac:dyDescent="0.3">
      <c r="A1564" s="63"/>
      <c r="B1564" s="45" t="s">
        <v>412</v>
      </c>
      <c r="C1564" s="4">
        <v>12</v>
      </c>
      <c r="D1564" s="4">
        <f t="shared" si="319"/>
        <v>10</v>
      </c>
      <c r="E1564" s="4"/>
      <c r="F1564" s="4">
        <f t="shared" si="320"/>
        <v>2</v>
      </c>
      <c r="G1564" s="17">
        <f t="shared" ref="G1564:G1579" si="321">IF(2&lt;F1564,2,F1564)*140*4/3</f>
        <v>373.33333333333331</v>
      </c>
      <c r="H1564" s="17">
        <f t="shared" si="318"/>
        <v>0</v>
      </c>
      <c r="I1564" s="17"/>
      <c r="J1564" s="77"/>
      <c r="K1564" s="122"/>
    </row>
    <row r="1565" spans="1:11" ht="16.2" x14ac:dyDescent="0.3">
      <c r="A1565" s="63"/>
      <c r="B1565" s="45" t="s">
        <v>413</v>
      </c>
      <c r="C1565" s="4">
        <v>12</v>
      </c>
      <c r="D1565" s="4">
        <f t="shared" si="319"/>
        <v>10</v>
      </c>
      <c r="E1565" s="4"/>
      <c r="F1565" s="4">
        <f t="shared" si="320"/>
        <v>2</v>
      </c>
      <c r="G1565" s="17">
        <f t="shared" si="321"/>
        <v>373.33333333333331</v>
      </c>
      <c r="H1565" s="17">
        <f t="shared" si="318"/>
        <v>0</v>
      </c>
      <c r="I1565" s="17"/>
      <c r="J1565" s="77"/>
      <c r="K1565" s="122"/>
    </row>
    <row r="1566" spans="1:11" ht="16.2" x14ac:dyDescent="0.3">
      <c r="A1566" s="63"/>
      <c r="B1566" s="45" t="s">
        <v>414</v>
      </c>
      <c r="C1566" s="4">
        <v>13</v>
      </c>
      <c r="D1566" s="4">
        <f t="shared" si="319"/>
        <v>11</v>
      </c>
      <c r="E1566" s="4"/>
      <c r="F1566" s="4">
        <v>2</v>
      </c>
      <c r="G1566" s="17">
        <f t="shared" si="321"/>
        <v>373.33333333333331</v>
      </c>
      <c r="H1566" s="17">
        <f t="shared" si="318"/>
        <v>0</v>
      </c>
      <c r="I1566" s="17">
        <v>1</v>
      </c>
      <c r="J1566" s="77"/>
      <c r="K1566" s="122"/>
    </row>
    <row r="1567" spans="1:11" ht="16.2" x14ac:dyDescent="0.3">
      <c r="A1567" s="63"/>
      <c r="B1567" s="45" t="s">
        <v>415</v>
      </c>
      <c r="C1567" s="4">
        <v>13</v>
      </c>
      <c r="D1567" s="4">
        <f t="shared" si="319"/>
        <v>11</v>
      </c>
      <c r="E1567" s="4"/>
      <c r="F1567" s="4">
        <v>2</v>
      </c>
      <c r="G1567" s="17">
        <f t="shared" si="321"/>
        <v>373.33333333333331</v>
      </c>
      <c r="H1567" s="17">
        <f t="shared" si="318"/>
        <v>0</v>
      </c>
      <c r="I1567" s="17">
        <v>1</v>
      </c>
      <c r="J1567" s="77"/>
      <c r="K1567" s="122"/>
    </row>
    <row r="1568" spans="1:11" ht="16.2" x14ac:dyDescent="0.3">
      <c r="A1568" s="63"/>
      <c r="B1568" s="45" t="s">
        <v>416</v>
      </c>
      <c r="C1568" s="4"/>
      <c r="D1568" s="4" t="str">
        <f t="shared" si="319"/>
        <v/>
      </c>
      <c r="E1568" s="4"/>
      <c r="F1568" s="4"/>
      <c r="G1568" s="17"/>
      <c r="H1568" s="17"/>
      <c r="I1568" s="17"/>
      <c r="J1568" s="77"/>
      <c r="K1568" s="122"/>
    </row>
    <row r="1569" spans="1:11" ht="16.2" x14ac:dyDescent="0.3">
      <c r="A1569" s="63"/>
      <c r="B1569" s="45" t="s">
        <v>417</v>
      </c>
      <c r="C1569" s="4"/>
      <c r="D1569" s="4" t="str">
        <f t="shared" si="319"/>
        <v/>
      </c>
      <c r="E1569" s="4"/>
      <c r="F1569" s="4"/>
      <c r="G1569" s="17"/>
      <c r="H1569" s="17"/>
      <c r="I1569" s="17"/>
      <c r="J1569" s="77"/>
      <c r="K1569" s="122"/>
    </row>
    <row r="1570" spans="1:11" ht="16.2" x14ac:dyDescent="0.3">
      <c r="A1570" s="63"/>
      <c r="B1570" s="45" t="s">
        <v>418</v>
      </c>
      <c r="C1570" s="4"/>
      <c r="D1570" s="4" t="str">
        <f t="shared" si="319"/>
        <v/>
      </c>
      <c r="E1570" s="4"/>
      <c r="F1570" s="4"/>
      <c r="G1570" s="17"/>
      <c r="H1570" s="17"/>
      <c r="I1570" s="17"/>
      <c r="J1570" s="77"/>
      <c r="K1570" s="122"/>
    </row>
    <row r="1571" spans="1:11" ht="16.2" x14ac:dyDescent="0.3">
      <c r="A1571" s="63"/>
      <c r="B1571" s="45" t="s">
        <v>419</v>
      </c>
      <c r="C1571" s="4"/>
      <c r="D1571" s="4" t="str">
        <f t="shared" si="319"/>
        <v/>
      </c>
      <c r="E1571" s="4"/>
      <c r="F1571" s="4"/>
      <c r="G1571" s="17"/>
      <c r="H1571" s="17"/>
      <c r="I1571" s="17"/>
      <c r="J1571" s="77"/>
      <c r="K1571" s="122"/>
    </row>
    <row r="1572" spans="1:11" ht="16.2" x14ac:dyDescent="0.3">
      <c r="A1572" s="63"/>
      <c r="B1572" s="45" t="s">
        <v>420</v>
      </c>
      <c r="C1572" s="4">
        <v>13</v>
      </c>
      <c r="D1572" s="4">
        <f t="shared" si="319"/>
        <v>11</v>
      </c>
      <c r="E1572" s="4"/>
      <c r="F1572" s="4">
        <v>2</v>
      </c>
      <c r="G1572" s="17">
        <f t="shared" si="321"/>
        <v>373.33333333333331</v>
      </c>
      <c r="H1572" s="17">
        <f t="shared" si="318"/>
        <v>0</v>
      </c>
      <c r="I1572" s="17">
        <v>1</v>
      </c>
      <c r="J1572" s="77"/>
      <c r="K1572" s="122"/>
    </row>
    <row r="1573" spans="1:11" ht="16.2" x14ac:dyDescent="0.3">
      <c r="A1573" s="63"/>
      <c r="B1573" s="45" t="s">
        <v>421</v>
      </c>
      <c r="C1573" s="4">
        <v>13</v>
      </c>
      <c r="D1573" s="4">
        <f t="shared" si="319"/>
        <v>11</v>
      </c>
      <c r="E1573" s="4"/>
      <c r="F1573" s="4">
        <v>2</v>
      </c>
      <c r="G1573" s="17">
        <f t="shared" si="321"/>
        <v>373.33333333333331</v>
      </c>
      <c r="H1573" s="17">
        <f t="shared" si="318"/>
        <v>0</v>
      </c>
      <c r="I1573" s="17">
        <v>1</v>
      </c>
      <c r="J1573" s="77"/>
      <c r="K1573" s="122"/>
    </row>
    <row r="1574" spans="1:11" ht="16.2" x14ac:dyDescent="0.3">
      <c r="A1574" s="63"/>
      <c r="B1574" s="45" t="s">
        <v>422</v>
      </c>
      <c r="C1574" s="4">
        <v>12</v>
      </c>
      <c r="D1574" s="4">
        <f t="shared" si="319"/>
        <v>10</v>
      </c>
      <c r="E1574" s="4"/>
      <c r="F1574" s="4">
        <f t="shared" si="320"/>
        <v>2</v>
      </c>
      <c r="G1574" s="17">
        <f t="shared" si="321"/>
        <v>373.33333333333331</v>
      </c>
      <c r="H1574" s="17">
        <f t="shared" ref="H1574:H1579" si="322">IF(F1574&gt;2,F1574-2,0)*140*5/3</f>
        <v>0</v>
      </c>
      <c r="I1574" s="17"/>
      <c r="J1574" s="77"/>
      <c r="K1574" s="122"/>
    </row>
    <row r="1575" spans="1:11" ht="16.2" x14ac:dyDescent="0.3">
      <c r="A1575" s="63"/>
      <c r="B1575" s="45" t="s">
        <v>423</v>
      </c>
      <c r="C1575" s="4">
        <v>12</v>
      </c>
      <c r="D1575" s="4">
        <f t="shared" si="319"/>
        <v>10</v>
      </c>
      <c r="E1575" s="4"/>
      <c r="F1575" s="4">
        <f t="shared" si="320"/>
        <v>2</v>
      </c>
      <c r="G1575" s="17">
        <f t="shared" si="321"/>
        <v>373.33333333333331</v>
      </c>
      <c r="H1575" s="17">
        <f t="shared" si="322"/>
        <v>0</v>
      </c>
      <c r="I1575" s="17"/>
      <c r="J1575" s="77"/>
      <c r="K1575" s="122"/>
    </row>
    <row r="1576" spans="1:11" ht="16.2" x14ac:dyDescent="0.3">
      <c r="A1576" s="63"/>
      <c r="B1576" s="45" t="s">
        <v>424</v>
      </c>
      <c r="C1576" s="4">
        <v>12</v>
      </c>
      <c r="D1576" s="4">
        <f t="shared" si="319"/>
        <v>10</v>
      </c>
      <c r="E1576" s="4"/>
      <c r="F1576" s="4">
        <f t="shared" si="320"/>
        <v>2</v>
      </c>
      <c r="G1576" s="17">
        <f t="shared" si="321"/>
        <v>373.33333333333331</v>
      </c>
      <c r="H1576" s="17">
        <f t="shared" si="322"/>
        <v>0</v>
      </c>
      <c r="I1576" s="17"/>
      <c r="J1576" s="77"/>
      <c r="K1576" s="122"/>
    </row>
    <row r="1577" spans="1:11" ht="16.2" x14ac:dyDescent="0.3">
      <c r="A1577" s="63"/>
      <c r="B1577" s="45" t="s">
        <v>425</v>
      </c>
      <c r="C1577" s="4">
        <v>12</v>
      </c>
      <c r="D1577" s="4">
        <f t="shared" si="319"/>
        <v>10</v>
      </c>
      <c r="E1577" s="4"/>
      <c r="F1577" s="4">
        <f t="shared" si="320"/>
        <v>2</v>
      </c>
      <c r="G1577" s="17">
        <f t="shared" si="321"/>
        <v>373.33333333333331</v>
      </c>
      <c r="H1577" s="17">
        <f t="shared" si="322"/>
        <v>0</v>
      </c>
      <c r="I1577" s="17"/>
      <c r="J1577" s="77"/>
      <c r="K1577" s="122"/>
    </row>
    <row r="1578" spans="1:11" ht="16.2" x14ac:dyDescent="0.3">
      <c r="A1578" s="63"/>
      <c r="B1578" s="45" t="s">
        <v>426</v>
      </c>
      <c r="C1578" s="4">
        <v>13</v>
      </c>
      <c r="D1578" s="4">
        <f t="shared" si="319"/>
        <v>11</v>
      </c>
      <c r="E1578" s="4"/>
      <c r="F1578" s="4">
        <v>2</v>
      </c>
      <c r="G1578" s="17">
        <f t="shared" si="321"/>
        <v>373.33333333333331</v>
      </c>
      <c r="H1578" s="17">
        <f t="shared" si="322"/>
        <v>0</v>
      </c>
      <c r="I1578" s="17">
        <v>1</v>
      </c>
      <c r="J1578" s="77"/>
      <c r="K1578" s="122"/>
    </row>
    <row r="1579" spans="1:11" ht="16.2" x14ac:dyDescent="0.3">
      <c r="A1579" s="63"/>
      <c r="B1579" s="45" t="s">
        <v>427</v>
      </c>
      <c r="C1579" s="4">
        <v>13</v>
      </c>
      <c r="D1579" s="4">
        <f t="shared" si="319"/>
        <v>11</v>
      </c>
      <c r="E1579" s="4"/>
      <c r="F1579" s="4">
        <v>2</v>
      </c>
      <c r="G1579" s="17">
        <f t="shared" si="321"/>
        <v>373.33333333333331</v>
      </c>
      <c r="H1579" s="17">
        <f t="shared" si="322"/>
        <v>0</v>
      </c>
      <c r="I1579" s="17">
        <v>1</v>
      </c>
      <c r="J1579" s="77"/>
      <c r="K1579" s="122"/>
    </row>
    <row r="1580" spans="1:11" ht="16.2" x14ac:dyDescent="0.3">
      <c r="A1580" s="63"/>
      <c r="B1580" s="45" t="s">
        <v>428</v>
      </c>
      <c r="C1580" s="4"/>
      <c r="D1580" s="4" t="str">
        <f t="shared" si="319"/>
        <v/>
      </c>
      <c r="E1580" s="4"/>
      <c r="F1580" s="4"/>
      <c r="G1580" s="17"/>
      <c r="H1580" s="17"/>
      <c r="I1580" s="17"/>
      <c r="J1580" s="77"/>
      <c r="K1580" s="122"/>
    </row>
    <row r="1581" spans="1:11" ht="16.2" x14ac:dyDescent="0.3">
      <c r="A1581" s="63"/>
      <c r="B1581" s="8" t="s">
        <v>59</v>
      </c>
      <c r="C1581" s="4"/>
      <c r="D1581" s="4">
        <v>152</v>
      </c>
      <c r="E1581" s="4"/>
      <c r="F1581" s="4">
        <v>38</v>
      </c>
      <c r="G1581" s="17"/>
      <c r="H1581" s="17"/>
      <c r="I1581" s="17">
        <v>13</v>
      </c>
      <c r="J1581" s="77">
        <v>21280</v>
      </c>
      <c r="K1581" s="122"/>
    </row>
    <row r="1582" spans="1:11" ht="32.4" x14ac:dyDescent="0.3">
      <c r="A1582" s="63"/>
      <c r="B1582" s="90" t="s">
        <v>1849</v>
      </c>
      <c r="C1582" s="4"/>
      <c r="D1582" s="4" t="str">
        <f t="shared" si="319"/>
        <v/>
      </c>
      <c r="E1582" s="4"/>
      <c r="F1582" s="4"/>
      <c r="G1582" s="17"/>
      <c r="H1582" s="17"/>
      <c r="I1582" s="17"/>
      <c r="J1582" s="77">
        <v>10127</v>
      </c>
      <c r="K1582" s="122"/>
    </row>
    <row r="1583" spans="1:11" ht="16.2" x14ac:dyDescent="0.3">
      <c r="A1583" s="63"/>
      <c r="B1583" s="8" t="s">
        <v>1817</v>
      </c>
      <c r="C1583" s="4"/>
      <c r="D1583" s="4"/>
      <c r="E1583" s="4"/>
      <c r="F1583" s="4"/>
      <c r="G1583" s="17"/>
      <c r="H1583" s="17"/>
      <c r="I1583" s="17"/>
      <c r="J1583" s="77">
        <v>31407</v>
      </c>
      <c r="K1583" s="122"/>
    </row>
    <row r="1584" spans="1:11" ht="16.2" x14ac:dyDescent="0.3">
      <c r="A1584" s="63"/>
      <c r="B1584" s="8" t="s">
        <v>1</v>
      </c>
      <c r="C1584" s="4"/>
      <c r="D1584" s="4"/>
      <c r="E1584" s="4"/>
      <c r="F1584" s="4"/>
      <c r="G1584" s="1"/>
      <c r="H1584" s="1"/>
      <c r="I1584" s="1"/>
      <c r="J1584" s="43">
        <v>37656</v>
      </c>
      <c r="K1584" s="122"/>
    </row>
    <row r="1585" spans="1:11" ht="16.2" x14ac:dyDescent="0.3">
      <c r="A1585" s="63"/>
      <c r="B1585" s="8" t="s">
        <v>405</v>
      </c>
      <c r="C1585" s="9"/>
      <c r="D1585" s="9" t="str">
        <f t="shared" ref="D1585" si="323">IF((OR(C1585&gt;12,C1585=12)),C1585-2,IF(C1585=8,C1585-1,""))</f>
        <v/>
      </c>
      <c r="E1585" s="9"/>
      <c r="F1585" s="9"/>
      <c r="G1585" s="10"/>
      <c r="H1585" s="10"/>
      <c r="I1585" s="10"/>
      <c r="J1585" s="78">
        <v>6249</v>
      </c>
      <c r="K1585" s="122"/>
    </row>
    <row r="1586" spans="1:11" x14ac:dyDescent="0.3">
      <c r="A1586" s="63"/>
      <c r="K1586" s="122"/>
    </row>
    <row r="1587" spans="1:11" ht="16.2" x14ac:dyDescent="0.3">
      <c r="A1587" s="63"/>
      <c r="B1587" s="45" t="s">
        <v>433</v>
      </c>
      <c r="C1587" s="4"/>
      <c r="D1587" s="4" t="str">
        <f t="shared" ref="D1587:D1622" si="324">IF((OR(C1587&gt;12,C1587=12)),C1587-2,IF(C1587=8,C1587-1,""))</f>
        <v/>
      </c>
      <c r="E1587" s="4"/>
      <c r="F1587" s="4"/>
      <c r="G1587" s="17"/>
      <c r="H1587" s="1"/>
      <c r="I1587" s="1"/>
      <c r="J1587" s="77"/>
      <c r="K1587" s="122"/>
    </row>
    <row r="1588" spans="1:11" ht="16.2" x14ac:dyDescent="0.3">
      <c r="A1588" s="63"/>
      <c r="B1588" s="45" t="s">
        <v>431</v>
      </c>
      <c r="C1588" s="4">
        <v>13</v>
      </c>
      <c r="D1588" s="4">
        <f t="shared" si="324"/>
        <v>11</v>
      </c>
      <c r="E1588" s="4"/>
      <c r="F1588" s="4">
        <v>2</v>
      </c>
      <c r="G1588" s="17">
        <f t="shared" ref="G1588:G1595" si="325">IF(2&lt;F1588,2,F1588)*140*4/3</f>
        <v>373.33333333333331</v>
      </c>
      <c r="H1588" s="17">
        <f t="shared" ref="H1588:H1595" si="326">IF(F1588&gt;2,F1588-2,0)*140*5/3</f>
        <v>0</v>
      </c>
      <c r="I1588" s="17">
        <v>1</v>
      </c>
      <c r="J1588" s="77"/>
      <c r="K1588" s="122"/>
    </row>
    <row r="1589" spans="1:11" ht="16.2" x14ac:dyDescent="0.3">
      <c r="A1589" s="63"/>
      <c r="B1589" s="45" t="s">
        <v>432</v>
      </c>
      <c r="C1589" s="4">
        <v>13</v>
      </c>
      <c r="D1589" s="4">
        <f t="shared" si="324"/>
        <v>11</v>
      </c>
      <c r="E1589" s="4"/>
      <c r="F1589" s="4">
        <v>2</v>
      </c>
      <c r="G1589" s="17">
        <f t="shared" si="325"/>
        <v>373.33333333333331</v>
      </c>
      <c r="H1589" s="17">
        <f t="shared" si="326"/>
        <v>0</v>
      </c>
      <c r="I1589" s="17">
        <v>1</v>
      </c>
      <c r="J1589" s="77"/>
      <c r="K1589" s="122"/>
    </row>
    <row r="1590" spans="1:11" ht="16.2" x14ac:dyDescent="0.3">
      <c r="A1590" s="63"/>
      <c r="B1590" s="45" t="s">
        <v>434</v>
      </c>
      <c r="C1590" s="4">
        <v>12</v>
      </c>
      <c r="D1590" s="4">
        <f t="shared" si="324"/>
        <v>10</v>
      </c>
      <c r="E1590" s="4"/>
      <c r="F1590" s="4">
        <f t="shared" ref="F1590:F1617" si="327">D1590-8</f>
        <v>2</v>
      </c>
      <c r="G1590" s="17">
        <f t="shared" si="325"/>
        <v>373.33333333333331</v>
      </c>
      <c r="H1590" s="17">
        <f t="shared" si="326"/>
        <v>0</v>
      </c>
      <c r="I1590" s="17"/>
      <c r="J1590" s="77"/>
      <c r="K1590" s="122"/>
    </row>
    <row r="1591" spans="1:11" ht="16.2" x14ac:dyDescent="0.3">
      <c r="A1591" s="63"/>
      <c r="B1591" s="45" t="s">
        <v>435</v>
      </c>
      <c r="C1591" s="4">
        <v>12</v>
      </c>
      <c r="D1591" s="4">
        <f t="shared" si="324"/>
        <v>10</v>
      </c>
      <c r="E1591" s="4"/>
      <c r="F1591" s="4">
        <f t="shared" si="327"/>
        <v>2</v>
      </c>
      <c r="G1591" s="17">
        <f t="shared" si="325"/>
        <v>373.33333333333331</v>
      </c>
      <c r="H1591" s="17">
        <f t="shared" si="326"/>
        <v>0</v>
      </c>
      <c r="I1591" s="17"/>
      <c r="J1591" s="77"/>
      <c r="K1591" s="122"/>
    </row>
    <row r="1592" spans="1:11" ht="16.2" x14ac:dyDescent="0.3">
      <c r="A1592" s="63"/>
      <c r="B1592" s="45" t="s">
        <v>436</v>
      </c>
      <c r="C1592" s="4">
        <v>12</v>
      </c>
      <c r="D1592" s="4">
        <f t="shared" si="324"/>
        <v>10</v>
      </c>
      <c r="E1592" s="4"/>
      <c r="F1592" s="4">
        <f t="shared" si="327"/>
        <v>2</v>
      </c>
      <c r="G1592" s="17">
        <f t="shared" si="325"/>
        <v>373.33333333333331</v>
      </c>
      <c r="H1592" s="17">
        <f t="shared" si="326"/>
        <v>0</v>
      </c>
      <c r="I1592" s="17"/>
      <c r="J1592" s="77"/>
      <c r="K1592" s="122"/>
    </row>
    <row r="1593" spans="1:11" ht="16.2" x14ac:dyDescent="0.3">
      <c r="A1593" s="63"/>
      <c r="B1593" s="45" t="s">
        <v>437</v>
      </c>
      <c r="C1593" s="4">
        <v>12</v>
      </c>
      <c r="D1593" s="4">
        <f t="shared" si="324"/>
        <v>10</v>
      </c>
      <c r="E1593" s="4"/>
      <c r="F1593" s="4">
        <f t="shared" si="327"/>
        <v>2</v>
      </c>
      <c r="G1593" s="17">
        <f t="shared" si="325"/>
        <v>373.33333333333331</v>
      </c>
      <c r="H1593" s="17">
        <f t="shared" si="326"/>
        <v>0</v>
      </c>
      <c r="I1593" s="17"/>
      <c r="J1593" s="77"/>
      <c r="K1593" s="122"/>
    </row>
    <row r="1594" spans="1:11" ht="16.2" x14ac:dyDescent="0.3">
      <c r="A1594" s="63"/>
      <c r="B1594" s="45" t="s">
        <v>438</v>
      </c>
      <c r="C1594" s="4">
        <v>13</v>
      </c>
      <c r="D1594" s="4">
        <f t="shared" si="324"/>
        <v>11</v>
      </c>
      <c r="E1594" s="4"/>
      <c r="F1594" s="4">
        <v>2</v>
      </c>
      <c r="G1594" s="17">
        <f t="shared" si="325"/>
        <v>373.33333333333331</v>
      </c>
      <c r="H1594" s="17">
        <f t="shared" si="326"/>
        <v>0</v>
      </c>
      <c r="I1594" s="17">
        <v>1</v>
      </c>
      <c r="J1594" s="77"/>
      <c r="K1594" s="122"/>
    </row>
    <row r="1595" spans="1:11" ht="16.2" x14ac:dyDescent="0.3">
      <c r="A1595" s="63"/>
      <c r="B1595" s="45" t="s">
        <v>439</v>
      </c>
      <c r="C1595" s="4">
        <v>13</v>
      </c>
      <c r="D1595" s="4">
        <f t="shared" si="324"/>
        <v>11</v>
      </c>
      <c r="E1595" s="4"/>
      <c r="F1595" s="4">
        <v>2</v>
      </c>
      <c r="G1595" s="17">
        <f t="shared" si="325"/>
        <v>373.33333333333331</v>
      </c>
      <c r="H1595" s="17">
        <f t="shared" si="326"/>
        <v>0</v>
      </c>
      <c r="I1595" s="17">
        <v>1</v>
      </c>
      <c r="J1595" s="77"/>
      <c r="K1595" s="122"/>
    </row>
    <row r="1596" spans="1:11" ht="16.2" x14ac:dyDescent="0.3">
      <c r="A1596" s="63"/>
      <c r="B1596" s="45" t="s">
        <v>440</v>
      </c>
      <c r="C1596" s="4"/>
      <c r="D1596" s="4" t="str">
        <f>IF((OR(C1596&gt;12,C1596=12)),C1596-2,IF(C1596=8,C1596-1,""))</f>
        <v/>
      </c>
      <c r="E1596" s="4"/>
      <c r="F1596" s="4"/>
      <c r="G1596" s="17"/>
      <c r="H1596" s="17"/>
      <c r="I1596" s="17"/>
      <c r="J1596" s="77"/>
      <c r="K1596" s="122"/>
    </row>
    <row r="1597" spans="1:11" ht="16.2" x14ac:dyDescent="0.3">
      <c r="A1597" s="63"/>
      <c r="B1597" s="45" t="s">
        <v>441</v>
      </c>
      <c r="C1597" s="4"/>
      <c r="D1597" s="4" t="str">
        <f t="shared" si="324"/>
        <v/>
      </c>
      <c r="E1597" s="4"/>
      <c r="F1597" s="4"/>
      <c r="G1597" s="17"/>
      <c r="H1597" s="17"/>
      <c r="I1597" s="17"/>
      <c r="J1597" s="77"/>
      <c r="K1597" s="122"/>
    </row>
    <row r="1598" spans="1:11" ht="16.2" x14ac:dyDescent="0.3">
      <c r="A1598" s="63"/>
      <c r="B1598" s="183" t="s">
        <v>2062</v>
      </c>
      <c r="C1598" s="22"/>
      <c r="D1598" s="22" t="str">
        <f t="shared" si="324"/>
        <v/>
      </c>
      <c r="E1598" s="22"/>
      <c r="F1598" s="22"/>
      <c r="G1598" s="23"/>
      <c r="H1598" s="23"/>
      <c r="I1598" s="23"/>
      <c r="J1598" s="79"/>
      <c r="K1598" s="163"/>
    </row>
    <row r="1599" spans="1:11" ht="16.2" x14ac:dyDescent="0.3">
      <c r="A1599" s="63"/>
      <c r="B1599" s="45" t="s">
        <v>442</v>
      </c>
      <c r="C1599" s="4"/>
      <c r="D1599" s="4" t="str">
        <f t="shared" si="324"/>
        <v/>
      </c>
      <c r="E1599" s="4"/>
      <c r="F1599" s="4"/>
      <c r="G1599" s="17"/>
      <c r="H1599" s="17"/>
      <c r="I1599" s="17"/>
      <c r="J1599" s="77"/>
      <c r="K1599" s="122"/>
    </row>
    <row r="1600" spans="1:11" ht="16.2" x14ac:dyDescent="0.3">
      <c r="A1600" s="63"/>
      <c r="B1600" s="45" t="s">
        <v>443</v>
      </c>
      <c r="C1600" s="4">
        <v>13</v>
      </c>
      <c r="D1600" s="4">
        <f t="shared" si="324"/>
        <v>11</v>
      </c>
      <c r="E1600" s="4"/>
      <c r="F1600" s="4">
        <v>2</v>
      </c>
      <c r="G1600" s="17">
        <f>IF(2&lt;F1600,2,F1600)*150*4/3</f>
        <v>400</v>
      </c>
      <c r="H1600" s="17">
        <f>IF(F1600&gt;2,F1600-2,0)*150*5/3</f>
        <v>0</v>
      </c>
      <c r="I1600" s="17">
        <v>1</v>
      </c>
      <c r="J1600" s="77"/>
      <c r="K1600" s="122"/>
    </row>
    <row r="1601" spans="1:11" ht="16.2" x14ac:dyDescent="0.3">
      <c r="A1601" s="63"/>
      <c r="B1601" s="45" t="s">
        <v>444</v>
      </c>
      <c r="C1601" s="4">
        <v>13</v>
      </c>
      <c r="D1601" s="4">
        <f t="shared" si="324"/>
        <v>11</v>
      </c>
      <c r="E1601" s="4"/>
      <c r="F1601" s="4">
        <v>2</v>
      </c>
      <c r="G1601" s="17">
        <f t="shared" ref="G1601:G1618" si="328">IF(2&lt;F1601,2,F1601)*150*4/3</f>
        <v>400</v>
      </c>
      <c r="H1601" s="17">
        <f t="shared" ref="H1601:H1618" si="329">IF(F1601&gt;2,F1601-2,0)*150*5/3</f>
        <v>0</v>
      </c>
      <c r="I1601" s="17">
        <v>1</v>
      </c>
      <c r="J1601" s="77"/>
      <c r="K1601" s="122"/>
    </row>
    <row r="1602" spans="1:11" ht="16.2" x14ac:dyDescent="0.3">
      <c r="A1602" s="63"/>
      <c r="B1602" s="45" t="s">
        <v>445</v>
      </c>
      <c r="C1602" s="4">
        <v>12</v>
      </c>
      <c r="D1602" s="4">
        <f t="shared" si="324"/>
        <v>10</v>
      </c>
      <c r="E1602" s="4"/>
      <c r="F1602" s="4">
        <f t="shared" si="327"/>
        <v>2</v>
      </c>
      <c r="G1602" s="17">
        <f t="shared" si="328"/>
        <v>400</v>
      </c>
      <c r="H1602" s="17">
        <f t="shared" si="329"/>
        <v>0</v>
      </c>
      <c r="I1602" s="17"/>
      <c r="J1602" s="77"/>
      <c r="K1602" s="122"/>
    </row>
    <row r="1603" spans="1:11" ht="16.2" x14ac:dyDescent="0.3">
      <c r="A1603" s="63"/>
      <c r="B1603" s="45" t="s">
        <v>446</v>
      </c>
      <c r="C1603" s="4">
        <v>12</v>
      </c>
      <c r="D1603" s="4">
        <f t="shared" si="324"/>
        <v>10</v>
      </c>
      <c r="E1603" s="4"/>
      <c r="F1603" s="4">
        <f t="shared" si="327"/>
        <v>2</v>
      </c>
      <c r="G1603" s="17">
        <f t="shared" si="328"/>
        <v>400</v>
      </c>
      <c r="H1603" s="17">
        <f t="shared" si="329"/>
        <v>0</v>
      </c>
      <c r="I1603" s="17"/>
      <c r="J1603" s="77"/>
      <c r="K1603" s="122"/>
    </row>
    <row r="1604" spans="1:11" ht="16.2" x14ac:dyDescent="0.3">
      <c r="A1604" s="63"/>
      <c r="B1604" s="45" t="s">
        <v>447</v>
      </c>
      <c r="C1604" s="4">
        <v>12</v>
      </c>
      <c r="D1604" s="4">
        <f t="shared" si="324"/>
        <v>10</v>
      </c>
      <c r="E1604" s="4"/>
      <c r="F1604" s="4">
        <f t="shared" si="327"/>
        <v>2</v>
      </c>
      <c r="G1604" s="17">
        <f t="shared" si="328"/>
        <v>400</v>
      </c>
      <c r="H1604" s="17">
        <f t="shared" si="329"/>
        <v>0</v>
      </c>
      <c r="I1604" s="17"/>
      <c r="J1604" s="77"/>
      <c r="K1604" s="122"/>
    </row>
    <row r="1605" spans="1:11" ht="16.2" x14ac:dyDescent="0.3">
      <c r="A1605" s="63"/>
      <c r="B1605" s="45" t="s">
        <v>448</v>
      </c>
      <c r="C1605" s="4">
        <v>12</v>
      </c>
      <c r="D1605" s="4">
        <f t="shared" si="324"/>
        <v>10</v>
      </c>
      <c r="E1605" s="4"/>
      <c r="F1605" s="4">
        <f t="shared" si="327"/>
        <v>2</v>
      </c>
      <c r="G1605" s="17">
        <f t="shared" si="328"/>
        <v>400</v>
      </c>
      <c r="H1605" s="17">
        <f t="shared" si="329"/>
        <v>0</v>
      </c>
      <c r="I1605" s="17"/>
      <c r="J1605" s="77"/>
      <c r="K1605" s="122"/>
    </row>
    <row r="1606" spans="1:11" ht="16.2" x14ac:dyDescent="0.3">
      <c r="A1606" s="63"/>
      <c r="B1606" s="45" t="s">
        <v>449</v>
      </c>
      <c r="C1606" s="4">
        <v>12</v>
      </c>
      <c r="D1606" s="4">
        <f t="shared" si="324"/>
        <v>10</v>
      </c>
      <c r="E1606" s="4"/>
      <c r="F1606" s="4">
        <f t="shared" si="327"/>
        <v>2</v>
      </c>
      <c r="G1606" s="17">
        <f t="shared" si="328"/>
        <v>400</v>
      </c>
      <c r="H1606" s="17">
        <f t="shared" si="329"/>
        <v>0</v>
      </c>
      <c r="I1606" s="17"/>
      <c r="J1606" s="77"/>
      <c r="K1606" s="122"/>
    </row>
    <row r="1607" spans="1:11" ht="16.2" x14ac:dyDescent="0.3">
      <c r="A1607" s="63"/>
      <c r="B1607" s="45" t="s">
        <v>450</v>
      </c>
      <c r="C1607" s="4">
        <v>13</v>
      </c>
      <c r="D1607" s="4">
        <f t="shared" si="324"/>
        <v>11</v>
      </c>
      <c r="E1607" s="4"/>
      <c r="F1607" s="4">
        <v>2</v>
      </c>
      <c r="G1607" s="17">
        <f t="shared" si="328"/>
        <v>400</v>
      </c>
      <c r="H1607" s="17">
        <f t="shared" si="329"/>
        <v>0</v>
      </c>
      <c r="I1607" s="17">
        <v>1</v>
      </c>
      <c r="J1607" s="77"/>
      <c r="K1607" s="122"/>
    </row>
    <row r="1608" spans="1:11" ht="16.2" x14ac:dyDescent="0.3">
      <c r="A1608" s="63"/>
      <c r="B1608" s="45" t="s">
        <v>451</v>
      </c>
      <c r="C1608" s="4"/>
      <c r="D1608" s="4" t="str">
        <f t="shared" si="324"/>
        <v/>
      </c>
      <c r="E1608" s="4"/>
      <c r="F1608" s="4"/>
      <c r="G1608" s="17"/>
      <c r="H1608" s="17"/>
      <c r="I1608" s="17"/>
      <c r="J1608" s="77"/>
      <c r="K1608" s="122"/>
    </row>
    <row r="1609" spans="1:11" ht="16.2" x14ac:dyDescent="0.3">
      <c r="A1609" s="63"/>
      <c r="B1609" s="45" t="s">
        <v>452</v>
      </c>
      <c r="C1609" s="4"/>
      <c r="D1609" s="4" t="str">
        <f t="shared" si="324"/>
        <v/>
      </c>
      <c r="E1609" s="4"/>
      <c r="F1609" s="4"/>
      <c r="G1609" s="17"/>
      <c r="H1609" s="17"/>
      <c r="I1609" s="17"/>
      <c r="J1609" s="77"/>
      <c r="K1609" s="122"/>
    </row>
    <row r="1610" spans="1:11" ht="16.2" x14ac:dyDescent="0.3">
      <c r="A1610" s="63"/>
      <c r="B1610" s="45" t="s">
        <v>453</v>
      </c>
      <c r="C1610" s="4"/>
      <c r="D1610" s="4" t="str">
        <f t="shared" si="324"/>
        <v/>
      </c>
      <c r="E1610" s="4"/>
      <c r="F1610" s="4"/>
      <c r="G1610" s="17"/>
      <c r="H1610" s="17"/>
      <c r="I1610" s="17"/>
      <c r="J1610" s="77"/>
      <c r="K1610" s="122"/>
    </row>
    <row r="1611" spans="1:11" ht="16.2" x14ac:dyDescent="0.3">
      <c r="A1611" s="63"/>
      <c r="B1611" s="45" t="s">
        <v>454</v>
      </c>
      <c r="C1611" s="4">
        <v>11</v>
      </c>
      <c r="D1611" s="4">
        <v>10</v>
      </c>
      <c r="E1611" s="4"/>
      <c r="F1611" s="4">
        <v>2</v>
      </c>
      <c r="G1611" s="17"/>
      <c r="H1611" s="17"/>
      <c r="I1611" s="17"/>
      <c r="J1611" s="77"/>
      <c r="K1611" s="122"/>
    </row>
    <row r="1612" spans="1:11" ht="16.2" x14ac:dyDescent="0.3">
      <c r="A1612" s="63"/>
      <c r="B1612" s="45" t="s">
        <v>455</v>
      </c>
      <c r="C1612" s="4">
        <v>13</v>
      </c>
      <c r="D1612" s="4">
        <f t="shared" si="324"/>
        <v>11</v>
      </c>
      <c r="E1612" s="4"/>
      <c r="F1612" s="4">
        <v>2</v>
      </c>
      <c r="G1612" s="17">
        <f t="shared" si="328"/>
        <v>400</v>
      </c>
      <c r="H1612" s="17">
        <f t="shared" si="329"/>
        <v>0</v>
      </c>
      <c r="I1612" s="17">
        <v>1</v>
      </c>
      <c r="J1612" s="77"/>
      <c r="K1612" s="122"/>
    </row>
    <row r="1613" spans="1:11" ht="16.2" x14ac:dyDescent="0.3">
      <c r="A1613" s="63"/>
      <c r="B1613" s="45" t="s">
        <v>456</v>
      </c>
      <c r="C1613" s="4">
        <v>13</v>
      </c>
      <c r="D1613" s="4">
        <f t="shared" si="324"/>
        <v>11</v>
      </c>
      <c r="E1613" s="4"/>
      <c r="F1613" s="4">
        <v>2</v>
      </c>
      <c r="G1613" s="17">
        <f t="shared" si="328"/>
        <v>400</v>
      </c>
      <c r="H1613" s="17">
        <f t="shared" si="329"/>
        <v>0</v>
      </c>
      <c r="I1613" s="17">
        <v>1</v>
      </c>
      <c r="J1613" s="77"/>
      <c r="K1613" s="122"/>
    </row>
    <row r="1614" spans="1:11" ht="16.2" x14ac:dyDescent="0.3">
      <c r="A1614" s="63"/>
      <c r="B1614" s="45" t="s">
        <v>457</v>
      </c>
      <c r="C1614" s="4">
        <v>12</v>
      </c>
      <c r="D1614" s="4">
        <f t="shared" si="324"/>
        <v>10</v>
      </c>
      <c r="E1614" s="4"/>
      <c r="F1614" s="4">
        <f t="shared" si="327"/>
        <v>2</v>
      </c>
      <c r="G1614" s="17">
        <f t="shared" si="328"/>
        <v>400</v>
      </c>
      <c r="H1614" s="17">
        <f t="shared" si="329"/>
        <v>0</v>
      </c>
      <c r="I1614" s="17"/>
      <c r="J1614" s="77"/>
      <c r="K1614" s="122"/>
    </row>
    <row r="1615" spans="1:11" ht="16.2" x14ac:dyDescent="0.3">
      <c r="A1615" s="63"/>
      <c r="B1615" s="45" t="s">
        <v>458</v>
      </c>
      <c r="C1615" s="4">
        <v>12</v>
      </c>
      <c r="D1615" s="4">
        <f t="shared" si="324"/>
        <v>10</v>
      </c>
      <c r="E1615" s="4"/>
      <c r="F1615" s="4">
        <f t="shared" si="327"/>
        <v>2</v>
      </c>
      <c r="G1615" s="17">
        <f t="shared" si="328"/>
        <v>400</v>
      </c>
      <c r="H1615" s="17">
        <f t="shared" si="329"/>
        <v>0</v>
      </c>
      <c r="I1615" s="17"/>
      <c r="J1615" s="77"/>
      <c r="K1615" s="122"/>
    </row>
    <row r="1616" spans="1:11" ht="16.2" x14ac:dyDescent="0.3">
      <c r="A1616" s="63"/>
      <c r="B1616" s="45" t="s">
        <v>459</v>
      </c>
      <c r="C1616" s="4">
        <v>12</v>
      </c>
      <c r="D1616" s="4">
        <f t="shared" si="324"/>
        <v>10</v>
      </c>
      <c r="E1616" s="4"/>
      <c r="F1616" s="4">
        <f t="shared" si="327"/>
        <v>2</v>
      </c>
      <c r="G1616" s="17">
        <f t="shared" si="328"/>
        <v>400</v>
      </c>
      <c r="H1616" s="17">
        <f t="shared" si="329"/>
        <v>0</v>
      </c>
      <c r="I1616" s="17"/>
      <c r="J1616" s="77"/>
      <c r="K1616" s="122"/>
    </row>
    <row r="1617" spans="1:11" ht="16.2" x14ac:dyDescent="0.3">
      <c r="A1617" s="63"/>
      <c r="B1617" s="45" t="s">
        <v>460</v>
      </c>
      <c r="C1617" s="4">
        <v>12</v>
      </c>
      <c r="D1617" s="4">
        <f t="shared" si="324"/>
        <v>10</v>
      </c>
      <c r="E1617" s="4"/>
      <c r="F1617" s="4">
        <f t="shared" si="327"/>
        <v>2</v>
      </c>
      <c r="G1617" s="17">
        <f t="shared" si="328"/>
        <v>400</v>
      </c>
      <c r="H1617" s="17">
        <f t="shared" si="329"/>
        <v>0</v>
      </c>
      <c r="I1617" s="17"/>
      <c r="J1617" s="77"/>
      <c r="K1617" s="122"/>
    </row>
    <row r="1618" spans="1:11" ht="16.2" x14ac:dyDescent="0.3">
      <c r="A1618" s="63"/>
      <c r="B1618" s="8" t="s">
        <v>59</v>
      </c>
      <c r="C1618" s="4"/>
      <c r="D1618" s="4" t="s">
        <v>1985</v>
      </c>
      <c r="E1618" s="4"/>
      <c r="F1618" s="4">
        <f>SUM(F1588:F1617)</f>
        <v>46</v>
      </c>
      <c r="G1618" s="1">
        <f t="shared" si="328"/>
        <v>400</v>
      </c>
      <c r="H1618" s="1">
        <f t="shared" si="329"/>
        <v>11000</v>
      </c>
      <c r="I1618" s="1">
        <v>9</v>
      </c>
      <c r="J1618" s="77">
        <v>26960</v>
      </c>
      <c r="K1618" s="122"/>
    </row>
    <row r="1619" spans="1:11" ht="33" customHeight="1" x14ac:dyDescent="0.3">
      <c r="A1619" s="63"/>
      <c r="B1619" s="90" t="s">
        <v>1849</v>
      </c>
      <c r="C1619" s="18"/>
      <c r="D1619" s="4"/>
      <c r="E1619" s="4"/>
      <c r="F1619" s="4"/>
      <c r="G1619" s="1"/>
      <c r="H1619" s="1"/>
      <c r="I1619" s="1"/>
      <c r="J1619" s="43">
        <v>11570</v>
      </c>
      <c r="K1619" s="122"/>
    </row>
    <row r="1620" spans="1:11" ht="16.2" x14ac:dyDescent="0.3">
      <c r="A1620" s="63"/>
      <c r="B1620" s="8" t="s">
        <v>1817</v>
      </c>
      <c r="C1620" s="18"/>
      <c r="D1620" s="4"/>
      <c r="E1620" s="4"/>
      <c r="F1620" s="4"/>
      <c r="G1620" s="1"/>
      <c r="H1620" s="1"/>
      <c r="I1620" s="1"/>
      <c r="J1620" s="43">
        <v>38530</v>
      </c>
      <c r="K1620" s="122"/>
    </row>
    <row r="1621" spans="1:11" ht="16.2" x14ac:dyDescent="0.3">
      <c r="A1621" s="63"/>
      <c r="B1621" s="8" t="s">
        <v>1</v>
      </c>
      <c r="C1621" s="18"/>
      <c r="D1621" s="4"/>
      <c r="E1621" s="4"/>
      <c r="F1621" s="4"/>
      <c r="G1621" s="1"/>
      <c r="H1621" s="1"/>
      <c r="I1621" s="1"/>
      <c r="J1621" s="43">
        <v>44531</v>
      </c>
      <c r="K1621" s="122"/>
    </row>
    <row r="1622" spans="1:11" ht="16.2" x14ac:dyDescent="0.3">
      <c r="A1622" s="63"/>
      <c r="B1622" s="8" t="s">
        <v>405</v>
      </c>
      <c r="C1622" s="9"/>
      <c r="D1622" s="9" t="str">
        <f t="shared" si="324"/>
        <v/>
      </c>
      <c r="E1622" s="9"/>
      <c r="F1622" s="9"/>
      <c r="G1622" s="10"/>
      <c r="H1622" s="10"/>
      <c r="I1622" s="10"/>
      <c r="J1622" s="78">
        <v>6001</v>
      </c>
      <c r="K1622" s="122"/>
    </row>
    <row r="1623" spans="1:11" x14ac:dyDescent="0.3">
      <c r="A1623" s="63"/>
      <c r="K1623" s="122"/>
    </row>
    <row r="1624" spans="1:11" ht="16.2" x14ac:dyDescent="0.3">
      <c r="A1624" s="63"/>
      <c r="B1624" s="45" t="s">
        <v>463</v>
      </c>
      <c r="C1624" s="4">
        <v>12</v>
      </c>
      <c r="D1624" s="4">
        <f>IF((OR(C1624&gt;12,C1624=12)),C1624-2,IF(C1624=8,C1624-1,""))</f>
        <v>10</v>
      </c>
      <c r="E1624" s="4"/>
      <c r="F1624" s="4">
        <f>D1624-8</f>
        <v>2</v>
      </c>
      <c r="G1624" s="1">
        <f>IF(2&lt;F1624,2,F1624)*150*4/3</f>
        <v>400</v>
      </c>
      <c r="H1624" s="1">
        <f>IF(F1624&gt;2,F1624-2,0)*150*5/3</f>
        <v>0</v>
      </c>
      <c r="I1624" s="1"/>
      <c r="J1624" s="77"/>
      <c r="K1624" s="122"/>
    </row>
    <row r="1625" spans="1:11" ht="16.2" x14ac:dyDescent="0.3">
      <c r="A1625" s="63"/>
      <c r="B1625" s="45" t="s">
        <v>464</v>
      </c>
      <c r="C1625" s="4">
        <v>13</v>
      </c>
      <c r="D1625" s="4">
        <f t="shared" ref="D1625:D1654" si="330">IF((OR(C1625&gt;12,C1625=12)),C1625-2,IF(C1625=8,C1625-1,""))</f>
        <v>11</v>
      </c>
      <c r="E1625" s="4"/>
      <c r="F1625" s="4">
        <v>2</v>
      </c>
      <c r="G1625" s="1">
        <f t="shared" ref="G1625:G1635" si="331">IF(2&lt;F1625,2,F1625)*150*4/3</f>
        <v>400</v>
      </c>
      <c r="H1625" s="1">
        <f t="shared" ref="H1625:H1654" si="332">IF(F1625&gt;2,F1625-2,0)*150*5/3</f>
        <v>0</v>
      </c>
      <c r="I1625" s="1">
        <v>1</v>
      </c>
      <c r="J1625" s="77"/>
      <c r="K1625" s="122"/>
    </row>
    <row r="1626" spans="1:11" ht="16.2" x14ac:dyDescent="0.3">
      <c r="A1626" s="63"/>
      <c r="B1626" s="45" t="s">
        <v>465</v>
      </c>
      <c r="C1626" s="4"/>
      <c r="D1626" s="4" t="str">
        <f t="shared" si="330"/>
        <v/>
      </c>
      <c r="E1626" s="4"/>
      <c r="F1626" s="4"/>
      <c r="G1626" s="1"/>
      <c r="H1626" s="1"/>
      <c r="I1626" s="1"/>
      <c r="J1626" s="77"/>
      <c r="K1626" s="122"/>
    </row>
    <row r="1627" spans="1:11" ht="16.2" x14ac:dyDescent="0.3">
      <c r="A1627" s="63"/>
      <c r="B1627" s="45" t="s">
        <v>466</v>
      </c>
      <c r="C1627" s="4"/>
      <c r="D1627" s="4" t="str">
        <f t="shared" si="330"/>
        <v/>
      </c>
      <c r="E1627" s="4"/>
      <c r="F1627" s="4"/>
      <c r="G1627" s="1"/>
      <c r="H1627" s="1"/>
      <c r="I1627" s="1"/>
      <c r="J1627" s="77"/>
      <c r="K1627" s="122"/>
    </row>
    <row r="1628" spans="1:11" ht="16.2" x14ac:dyDescent="0.3">
      <c r="A1628" s="63"/>
      <c r="B1628" s="45" t="s">
        <v>467</v>
      </c>
      <c r="C1628" s="4"/>
      <c r="D1628" s="4" t="str">
        <f t="shared" si="330"/>
        <v/>
      </c>
      <c r="E1628" s="4"/>
      <c r="F1628" s="4"/>
      <c r="G1628" s="1"/>
      <c r="H1628" s="1"/>
      <c r="I1628" s="1"/>
      <c r="J1628" s="77"/>
      <c r="K1628" s="122"/>
    </row>
    <row r="1629" spans="1:11" ht="16.2" x14ac:dyDescent="0.3">
      <c r="A1629" s="63"/>
      <c r="B1629" s="45" t="s">
        <v>468</v>
      </c>
      <c r="C1629" s="4"/>
      <c r="D1629" s="4" t="str">
        <f t="shared" si="330"/>
        <v/>
      </c>
      <c r="E1629" s="4"/>
      <c r="F1629" s="4"/>
      <c r="G1629" s="1"/>
      <c r="H1629" s="1"/>
      <c r="I1629" s="1"/>
      <c r="J1629" s="77"/>
      <c r="K1629" s="122"/>
    </row>
    <row r="1630" spans="1:11" ht="16.2" x14ac:dyDescent="0.3">
      <c r="A1630" s="63"/>
      <c r="B1630" s="45" t="s">
        <v>469</v>
      </c>
      <c r="C1630" s="4">
        <v>13</v>
      </c>
      <c r="D1630" s="4">
        <f t="shared" si="330"/>
        <v>11</v>
      </c>
      <c r="E1630" s="4"/>
      <c r="F1630" s="4">
        <v>2</v>
      </c>
      <c r="G1630" s="1">
        <f t="shared" si="331"/>
        <v>400</v>
      </c>
      <c r="H1630" s="1">
        <f t="shared" si="332"/>
        <v>0</v>
      </c>
      <c r="I1630" s="1">
        <v>1</v>
      </c>
      <c r="J1630" s="77"/>
      <c r="K1630" s="122"/>
    </row>
    <row r="1631" spans="1:11" ht="16.2" x14ac:dyDescent="0.3">
      <c r="A1631" s="63"/>
      <c r="B1631" s="45" t="s">
        <v>470</v>
      </c>
      <c r="C1631" s="4">
        <v>12</v>
      </c>
      <c r="D1631" s="4">
        <f t="shared" si="330"/>
        <v>10</v>
      </c>
      <c r="E1631" s="4"/>
      <c r="F1631" s="4">
        <f t="shared" ref="F1631:F1635" si="333">D1631-8</f>
        <v>2</v>
      </c>
      <c r="G1631" s="1">
        <f t="shared" si="331"/>
        <v>400</v>
      </c>
      <c r="H1631" s="1">
        <f t="shared" si="332"/>
        <v>0</v>
      </c>
      <c r="I1631" s="1"/>
      <c r="J1631" s="77"/>
      <c r="K1631" s="122"/>
    </row>
    <row r="1632" spans="1:11" ht="16.2" x14ac:dyDescent="0.3">
      <c r="A1632" s="63"/>
      <c r="B1632" s="45" t="s">
        <v>471</v>
      </c>
      <c r="C1632" s="4">
        <v>12</v>
      </c>
      <c r="D1632" s="4">
        <f t="shared" si="330"/>
        <v>10</v>
      </c>
      <c r="E1632" s="4"/>
      <c r="F1632" s="4">
        <f t="shared" si="333"/>
        <v>2</v>
      </c>
      <c r="G1632" s="1">
        <f t="shared" si="331"/>
        <v>400</v>
      </c>
      <c r="H1632" s="1">
        <f t="shared" si="332"/>
        <v>0</v>
      </c>
      <c r="I1632" s="1"/>
      <c r="J1632" s="77"/>
      <c r="K1632" s="122"/>
    </row>
    <row r="1633" spans="1:11" ht="16.2" x14ac:dyDescent="0.3">
      <c r="A1633" s="63"/>
      <c r="B1633" s="45" t="s">
        <v>472</v>
      </c>
      <c r="C1633" s="4">
        <v>12</v>
      </c>
      <c r="D1633" s="4">
        <f t="shared" si="330"/>
        <v>10</v>
      </c>
      <c r="E1633" s="4"/>
      <c r="F1633" s="4">
        <f t="shared" si="333"/>
        <v>2</v>
      </c>
      <c r="G1633" s="1">
        <f t="shared" si="331"/>
        <v>400</v>
      </c>
      <c r="H1633" s="1">
        <f t="shared" si="332"/>
        <v>0</v>
      </c>
      <c r="I1633" s="1"/>
      <c r="J1633" s="77"/>
      <c r="K1633" s="122"/>
    </row>
    <row r="1634" spans="1:11" ht="16.2" x14ac:dyDescent="0.3">
      <c r="A1634" s="63"/>
      <c r="B1634" s="45" t="s">
        <v>473</v>
      </c>
      <c r="C1634" s="4">
        <v>12</v>
      </c>
      <c r="D1634" s="4">
        <f t="shared" si="330"/>
        <v>10</v>
      </c>
      <c r="E1634" s="4"/>
      <c r="F1634" s="4">
        <f t="shared" si="333"/>
        <v>2</v>
      </c>
      <c r="G1634" s="1">
        <f t="shared" si="331"/>
        <v>400</v>
      </c>
      <c r="H1634" s="1">
        <f t="shared" si="332"/>
        <v>0</v>
      </c>
      <c r="I1634" s="1"/>
      <c r="J1634" s="77"/>
      <c r="K1634" s="122"/>
    </row>
    <row r="1635" spans="1:11" ht="16.2" x14ac:dyDescent="0.3">
      <c r="A1635" s="63"/>
      <c r="B1635" s="45" t="s">
        <v>474</v>
      </c>
      <c r="C1635" s="4">
        <v>12</v>
      </c>
      <c r="D1635" s="4">
        <f t="shared" si="330"/>
        <v>10</v>
      </c>
      <c r="E1635" s="4"/>
      <c r="F1635" s="4">
        <f t="shared" si="333"/>
        <v>2</v>
      </c>
      <c r="G1635" s="1">
        <f t="shared" si="331"/>
        <v>400</v>
      </c>
      <c r="H1635" s="1">
        <f t="shared" si="332"/>
        <v>0</v>
      </c>
      <c r="I1635" s="1"/>
      <c r="J1635" s="77"/>
      <c r="K1635" s="122"/>
    </row>
    <row r="1636" spans="1:11" ht="16.2" x14ac:dyDescent="0.3">
      <c r="A1636" s="63"/>
      <c r="B1636" s="45" t="s">
        <v>475</v>
      </c>
      <c r="C1636" s="4">
        <v>14</v>
      </c>
      <c r="D1636" s="4">
        <f t="shared" si="330"/>
        <v>12</v>
      </c>
      <c r="E1636" s="4"/>
      <c r="F1636" s="4">
        <v>2</v>
      </c>
      <c r="G1636" s="1">
        <f t="shared" ref="G1636:G1654" si="334">IF(2&lt;F1636,2,F1636)*150*4/3</f>
        <v>400</v>
      </c>
      <c r="H1636" s="1">
        <f t="shared" si="332"/>
        <v>0</v>
      </c>
      <c r="I1636" s="1">
        <v>2</v>
      </c>
      <c r="J1636" s="77"/>
      <c r="K1636" s="122"/>
    </row>
    <row r="1637" spans="1:11" ht="16.2" x14ac:dyDescent="0.3">
      <c r="A1637" s="63"/>
      <c r="B1637" s="45" t="s">
        <v>476</v>
      </c>
      <c r="C1637" s="4">
        <v>13</v>
      </c>
      <c r="D1637" s="4">
        <f t="shared" si="330"/>
        <v>11</v>
      </c>
      <c r="E1637" s="4"/>
      <c r="F1637" s="4">
        <v>2</v>
      </c>
      <c r="G1637" s="1">
        <f t="shared" si="334"/>
        <v>400</v>
      </c>
      <c r="H1637" s="1">
        <f t="shared" si="332"/>
        <v>0</v>
      </c>
      <c r="I1637" s="1">
        <v>1</v>
      </c>
      <c r="J1637" s="77"/>
      <c r="K1637" s="122"/>
    </row>
    <row r="1638" spans="1:11" ht="16.2" x14ac:dyDescent="0.3">
      <c r="A1638" s="63"/>
      <c r="B1638" s="180" t="s">
        <v>2063</v>
      </c>
      <c r="C1638" s="19"/>
      <c r="D1638" s="19" t="str">
        <f t="shared" si="330"/>
        <v/>
      </c>
      <c r="E1638" s="19"/>
      <c r="F1638" s="19"/>
      <c r="G1638" s="28"/>
      <c r="H1638" s="28"/>
      <c r="I1638" s="28"/>
      <c r="J1638" s="91"/>
      <c r="K1638" s="122"/>
    </row>
    <row r="1639" spans="1:11" ht="16.2" x14ac:dyDescent="0.3">
      <c r="A1639" s="63"/>
      <c r="B1639" s="180" t="s">
        <v>2100</v>
      </c>
      <c r="C1639" s="19"/>
      <c r="D1639" s="19" t="str">
        <f t="shared" si="330"/>
        <v/>
      </c>
      <c r="E1639" s="19"/>
      <c r="F1639" s="19"/>
      <c r="G1639" s="28"/>
      <c r="H1639" s="28"/>
      <c r="I1639" s="28"/>
      <c r="J1639" s="91"/>
      <c r="K1639" s="122"/>
    </row>
    <row r="1640" spans="1:11" ht="16.2" x14ac:dyDescent="0.3">
      <c r="A1640" s="63"/>
      <c r="B1640" s="180" t="s">
        <v>2065</v>
      </c>
      <c r="C1640" s="19"/>
      <c r="D1640" s="19" t="str">
        <f t="shared" si="330"/>
        <v/>
      </c>
      <c r="E1640" s="19"/>
      <c r="F1640" s="19"/>
      <c r="G1640" s="28"/>
      <c r="H1640" s="28"/>
      <c r="I1640" s="28"/>
      <c r="J1640" s="91"/>
      <c r="K1640" s="122"/>
    </row>
    <row r="1641" spans="1:11" ht="16.2" x14ac:dyDescent="0.3">
      <c r="A1641" s="63"/>
      <c r="B1641" s="180" t="s">
        <v>2101</v>
      </c>
      <c r="C1641" s="19"/>
      <c r="D1641" s="19" t="str">
        <f t="shared" si="330"/>
        <v/>
      </c>
      <c r="E1641" s="19"/>
      <c r="F1641" s="19"/>
      <c r="G1641" s="28"/>
      <c r="H1641" s="28"/>
      <c r="I1641" s="28"/>
      <c r="J1641" s="91"/>
      <c r="K1641" s="122"/>
    </row>
    <row r="1642" spans="1:11" ht="16.2" x14ac:dyDescent="0.3">
      <c r="A1642" s="63"/>
      <c r="B1642" s="69" t="s">
        <v>481</v>
      </c>
      <c r="C1642" s="4">
        <v>13</v>
      </c>
      <c r="D1642" s="4">
        <f t="shared" si="330"/>
        <v>11</v>
      </c>
      <c r="E1642" s="4"/>
      <c r="F1642" s="4">
        <v>2</v>
      </c>
      <c r="G1642" s="1">
        <f t="shared" si="334"/>
        <v>400</v>
      </c>
      <c r="H1642" s="1">
        <f t="shared" si="332"/>
        <v>0</v>
      </c>
      <c r="I1642" s="1">
        <v>1</v>
      </c>
      <c r="J1642" s="77"/>
      <c r="K1642" s="122"/>
    </row>
    <row r="1643" spans="1:11" ht="16.2" x14ac:dyDescent="0.3">
      <c r="A1643" s="63"/>
      <c r="B1643" s="45" t="s">
        <v>482</v>
      </c>
      <c r="C1643" s="4">
        <v>13</v>
      </c>
      <c r="D1643" s="4">
        <f t="shared" si="330"/>
        <v>11</v>
      </c>
      <c r="E1643" s="4"/>
      <c r="F1643" s="4">
        <v>2</v>
      </c>
      <c r="G1643" s="1">
        <f t="shared" si="334"/>
        <v>400</v>
      </c>
      <c r="H1643" s="1">
        <f t="shared" si="332"/>
        <v>0</v>
      </c>
      <c r="I1643" s="1">
        <v>1</v>
      </c>
      <c r="J1643" s="77"/>
      <c r="K1643" s="122"/>
    </row>
    <row r="1644" spans="1:11" ht="16.2" x14ac:dyDescent="0.3">
      <c r="A1644" s="63"/>
      <c r="B1644" s="45" t="s">
        <v>483</v>
      </c>
      <c r="C1644" s="4">
        <v>12</v>
      </c>
      <c r="D1644" s="4">
        <f t="shared" si="330"/>
        <v>10</v>
      </c>
      <c r="E1644" s="4"/>
      <c r="F1644" s="4">
        <f t="shared" ref="F1644:F1650" si="335">D1644-8</f>
        <v>2</v>
      </c>
      <c r="G1644" s="1">
        <f t="shared" si="334"/>
        <v>400</v>
      </c>
      <c r="H1644" s="1">
        <f t="shared" si="332"/>
        <v>0</v>
      </c>
      <c r="I1644" s="1"/>
      <c r="J1644" s="77"/>
      <c r="K1644" s="122"/>
    </row>
    <row r="1645" spans="1:11" ht="16.2" x14ac:dyDescent="0.3">
      <c r="A1645" s="63"/>
      <c r="B1645" s="45" t="s">
        <v>484</v>
      </c>
      <c r="C1645" s="4">
        <v>12</v>
      </c>
      <c r="D1645" s="4">
        <f t="shared" si="330"/>
        <v>10</v>
      </c>
      <c r="E1645" s="4"/>
      <c r="F1645" s="4">
        <f t="shared" si="335"/>
        <v>2</v>
      </c>
      <c r="G1645" s="1">
        <f t="shared" si="334"/>
        <v>400</v>
      </c>
      <c r="H1645" s="1">
        <f t="shared" si="332"/>
        <v>0</v>
      </c>
      <c r="I1645" s="1"/>
      <c r="J1645" s="77"/>
      <c r="K1645" s="122"/>
    </row>
    <row r="1646" spans="1:11" ht="16.2" x14ac:dyDescent="0.3">
      <c r="A1646" s="63"/>
      <c r="B1646" s="45" t="s">
        <v>485</v>
      </c>
      <c r="C1646" s="4">
        <v>12</v>
      </c>
      <c r="D1646" s="4">
        <f t="shared" si="330"/>
        <v>10</v>
      </c>
      <c r="E1646" s="4"/>
      <c r="F1646" s="4">
        <f t="shared" si="335"/>
        <v>2</v>
      </c>
      <c r="G1646" s="1">
        <f t="shared" si="334"/>
        <v>400</v>
      </c>
      <c r="H1646" s="1">
        <f t="shared" si="332"/>
        <v>0</v>
      </c>
      <c r="I1646" s="1"/>
      <c r="J1646" s="77"/>
      <c r="K1646" s="122"/>
    </row>
    <row r="1647" spans="1:11" ht="16.2" x14ac:dyDescent="0.3">
      <c r="A1647" s="63"/>
      <c r="B1647" s="45" t="s">
        <v>486</v>
      </c>
      <c r="C1647" s="4">
        <v>12</v>
      </c>
      <c r="D1647" s="4">
        <f t="shared" si="330"/>
        <v>10</v>
      </c>
      <c r="E1647" s="4"/>
      <c r="F1647" s="4">
        <f t="shared" si="335"/>
        <v>2</v>
      </c>
      <c r="G1647" s="1">
        <f t="shared" si="334"/>
        <v>400</v>
      </c>
      <c r="H1647" s="1">
        <f t="shared" si="332"/>
        <v>0</v>
      </c>
      <c r="I1647" s="1"/>
      <c r="J1647" s="77"/>
      <c r="K1647" s="122"/>
    </row>
    <row r="1648" spans="1:11" ht="16.2" x14ac:dyDescent="0.3">
      <c r="A1648" s="63"/>
      <c r="B1648" s="45" t="s">
        <v>487</v>
      </c>
      <c r="C1648" s="4">
        <v>12</v>
      </c>
      <c r="D1648" s="4">
        <f t="shared" si="330"/>
        <v>10</v>
      </c>
      <c r="E1648" s="4"/>
      <c r="F1648" s="4">
        <f t="shared" si="335"/>
        <v>2</v>
      </c>
      <c r="G1648" s="1">
        <f t="shared" si="334"/>
        <v>400</v>
      </c>
      <c r="H1648" s="1">
        <f t="shared" si="332"/>
        <v>0</v>
      </c>
      <c r="I1648" s="1"/>
      <c r="J1648" s="77"/>
      <c r="K1648" s="122"/>
    </row>
    <row r="1649" spans="1:11" ht="16.2" x14ac:dyDescent="0.3">
      <c r="A1649" s="63"/>
      <c r="B1649" s="45" t="s">
        <v>488</v>
      </c>
      <c r="C1649" s="4">
        <v>12</v>
      </c>
      <c r="D1649" s="4">
        <f t="shared" si="330"/>
        <v>10</v>
      </c>
      <c r="E1649" s="4"/>
      <c r="F1649" s="4">
        <f t="shared" si="335"/>
        <v>2</v>
      </c>
      <c r="G1649" s="1">
        <f t="shared" si="334"/>
        <v>400</v>
      </c>
      <c r="H1649" s="1">
        <f t="shared" si="332"/>
        <v>0</v>
      </c>
      <c r="I1649" s="1"/>
      <c r="J1649" s="77"/>
      <c r="K1649" s="122"/>
    </row>
    <row r="1650" spans="1:11" ht="16.2" x14ac:dyDescent="0.3">
      <c r="A1650" s="63"/>
      <c r="B1650" s="45" t="s">
        <v>489</v>
      </c>
      <c r="C1650" s="4">
        <v>12</v>
      </c>
      <c r="D1650" s="4">
        <f t="shared" si="330"/>
        <v>10</v>
      </c>
      <c r="E1650" s="4"/>
      <c r="F1650" s="4">
        <f t="shared" si="335"/>
        <v>2</v>
      </c>
      <c r="G1650" s="1">
        <f t="shared" si="334"/>
        <v>400</v>
      </c>
      <c r="H1650" s="1">
        <f t="shared" si="332"/>
        <v>0</v>
      </c>
      <c r="I1650" s="1"/>
      <c r="J1650" s="77"/>
      <c r="K1650" s="122"/>
    </row>
    <row r="1651" spans="1:11" ht="16.2" x14ac:dyDescent="0.3">
      <c r="A1651" s="63"/>
      <c r="B1651" s="45" t="s">
        <v>490</v>
      </c>
      <c r="C1651" s="4"/>
      <c r="D1651" s="4" t="str">
        <f t="shared" si="330"/>
        <v/>
      </c>
      <c r="E1651" s="4"/>
      <c r="F1651" s="4"/>
      <c r="G1651" s="1"/>
      <c r="H1651" s="1"/>
      <c r="I1651" s="1"/>
      <c r="J1651" s="77"/>
      <c r="K1651" s="122"/>
    </row>
    <row r="1652" spans="1:11" ht="16.2" x14ac:dyDescent="0.3">
      <c r="A1652" s="63"/>
      <c r="B1652" s="45" t="s">
        <v>491</v>
      </c>
      <c r="C1652" s="4"/>
      <c r="D1652" s="4" t="str">
        <f t="shared" si="330"/>
        <v/>
      </c>
      <c r="E1652" s="4"/>
      <c r="F1652" s="4"/>
      <c r="G1652" s="1"/>
      <c r="H1652" s="1"/>
      <c r="I1652" s="1"/>
      <c r="J1652" s="77"/>
      <c r="K1652" s="122"/>
    </row>
    <row r="1653" spans="1:11" ht="16.2" x14ac:dyDescent="0.3">
      <c r="A1653" s="63"/>
      <c r="B1653" s="45" t="s">
        <v>492</v>
      </c>
      <c r="C1653" s="4"/>
      <c r="D1653" s="4" t="str">
        <f t="shared" si="330"/>
        <v/>
      </c>
      <c r="E1653" s="4"/>
      <c r="F1653" s="4"/>
      <c r="G1653" s="1"/>
      <c r="H1653" s="1"/>
      <c r="I1653" s="1"/>
      <c r="J1653" s="77"/>
      <c r="K1653" s="122"/>
    </row>
    <row r="1654" spans="1:11" ht="16.2" x14ac:dyDescent="0.3">
      <c r="A1654" s="63"/>
      <c r="B1654" s="45" t="s">
        <v>493</v>
      </c>
      <c r="C1654" s="4">
        <v>13</v>
      </c>
      <c r="D1654" s="4">
        <f t="shared" si="330"/>
        <v>11</v>
      </c>
      <c r="E1654" s="4"/>
      <c r="F1654" s="4">
        <v>2</v>
      </c>
      <c r="G1654" s="1">
        <f t="shared" si="334"/>
        <v>400</v>
      </c>
      <c r="H1654" s="1">
        <f t="shared" si="332"/>
        <v>0</v>
      </c>
      <c r="I1654" s="1">
        <v>1</v>
      </c>
      <c r="J1654" s="77"/>
      <c r="K1654" s="122"/>
    </row>
    <row r="1655" spans="1:11" ht="16.2" x14ac:dyDescent="0.3">
      <c r="A1655" s="63"/>
      <c r="B1655" s="8" t="s">
        <v>59</v>
      </c>
      <c r="C1655" s="4"/>
      <c r="D1655" s="4">
        <v>160</v>
      </c>
      <c r="E1655" s="4"/>
      <c r="F1655" s="4">
        <f>SUM(F1624:F1654)</f>
        <v>40</v>
      </c>
      <c r="G1655" s="1"/>
      <c r="H1655" s="1"/>
      <c r="I1655" s="1">
        <v>8</v>
      </c>
      <c r="J1655" s="77">
        <v>10000</v>
      </c>
      <c r="K1655" s="122"/>
    </row>
    <row r="1656" spans="1:11" ht="32.4" x14ac:dyDescent="0.3">
      <c r="A1656" s="63"/>
      <c r="B1656" s="90" t="s">
        <v>1849</v>
      </c>
      <c r="C1656" s="4"/>
      <c r="D1656" s="4"/>
      <c r="E1656" s="4"/>
      <c r="F1656" s="4"/>
      <c r="G1656" s="1"/>
      <c r="H1656" s="1"/>
      <c r="I1656" s="1"/>
      <c r="J1656" s="77">
        <v>24000</v>
      </c>
      <c r="K1656" s="122"/>
    </row>
    <row r="1657" spans="1:11" ht="16.2" x14ac:dyDescent="0.3">
      <c r="A1657" s="63"/>
      <c r="B1657" s="8" t="s">
        <v>1817</v>
      </c>
      <c r="C1657" s="4"/>
      <c r="D1657" s="4"/>
      <c r="E1657" s="4"/>
      <c r="F1657" s="4"/>
      <c r="G1657" s="1"/>
      <c r="H1657" s="1"/>
      <c r="I1657" s="1"/>
      <c r="J1657" s="77">
        <v>34000</v>
      </c>
      <c r="K1657" s="122"/>
    </row>
    <row r="1658" spans="1:11" ht="16.2" x14ac:dyDescent="0.3">
      <c r="A1658" s="63"/>
      <c r="B1658" s="8" t="s">
        <v>1</v>
      </c>
      <c r="C1658" s="4"/>
      <c r="D1658" s="4"/>
      <c r="E1658" s="4"/>
      <c r="F1658" s="4"/>
      <c r="G1658" s="1"/>
      <c r="H1658" s="1"/>
      <c r="I1658" s="1"/>
      <c r="J1658" s="43">
        <v>38906</v>
      </c>
      <c r="K1658" s="122"/>
    </row>
    <row r="1659" spans="1:11" ht="16.2" x14ac:dyDescent="0.3">
      <c r="A1659" s="63"/>
      <c r="B1659" s="8" t="s">
        <v>405</v>
      </c>
      <c r="C1659" s="9"/>
      <c r="D1659" s="9" t="str">
        <f t="shared" ref="D1659" si="336">IF((OR(C1659&gt;12,C1659=12)),C1659-2,IF(C1659=8,C1659-1,""))</f>
        <v/>
      </c>
      <c r="E1659" s="9"/>
      <c r="F1659" s="9"/>
      <c r="G1659" s="10"/>
      <c r="H1659" s="10"/>
      <c r="I1659" s="10"/>
      <c r="J1659" s="78">
        <v>4906</v>
      </c>
      <c r="K1659" s="122"/>
    </row>
    <row r="1660" spans="1:11" x14ac:dyDescent="0.3">
      <c r="A1660" s="63"/>
      <c r="K1660" s="122"/>
    </row>
    <row r="1661" spans="1:11" ht="16.2" x14ac:dyDescent="0.3">
      <c r="A1661" s="63"/>
      <c r="B1661" s="45" t="s">
        <v>2</v>
      </c>
      <c r="C1661" s="4">
        <v>12</v>
      </c>
      <c r="D1661" s="4">
        <f>IF((OR(C1661&gt;12,C1661=12)),C1661-2,IF(C1661=8,C1661-1,""))</f>
        <v>10</v>
      </c>
      <c r="E1661" s="4"/>
      <c r="F1661" s="4">
        <f>D1661-8</f>
        <v>2</v>
      </c>
      <c r="G1661" s="1">
        <f t="shared" ref="G1661:G1690" si="337">IF(2&lt;F1661,2,F1661)*150*4/3</f>
        <v>400</v>
      </c>
      <c r="H1661" s="1">
        <f t="shared" ref="H1661:H1690" si="338">IF(F1661&gt;2,F1661-2,0)*150*5/3</f>
        <v>0</v>
      </c>
      <c r="I1661" s="1"/>
      <c r="J1661" s="77"/>
      <c r="K1661" s="122"/>
    </row>
    <row r="1662" spans="1:11" ht="16.2" x14ac:dyDescent="0.3">
      <c r="A1662" s="63"/>
      <c r="B1662" s="45" t="s">
        <v>3</v>
      </c>
      <c r="C1662" s="4">
        <v>12</v>
      </c>
      <c r="D1662" s="4">
        <f t="shared" ref="D1662:D1689" si="339">IF((OR(C1662&gt;12,C1662=12)),C1662-2,IF(C1662=8,C1662-1,""))</f>
        <v>10</v>
      </c>
      <c r="E1662" s="4"/>
      <c r="F1662" s="4">
        <f t="shared" ref="F1662:F1678" si="340">D1662-8</f>
        <v>2</v>
      </c>
      <c r="G1662" s="1">
        <f t="shared" si="337"/>
        <v>400</v>
      </c>
      <c r="H1662" s="1">
        <f t="shared" si="338"/>
        <v>0</v>
      </c>
      <c r="I1662" s="1"/>
      <c r="J1662" s="77"/>
      <c r="K1662" s="122"/>
    </row>
    <row r="1663" spans="1:11" ht="16.2" x14ac:dyDescent="0.3">
      <c r="A1663" s="63"/>
      <c r="B1663" s="45" t="s">
        <v>4</v>
      </c>
      <c r="C1663" s="4">
        <v>12</v>
      </c>
      <c r="D1663" s="4">
        <f t="shared" si="339"/>
        <v>10</v>
      </c>
      <c r="E1663" s="4"/>
      <c r="F1663" s="4">
        <f t="shared" si="340"/>
        <v>2</v>
      </c>
      <c r="G1663" s="1">
        <f t="shared" si="337"/>
        <v>400</v>
      </c>
      <c r="H1663" s="1">
        <f t="shared" si="338"/>
        <v>0</v>
      </c>
      <c r="I1663" s="1"/>
      <c r="J1663" s="77"/>
      <c r="K1663" s="122"/>
    </row>
    <row r="1664" spans="1:11" ht="16.2" x14ac:dyDescent="0.3">
      <c r="A1664" s="63"/>
      <c r="B1664" s="45" t="s">
        <v>5</v>
      </c>
      <c r="C1664" s="4">
        <v>12</v>
      </c>
      <c r="D1664" s="4">
        <f t="shared" si="339"/>
        <v>10</v>
      </c>
      <c r="E1664" s="4"/>
      <c r="F1664" s="4">
        <f t="shared" si="340"/>
        <v>2</v>
      </c>
      <c r="G1664" s="1">
        <f t="shared" si="337"/>
        <v>400</v>
      </c>
      <c r="H1664" s="1">
        <f t="shared" si="338"/>
        <v>0</v>
      </c>
      <c r="I1664" s="1"/>
      <c r="J1664" s="77"/>
      <c r="K1664" s="122"/>
    </row>
    <row r="1665" spans="1:11" ht="16.2" x14ac:dyDescent="0.3">
      <c r="A1665" s="63"/>
      <c r="B1665" s="45" t="s">
        <v>6</v>
      </c>
      <c r="C1665" s="4">
        <v>12</v>
      </c>
      <c r="D1665" s="4">
        <f t="shared" si="339"/>
        <v>10</v>
      </c>
      <c r="E1665" s="4"/>
      <c r="F1665" s="4">
        <f t="shared" si="340"/>
        <v>2</v>
      </c>
      <c r="G1665" s="1">
        <f t="shared" si="337"/>
        <v>400</v>
      </c>
      <c r="H1665" s="1">
        <f t="shared" si="338"/>
        <v>0</v>
      </c>
      <c r="I1665" s="1"/>
      <c r="J1665" s="77"/>
      <c r="K1665" s="122"/>
    </row>
    <row r="1666" spans="1:11" ht="16.2" x14ac:dyDescent="0.3">
      <c r="A1666" s="63"/>
      <c r="B1666" s="45" t="s">
        <v>7</v>
      </c>
      <c r="C1666" s="4">
        <v>13</v>
      </c>
      <c r="D1666" s="4">
        <f t="shared" si="339"/>
        <v>11</v>
      </c>
      <c r="E1666" s="4"/>
      <c r="F1666" s="4">
        <v>2</v>
      </c>
      <c r="G1666" s="1">
        <f t="shared" si="337"/>
        <v>400</v>
      </c>
      <c r="H1666" s="1">
        <f t="shared" si="338"/>
        <v>0</v>
      </c>
      <c r="I1666" s="1">
        <v>1</v>
      </c>
      <c r="J1666" s="77"/>
      <c r="K1666" s="122"/>
    </row>
    <row r="1667" spans="1:11" ht="16.2" x14ac:dyDescent="0.3">
      <c r="A1667" s="63"/>
      <c r="B1667" s="45" t="s">
        <v>8</v>
      </c>
      <c r="C1667" s="4">
        <v>14</v>
      </c>
      <c r="D1667" s="4">
        <f t="shared" si="339"/>
        <v>12</v>
      </c>
      <c r="E1667" s="4"/>
      <c r="F1667" s="4">
        <v>2</v>
      </c>
      <c r="G1667" s="1">
        <f t="shared" si="337"/>
        <v>400</v>
      </c>
      <c r="H1667" s="1">
        <f t="shared" si="338"/>
        <v>0</v>
      </c>
      <c r="I1667" s="1">
        <v>2</v>
      </c>
      <c r="J1667" s="77"/>
      <c r="K1667" s="122"/>
    </row>
    <row r="1668" spans="1:11" ht="16.2" x14ac:dyDescent="0.3">
      <c r="A1668" s="63"/>
      <c r="B1668" s="180" t="s">
        <v>2102</v>
      </c>
      <c r="C1668" s="19"/>
      <c r="D1668" s="19" t="str">
        <f t="shared" si="339"/>
        <v/>
      </c>
      <c r="E1668" s="19"/>
      <c r="F1668" s="19"/>
      <c r="G1668" s="28"/>
      <c r="H1668" s="28"/>
      <c r="I1668" s="28"/>
      <c r="J1668" s="91"/>
      <c r="K1668" s="122"/>
    </row>
    <row r="1669" spans="1:11" ht="16.2" x14ac:dyDescent="0.3">
      <c r="A1669" s="63"/>
      <c r="B1669" s="45" t="s">
        <v>9</v>
      </c>
      <c r="C1669" s="4"/>
      <c r="D1669" s="4" t="str">
        <f t="shared" si="339"/>
        <v/>
      </c>
      <c r="E1669" s="4"/>
      <c r="F1669" s="4"/>
      <c r="G1669" s="1"/>
      <c r="H1669" s="1"/>
      <c r="I1669" s="1"/>
      <c r="J1669" s="77"/>
      <c r="K1669" s="122"/>
    </row>
    <row r="1670" spans="1:11" ht="16.2" x14ac:dyDescent="0.3">
      <c r="A1670" s="63"/>
      <c r="B1670" s="45" t="s">
        <v>10</v>
      </c>
      <c r="C1670" s="4"/>
      <c r="D1670" s="4" t="str">
        <f t="shared" si="339"/>
        <v/>
      </c>
      <c r="E1670" s="4"/>
      <c r="F1670" s="4"/>
      <c r="G1670" s="1"/>
      <c r="H1670" s="1"/>
      <c r="I1670" s="1"/>
      <c r="J1670" s="77"/>
      <c r="K1670" s="122"/>
    </row>
    <row r="1671" spans="1:11" ht="16.2" x14ac:dyDescent="0.3">
      <c r="A1671" s="63"/>
      <c r="B1671" s="45" t="s">
        <v>11</v>
      </c>
      <c r="C1671" s="4"/>
      <c r="D1671" s="4" t="str">
        <f t="shared" si="339"/>
        <v/>
      </c>
      <c r="E1671" s="4"/>
      <c r="F1671" s="4"/>
      <c r="G1671" s="1"/>
      <c r="H1671" s="1"/>
      <c r="I1671" s="1"/>
      <c r="J1671" s="77"/>
      <c r="K1671" s="122"/>
    </row>
    <row r="1672" spans="1:11" ht="16.2" x14ac:dyDescent="0.3">
      <c r="A1672" s="63"/>
      <c r="B1672" s="45" t="s">
        <v>12</v>
      </c>
      <c r="C1672" s="4"/>
      <c r="D1672" s="4" t="str">
        <f t="shared" si="339"/>
        <v/>
      </c>
      <c r="E1672" s="4"/>
      <c r="F1672" s="4"/>
      <c r="G1672" s="1"/>
      <c r="H1672" s="1"/>
      <c r="I1672" s="1"/>
      <c r="J1672" s="77"/>
      <c r="K1672" s="122"/>
    </row>
    <row r="1673" spans="1:11" ht="16.2" x14ac:dyDescent="0.3">
      <c r="A1673" s="63"/>
      <c r="B1673" s="45" t="s">
        <v>13</v>
      </c>
      <c r="C1673" s="4">
        <v>12</v>
      </c>
      <c r="D1673" s="4">
        <f t="shared" si="339"/>
        <v>10</v>
      </c>
      <c r="E1673" s="4"/>
      <c r="F1673" s="4">
        <f t="shared" si="340"/>
        <v>2</v>
      </c>
      <c r="G1673" s="1">
        <f t="shared" si="337"/>
        <v>400</v>
      </c>
      <c r="H1673" s="1">
        <f t="shared" si="338"/>
        <v>0</v>
      </c>
      <c r="I1673" s="1"/>
      <c r="J1673" s="77"/>
      <c r="K1673" s="122"/>
    </row>
    <row r="1674" spans="1:11" ht="16.2" x14ac:dyDescent="0.3">
      <c r="A1674" s="63"/>
      <c r="B1674" s="45" t="s">
        <v>14</v>
      </c>
      <c r="C1674" s="4">
        <v>13</v>
      </c>
      <c r="D1674" s="4">
        <f t="shared" si="339"/>
        <v>11</v>
      </c>
      <c r="E1674" s="4"/>
      <c r="F1674" s="4">
        <v>2</v>
      </c>
      <c r="G1674" s="1">
        <f t="shared" si="337"/>
        <v>400</v>
      </c>
      <c r="H1674" s="1">
        <f t="shared" si="338"/>
        <v>0</v>
      </c>
      <c r="I1674" s="1">
        <v>1</v>
      </c>
      <c r="J1674" s="77"/>
      <c r="K1674" s="122"/>
    </row>
    <row r="1675" spans="1:11" ht="16.2" x14ac:dyDescent="0.3">
      <c r="A1675" s="63"/>
      <c r="B1675" s="45" t="s">
        <v>15</v>
      </c>
      <c r="C1675" s="4">
        <v>12</v>
      </c>
      <c r="D1675" s="4">
        <f t="shared" si="339"/>
        <v>10</v>
      </c>
      <c r="E1675" s="4"/>
      <c r="F1675" s="4">
        <f t="shared" si="340"/>
        <v>2</v>
      </c>
      <c r="G1675" s="1">
        <f t="shared" si="337"/>
        <v>400</v>
      </c>
      <c r="H1675" s="1">
        <f t="shared" si="338"/>
        <v>0</v>
      </c>
      <c r="I1675" s="1"/>
      <c r="J1675" s="77"/>
      <c r="K1675" s="122"/>
    </row>
    <row r="1676" spans="1:11" ht="16.2" x14ac:dyDescent="0.3">
      <c r="A1676" s="63"/>
      <c r="B1676" s="45" t="s">
        <v>16</v>
      </c>
      <c r="C1676" s="4">
        <v>11</v>
      </c>
      <c r="D1676" s="4">
        <v>10</v>
      </c>
      <c r="E1676" s="4"/>
      <c r="F1676" s="4">
        <f t="shared" si="340"/>
        <v>2</v>
      </c>
      <c r="G1676" s="1">
        <f t="shared" si="337"/>
        <v>400</v>
      </c>
      <c r="H1676" s="1">
        <f t="shared" si="338"/>
        <v>0</v>
      </c>
      <c r="I1676" s="1"/>
      <c r="J1676" s="77"/>
      <c r="K1676" s="122"/>
    </row>
    <row r="1677" spans="1:11" ht="16.2" x14ac:dyDescent="0.3">
      <c r="A1677" s="63"/>
      <c r="B1677" s="45" t="s">
        <v>17</v>
      </c>
      <c r="C1677" s="4">
        <v>11</v>
      </c>
      <c r="D1677" s="4">
        <v>10</v>
      </c>
      <c r="E1677" s="4"/>
      <c r="F1677" s="4">
        <f t="shared" si="340"/>
        <v>2</v>
      </c>
      <c r="G1677" s="1">
        <f t="shared" si="337"/>
        <v>400</v>
      </c>
      <c r="H1677" s="1">
        <f t="shared" si="338"/>
        <v>0</v>
      </c>
      <c r="I1677" s="1"/>
      <c r="J1677" s="77"/>
      <c r="K1677" s="122"/>
    </row>
    <row r="1678" spans="1:11" ht="16.2" x14ac:dyDescent="0.3">
      <c r="A1678" s="63"/>
      <c r="B1678" s="45" t="s">
        <v>18</v>
      </c>
      <c r="C1678" s="4">
        <v>12</v>
      </c>
      <c r="D1678" s="4">
        <f t="shared" si="339"/>
        <v>10</v>
      </c>
      <c r="E1678" s="4"/>
      <c r="F1678" s="4">
        <f t="shared" si="340"/>
        <v>2</v>
      </c>
      <c r="G1678" s="1">
        <f t="shared" si="337"/>
        <v>400</v>
      </c>
      <c r="H1678" s="1">
        <f t="shared" si="338"/>
        <v>0</v>
      </c>
      <c r="I1678" s="1"/>
      <c r="J1678" s="77"/>
      <c r="K1678" s="122"/>
    </row>
    <row r="1679" spans="1:11" ht="16.2" x14ac:dyDescent="0.3">
      <c r="A1679" s="63"/>
      <c r="B1679" s="45" t="s">
        <v>19</v>
      </c>
      <c r="C1679" s="4">
        <v>13</v>
      </c>
      <c r="D1679" s="4">
        <f t="shared" si="339"/>
        <v>11</v>
      </c>
      <c r="E1679" s="4"/>
      <c r="F1679" s="4">
        <v>2</v>
      </c>
      <c r="G1679" s="1">
        <f t="shared" si="337"/>
        <v>400</v>
      </c>
      <c r="H1679" s="1">
        <f t="shared" si="338"/>
        <v>0</v>
      </c>
      <c r="I1679" s="1">
        <v>1</v>
      </c>
      <c r="J1679" s="77"/>
      <c r="K1679" s="122"/>
    </row>
    <row r="1680" spans="1:11" ht="16.2" x14ac:dyDescent="0.3">
      <c r="A1680" s="63"/>
      <c r="B1680" s="45" t="s">
        <v>20</v>
      </c>
      <c r="C1680" s="4">
        <v>13</v>
      </c>
      <c r="D1680" s="4">
        <f t="shared" si="339"/>
        <v>11</v>
      </c>
      <c r="E1680" s="4"/>
      <c r="F1680" s="4">
        <v>2</v>
      </c>
      <c r="G1680" s="1">
        <f t="shared" si="337"/>
        <v>400</v>
      </c>
      <c r="H1680" s="1">
        <f t="shared" si="338"/>
        <v>0</v>
      </c>
      <c r="I1680" s="1">
        <v>1</v>
      </c>
      <c r="J1680" s="77"/>
      <c r="K1680" s="122"/>
    </row>
    <row r="1681" spans="1:11" ht="16.2" x14ac:dyDescent="0.3">
      <c r="A1681" s="63"/>
      <c r="B1681" s="45" t="s">
        <v>21</v>
      </c>
      <c r="C1681" s="4"/>
      <c r="D1681" s="4" t="str">
        <f t="shared" si="339"/>
        <v/>
      </c>
      <c r="E1681" s="4"/>
      <c r="F1681" s="4"/>
      <c r="G1681" s="1"/>
      <c r="H1681" s="1"/>
      <c r="I1681" s="1"/>
      <c r="J1681" s="77"/>
      <c r="K1681" s="122"/>
    </row>
    <row r="1682" spans="1:11" ht="16.2" x14ac:dyDescent="0.3">
      <c r="A1682" s="63"/>
      <c r="B1682" s="45" t="s">
        <v>22</v>
      </c>
      <c r="C1682" s="4"/>
      <c r="D1682" s="4" t="str">
        <f t="shared" si="339"/>
        <v/>
      </c>
      <c r="E1682" s="4"/>
      <c r="F1682" s="4"/>
      <c r="G1682" s="1"/>
      <c r="H1682" s="1"/>
      <c r="I1682" s="1"/>
      <c r="J1682" s="77"/>
      <c r="K1682" s="122"/>
    </row>
    <row r="1683" spans="1:11" ht="16.2" x14ac:dyDescent="0.3">
      <c r="A1683" s="63"/>
      <c r="B1683" s="45" t="s">
        <v>23</v>
      </c>
      <c r="C1683" s="4"/>
      <c r="D1683" s="4" t="str">
        <f t="shared" si="339"/>
        <v/>
      </c>
      <c r="E1683" s="4"/>
      <c r="F1683" s="4"/>
      <c r="G1683" s="1"/>
      <c r="H1683" s="1"/>
      <c r="I1683" s="1"/>
      <c r="J1683" s="77"/>
      <c r="K1683" s="122"/>
    </row>
    <row r="1684" spans="1:11" ht="16.2" x14ac:dyDescent="0.3">
      <c r="A1684" s="63"/>
      <c r="B1684" s="45" t="s">
        <v>24</v>
      </c>
      <c r="C1684" s="4"/>
      <c r="D1684" s="4" t="str">
        <f t="shared" si="339"/>
        <v/>
      </c>
      <c r="E1684" s="4"/>
      <c r="F1684" s="4"/>
      <c r="G1684" s="1"/>
      <c r="H1684" s="1"/>
      <c r="I1684" s="1"/>
      <c r="J1684" s="77"/>
      <c r="K1684" s="122"/>
    </row>
    <row r="1685" spans="1:11" ht="16.2" x14ac:dyDescent="0.3">
      <c r="A1685" s="63"/>
      <c r="B1685" s="45" t="s">
        <v>25</v>
      </c>
      <c r="C1685" s="4">
        <v>13</v>
      </c>
      <c r="D1685" s="4">
        <f t="shared" si="339"/>
        <v>11</v>
      </c>
      <c r="E1685" s="4"/>
      <c r="F1685" s="4">
        <v>2</v>
      </c>
      <c r="G1685" s="1">
        <f t="shared" si="337"/>
        <v>400</v>
      </c>
      <c r="H1685" s="1">
        <f t="shared" si="338"/>
        <v>0</v>
      </c>
      <c r="I1685" s="1">
        <v>1</v>
      </c>
      <c r="J1685" s="77"/>
      <c r="K1685" s="122"/>
    </row>
    <row r="1686" spans="1:11" ht="16.2" x14ac:dyDescent="0.3">
      <c r="A1686" s="63"/>
      <c r="B1686" s="45" t="s">
        <v>26</v>
      </c>
      <c r="C1686" s="4">
        <v>12</v>
      </c>
      <c r="D1686" s="4">
        <f t="shared" si="339"/>
        <v>10</v>
      </c>
      <c r="E1686" s="4"/>
      <c r="F1686" s="4">
        <f t="shared" ref="F1686:F1689" si="341">D1686-8</f>
        <v>2</v>
      </c>
      <c r="G1686" s="1">
        <f t="shared" si="337"/>
        <v>400</v>
      </c>
      <c r="H1686" s="1">
        <f t="shared" si="338"/>
        <v>0</v>
      </c>
      <c r="I1686" s="1"/>
      <c r="J1686" s="77"/>
      <c r="K1686" s="122"/>
    </row>
    <row r="1687" spans="1:11" ht="16.2" x14ac:dyDescent="0.3">
      <c r="A1687" s="63"/>
      <c r="B1687" s="45" t="s">
        <v>27</v>
      </c>
      <c r="C1687" s="4">
        <v>12</v>
      </c>
      <c r="D1687" s="4">
        <f t="shared" si="339"/>
        <v>10</v>
      </c>
      <c r="E1687" s="4"/>
      <c r="F1687" s="4">
        <f t="shared" si="341"/>
        <v>2</v>
      </c>
      <c r="G1687" s="1">
        <f t="shared" si="337"/>
        <v>400</v>
      </c>
      <c r="H1687" s="1">
        <f t="shared" si="338"/>
        <v>0</v>
      </c>
      <c r="I1687" s="1"/>
      <c r="J1687" s="77"/>
      <c r="K1687" s="122"/>
    </row>
    <row r="1688" spans="1:11" ht="16.2" x14ac:dyDescent="0.3">
      <c r="A1688" s="63"/>
      <c r="B1688" s="45" t="s">
        <v>28</v>
      </c>
      <c r="C1688" s="4">
        <v>12</v>
      </c>
      <c r="D1688" s="4">
        <f t="shared" si="339"/>
        <v>10</v>
      </c>
      <c r="E1688" s="4"/>
      <c r="F1688" s="4">
        <f t="shared" si="341"/>
        <v>2</v>
      </c>
      <c r="G1688" s="1">
        <f t="shared" si="337"/>
        <v>400</v>
      </c>
      <c r="H1688" s="1">
        <f t="shared" si="338"/>
        <v>0</v>
      </c>
      <c r="I1688" s="1"/>
      <c r="J1688" s="77"/>
      <c r="K1688" s="122"/>
    </row>
    <row r="1689" spans="1:11" ht="16.2" x14ac:dyDescent="0.3">
      <c r="A1689" s="63"/>
      <c r="B1689" s="45" t="s">
        <v>29</v>
      </c>
      <c r="C1689" s="4">
        <v>12</v>
      </c>
      <c r="D1689" s="4">
        <f t="shared" si="339"/>
        <v>10</v>
      </c>
      <c r="E1689" s="4"/>
      <c r="F1689" s="4">
        <f t="shared" si="341"/>
        <v>2</v>
      </c>
      <c r="G1689" s="1">
        <f t="shared" si="337"/>
        <v>400</v>
      </c>
      <c r="H1689" s="1">
        <f t="shared" si="338"/>
        <v>0</v>
      </c>
      <c r="I1689" s="1"/>
      <c r="J1689" s="77"/>
      <c r="K1689" s="122"/>
    </row>
    <row r="1690" spans="1:11" ht="16.2" x14ac:dyDescent="0.3">
      <c r="A1690" s="63"/>
      <c r="B1690" s="8" t="s">
        <v>59</v>
      </c>
      <c r="C1690" s="4"/>
      <c r="D1690" s="4">
        <v>160</v>
      </c>
      <c r="E1690" s="4"/>
      <c r="F1690" s="4">
        <f>SUM(F1661:F1689)</f>
        <v>40</v>
      </c>
      <c r="G1690" s="1">
        <f t="shared" si="337"/>
        <v>400</v>
      </c>
      <c r="H1690" s="1">
        <f t="shared" si="338"/>
        <v>9500</v>
      </c>
      <c r="I1690" s="1">
        <v>7</v>
      </c>
      <c r="J1690" s="77">
        <v>24000</v>
      </c>
      <c r="K1690" s="122"/>
    </row>
    <row r="1691" spans="1:11" ht="32.4" x14ac:dyDescent="0.3">
      <c r="A1691" s="63"/>
      <c r="B1691" s="90" t="s">
        <v>1849</v>
      </c>
      <c r="C1691" s="4"/>
      <c r="D1691" s="4"/>
      <c r="E1691" s="4"/>
      <c r="F1691" s="4"/>
      <c r="G1691" s="1"/>
      <c r="H1691" s="1"/>
      <c r="I1691" s="1"/>
      <c r="J1691" s="77">
        <v>9750</v>
      </c>
      <c r="K1691" s="122"/>
    </row>
    <row r="1692" spans="1:11" ht="16.2" x14ac:dyDescent="0.3">
      <c r="A1692" s="63"/>
      <c r="B1692" s="8" t="s">
        <v>1817</v>
      </c>
      <c r="C1692" s="4"/>
      <c r="D1692" s="4"/>
      <c r="E1692" s="4"/>
      <c r="F1692" s="4"/>
      <c r="G1692" s="1"/>
      <c r="H1692" s="1"/>
      <c r="I1692" s="1"/>
      <c r="J1692" s="77">
        <v>33750</v>
      </c>
      <c r="K1692" s="122"/>
    </row>
    <row r="1693" spans="1:11" ht="16.2" x14ac:dyDescent="0.3">
      <c r="A1693" s="63"/>
      <c r="B1693" s="8" t="s">
        <v>1</v>
      </c>
      <c r="C1693" s="4"/>
      <c r="D1693" s="4"/>
      <c r="E1693" s="4"/>
      <c r="F1693" s="4"/>
      <c r="G1693" s="1"/>
      <c r="H1693" s="1"/>
      <c r="I1693" s="1"/>
      <c r="J1693" s="43">
        <v>39375</v>
      </c>
      <c r="K1693" s="122"/>
    </row>
    <row r="1694" spans="1:11" ht="16.2" x14ac:dyDescent="0.3">
      <c r="A1694" s="63"/>
      <c r="B1694" s="8" t="s">
        <v>405</v>
      </c>
      <c r="C1694" s="9"/>
      <c r="D1694" s="9" t="str">
        <f t="shared" ref="D1694" si="342">IF((OR(C1694&gt;12,C1694=12)),C1694-2,IF(C1694=8,C1694-1,""))</f>
        <v/>
      </c>
      <c r="E1694" s="9"/>
      <c r="F1694" s="9"/>
      <c r="G1694" s="10"/>
      <c r="H1694" s="10"/>
      <c r="I1694" s="10"/>
      <c r="J1694" s="78">
        <v>5625</v>
      </c>
      <c r="K1694" s="122"/>
    </row>
    <row r="1695" spans="1:11" x14ac:dyDescent="0.3">
      <c r="A1695" s="63"/>
      <c r="K1695" s="122"/>
    </row>
    <row r="1696" spans="1:11" ht="16.2" x14ac:dyDescent="0.3">
      <c r="A1696" s="63"/>
      <c r="B1696" s="45" t="s">
        <v>30</v>
      </c>
      <c r="C1696" s="4">
        <v>12</v>
      </c>
      <c r="D1696" s="4">
        <f t="shared" ref="D1696:D1731" si="343">IF((OR(C1696&gt;12,C1696=12)),C1696-2,IF(C1696=8,C1696-1,""))</f>
        <v>10</v>
      </c>
      <c r="E1696" s="4"/>
      <c r="F1696" s="4">
        <f t="shared" ref="F1696:F1721" si="344">D1696-8</f>
        <v>2</v>
      </c>
      <c r="G1696" s="1">
        <f t="shared" ref="G1696:G1722" si="345">IF(2&lt;F1696,2,F1696)*150*4/3</f>
        <v>400</v>
      </c>
      <c r="H1696" s="1">
        <f t="shared" ref="H1696:H1722" si="346">IF(F1696&gt;2,F1696-2,0)*150*5/3</f>
        <v>0</v>
      </c>
      <c r="I1696" s="1"/>
      <c r="J1696" s="77"/>
      <c r="K1696" s="122"/>
    </row>
    <row r="1697" spans="1:11" ht="16.2" x14ac:dyDescent="0.3">
      <c r="A1697" s="63"/>
      <c r="B1697" s="45" t="s">
        <v>31</v>
      </c>
      <c r="C1697" s="4">
        <v>11.5</v>
      </c>
      <c r="D1697" s="4">
        <v>10.5</v>
      </c>
      <c r="E1697" s="4"/>
      <c r="F1697" s="4">
        <v>2</v>
      </c>
      <c r="G1697" s="1">
        <f t="shared" si="345"/>
        <v>400</v>
      </c>
      <c r="H1697" s="1">
        <f t="shared" si="346"/>
        <v>0</v>
      </c>
      <c r="I1697" s="1">
        <v>0.5</v>
      </c>
      <c r="J1697" s="77"/>
      <c r="K1697" s="122"/>
    </row>
    <row r="1698" spans="1:11" ht="16.2" x14ac:dyDescent="0.3">
      <c r="A1698" s="63"/>
      <c r="B1698" s="45" t="s">
        <v>32</v>
      </c>
      <c r="C1698" s="4"/>
      <c r="D1698" s="4" t="str">
        <f t="shared" si="343"/>
        <v/>
      </c>
      <c r="E1698" s="4"/>
      <c r="F1698" s="4"/>
      <c r="G1698" s="1"/>
      <c r="H1698" s="1"/>
      <c r="I1698" s="1"/>
      <c r="J1698" s="77"/>
      <c r="K1698" s="122"/>
    </row>
    <row r="1699" spans="1:11" ht="16.2" x14ac:dyDescent="0.3">
      <c r="A1699" s="63"/>
      <c r="B1699" s="45" t="s">
        <v>33</v>
      </c>
      <c r="C1699" s="4"/>
      <c r="D1699" s="4" t="str">
        <f t="shared" si="343"/>
        <v/>
      </c>
      <c r="E1699" s="4"/>
      <c r="F1699" s="4"/>
      <c r="G1699" s="1"/>
      <c r="H1699" s="1"/>
      <c r="I1699" s="1"/>
      <c r="J1699" s="77"/>
      <c r="K1699" s="122"/>
    </row>
    <row r="1700" spans="1:11" ht="16.2" x14ac:dyDescent="0.3">
      <c r="A1700" s="63"/>
      <c r="B1700" s="45" t="s">
        <v>34</v>
      </c>
      <c r="C1700" s="4">
        <v>12</v>
      </c>
      <c r="D1700" s="4">
        <f t="shared" si="343"/>
        <v>10</v>
      </c>
      <c r="E1700" s="4"/>
      <c r="F1700" s="4">
        <f t="shared" si="344"/>
        <v>2</v>
      </c>
      <c r="G1700" s="1">
        <f t="shared" si="345"/>
        <v>400</v>
      </c>
      <c r="H1700" s="1">
        <f t="shared" si="346"/>
        <v>0</v>
      </c>
      <c r="I1700" s="1"/>
      <c r="J1700" s="77"/>
      <c r="K1700" s="122"/>
    </row>
    <row r="1701" spans="1:11" ht="16.2" x14ac:dyDescent="0.3">
      <c r="A1701" s="63"/>
      <c r="B1701" s="45" t="s">
        <v>35</v>
      </c>
      <c r="C1701" s="4"/>
      <c r="D1701" s="4" t="str">
        <f t="shared" si="343"/>
        <v/>
      </c>
      <c r="E1701" s="4"/>
      <c r="F1701" s="4"/>
      <c r="G1701" s="1"/>
      <c r="H1701" s="1"/>
      <c r="I1701" s="1"/>
      <c r="J1701" s="77"/>
      <c r="K1701" s="122"/>
    </row>
    <row r="1702" spans="1:11" ht="16.2" x14ac:dyDescent="0.3">
      <c r="A1702" s="63"/>
      <c r="B1702" s="45" t="s">
        <v>36</v>
      </c>
      <c r="C1702" s="4"/>
      <c r="D1702" s="4" t="str">
        <f t="shared" si="343"/>
        <v/>
      </c>
      <c r="E1702" s="4"/>
      <c r="F1702" s="4"/>
      <c r="G1702" s="1"/>
      <c r="H1702" s="1"/>
      <c r="I1702" s="1"/>
      <c r="J1702" s="77"/>
      <c r="K1702" s="122"/>
    </row>
    <row r="1703" spans="1:11" ht="16.2" x14ac:dyDescent="0.3">
      <c r="A1703" s="63"/>
      <c r="B1703" s="45" t="s">
        <v>37</v>
      </c>
      <c r="C1703" s="4">
        <v>13</v>
      </c>
      <c r="D1703" s="4">
        <f t="shared" si="343"/>
        <v>11</v>
      </c>
      <c r="E1703" s="4"/>
      <c r="F1703" s="4">
        <v>2</v>
      </c>
      <c r="G1703" s="1">
        <f t="shared" si="345"/>
        <v>400</v>
      </c>
      <c r="H1703" s="1">
        <f t="shared" si="346"/>
        <v>0</v>
      </c>
      <c r="I1703" s="1">
        <v>1</v>
      </c>
      <c r="J1703" s="77"/>
      <c r="K1703" s="122"/>
    </row>
    <row r="1704" spans="1:11" ht="16.2" x14ac:dyDescent="0.3">
      <c r="A1704" s="63"/>
      <c r="B1704" s="45" t="s">
        <v>38</v>
      </c>
      <c r="C1704" s="4">
        <v>13</v>
      </c>
      <c r="D1704" s="4">
        <f t="shared" si="343"/>
        <v>11</v>
      </c>
      <c r="E1704" s="4"/>
      <c r="F1704" s="4">
        <v>2</v>
      </c>
      <c r="G1704" s="1">
        <f t="shared" si="345"/>
        <v>400</v>
      </c>
      <c r="H1704" s="1">
        <f t="shared" si="346"/>
        <v>0</v>
      </c>
      <c r="I1704" s="1">
        <v>1</v>
      </c>
      <c r="J1704" s="77"/>
      <c r="K1704" s="122"/>
    </row>
    <row r="1705" spans="1:11" ht="16.2" x14ac:dyDescent="0.3">
      <c r="A1705" s="63"/>
      <c r="B1705" s="45" t="s">
        <v>39</v>
      </c>
      <c r="C1705" s="4">
        <v>11</v>
      </c>
      <c r="D1705" s="4">
        <v>10</v>
      </c>
      <c r="E1705" s="4"/>
      <c r="F1705" s="4">
        <f t="shared" si="344"/>
        <v>2</v>
      </c>
      <c r="G1705" s="1">
        <f t="shared" si="345"/>
        <v>400</v>
      </c>
      <c r="H1705" s="1">
        <f t="shared" si="346"/>
        <v>0</v>
      </c>
      <c r="I1705" s="1"/>
      <c r="J1705" s="77"/>
      <c r="K1705" s="122"/>
    </row>
    <row r="1706" spans="1:11" ht="16.2" x14ac:dyDescent="0.3">
      <c r="A1706" s="63"/>
      <c r="B1706" s="45" t="s">
        <v>40</v>
      </c>
      <c r="C1706" s="4">
        <v>12</v>
      </c>
      <c r="D1706" s="4">
        <f t="shared" si="343"/>
        <v>10</v>
      </c>
      <c r="E1706" s="4"/>
      <c r="F1706" s="4">
        <f t="shared" si="344"/>
        <v>2</v>
      </c>
      <c r="G1706" s="1">
        <f t="shared" si="345"/>
        <v>400</v>
      </c>
      <c r="H1706" s="1">
        <f t="shared" si="346"/>
        <v>0</v>
      </c>
      <c r="I1706" s="1"/>
      <c r="J1706" s="77"/>
      <c r="K1706" s="122"/>
    </row>
    <row r="1707" spans="1:11" ht="16.2" x14ac:dyDescent="0.3">
      <c r="A1707" s="63"/>
      <c r="B1707" s="45" t="s">
        <v>41</v>
      </c>
      <c r="C1707" s="4">
        <v>12</v>
      </c>
      <c r="D1707" s="4">
        <f t="shared" si="343"/>
        <v>10</v>
      </c>
      <c r="E1707" s="4"/>
      <c r="F1707" s="4">
        <f t="shared" si="344"/>
        <v>2</v>
      </c>
      <c r="G1707" s="1">
        <f t="shared" si="345"/>
        <v>400</v>
      </c>
      <c r="H1707" s="1">
        <f t="shared" si="346"/>
        <v>0</v>
      </c>
      <c r="I1707" s="1"/>
      <c r="J1707" s="77"/>
      <c r="K1707" s="122"/>
    </row>
    <row r="1708" spans="1:11" ht="16.2" x14ac:dyDescent="0.3">
      <c r="A1708" s="63"/>
      <c r="B1708" s="45" t="s">
        <v>42</v>
      </c>
      <c r="C1708" s="4">
        <v>12</v>
      </c>
      <c r="D1708" s="4">
        <f t="shared" si="343"/>
        <v>10</v>
      </c>
      <c r="E1708" s="4"/>
      <c r="F1708" s="4">
        <f t="shared" si="344"/>
        <v>2</v>
      </c>
      <c r="G1708" s="1">
        <f t="shared" si="345"/>
        <v>400</v>
      </c>
      <c r="H1708" s="1">
        <f t="shared" si="346"/>
        <v>0</v>
      </c>
      <c r="I1708" s="1"/>
      <c r="J1708" s="77"/>
      <c r="K1708" s="122"/>
    </row>
    <row r="1709" spans="1:11" ht="16.2" x14ac:dyDescent="0.3">
      <c r="A1709" s="63"/>
      <c r="B1709" s="45" t="s">
        <v>43</v>
      </c>
      <c r="C1709" s="4">
        <v>11.5</v>
      </c>
      <c r="D1709" s="4">
        <v>10.5</v>
      </c>
      <c r="E1709" s="4"/>
      <c r="F1709" s="4">
        <v>2</v>
      </c>
      <c r="G1709" s="1">
        <f t="shared" si="345"/>
        <v>400</v>
      </c>
      <c r="H1709" s="1">
        <f t="shared" si="346"/>
        <v>0</v>
      </c>
      <c r="I1709" s="1">
        <v>0.5</v>
      </c>
      <c r="J1709" s="77"/>
      <c r="K1709" s="122"/>
    </row>
    <row r="1710" spans="1:11" s="140" customFormat="1" ht="32.4" x14ac:dyDescent="0.3">
      <c r="A1710" s="153"/>
      <c r="B1710" s="177" t="s">
        <v>1931</v>
      </c>
      <c r="C1710" s="10">
        <v>13</v>
      </c>
      <c r="D1710" s="10">
        <f t="shared" si="343"/>
        <v>11</v>
      </c>
      <c r="E1710" s="10"/>
      <c r="F1710" s="10">
        <v>2</v>
      </c>
      <c r="G1710" s="10">
        <f t="shared" si="345"/>
        <v>400</v>
      </c>
      <c r="H1710" s="10">
        <f t="shared" si="346"/>
        <v>0</v>
      </c>
      <c r="I1710" s="10">
        <v>1</v>
      </c>
      <c r="J1710" s="82"/>
      <c r="K1710" s="154">
        <f>150*8*2+150*2*4/3+150*5/3</f>
        <v>3050</v>
      </c>
    </row>
    <row r="1711" spans="1:11" ht="16.2" x14ac:dyDescent="0.3">
      <c r="A1711" s="63"/>
      <c r="B1711" s="180" t="s">
        <v>2103</v>
      </c>
      <c r="C1711" s="19"/>
      <c r="D1711" s="19" t="str">
        <f t="shared" si="343"/>
        <v/>
      </c>
      <c r="E1711" s="19"/>
      <c r="F1711" s="19"/>
      <c r="G1711" s="28"/>
      <c r="H1711" s="28"/>
      <c r="I1711" s="28"/>
      <c r="J1711" s="91"/>
      <c r="K1711" s="122"/>
    </row>
    <row r="1712" spans="1:11" ht="16.2" x14ac:dyDescent="0.3">
      <c r="A1712" s="63"/>
      <c r="B1712" s="45" t="s">
        <v>44</v>
      </c>
      <c r="C1712" s="4"/>
      <c r="D1712" s="4" t="str">
        <f t="shared" si="343"/>
        <v/>
      </c>
      <c r="E1712" s="4"/>
      <c r="F1712" s="4"/>
      <c r="G1712" s="1"/>
      <c r="H1712" s="1"/>
      <c r="I1712" s="1"/>
      <c r="J1712" s="77"/>
      <c r="K1712" s="122"/>
    </row>
    <row r="1713" spans="1:11" ht="16.2" x14ac:dyDescent="0.3">
      <c r="A1713" s="63"/>
      <c r="B1713" s="45" t="s">
        <v>45</v>
      </c>
      <c r="C1713" s="4"/>
      <c r="D1713" s="4" t="str">
        <f t="shared" si="343"/>
        <v/>
      </c>
      <c r="E1713" s="4"/>
      <c r="F1713" s="4"/>
      <c r="G1713" s="1"/>
      <c r="H1713" s="1"/>
      <c r="I1713" s="1"/>
      <c r="J1713" s="77"/>
      <c r="K1713" s="122"/>
    </row>
    <row r="1714" spans="1:11" ht="16.2" x14ac:dyDescent="0.3">
      <c r="A1714" s="63"/>
      <c r="B1714" s="45" t="s">
        <v>46</v>
      </c>
      <c r="C1714" s="4"/>
      <c r="D1714" s="4" t="str">
        <f t="shared" si="343"/>
        <v/>
      </c>
      <c r="E1714" s="4"/>
      <c r="F1714" s="4"/>
      <c r="G1714" s="1"/>
      <c r="H1714" s="1"/>
      <c r="I1714" s="1"/>
      <c r="J1714" s="77"/>
      <c r="K1714" s="122"/>
    </row>
    <row r="1715" spans="1:11" ht="16.2" x14ac:dyDescent="0.3">
      <c r="A1715" s="63"/>
      <c r="B1715" s="45" t="s">
        <v>47</v>
      </c>
      <c r="C1715" s="4">
        <v>13</v>
      </c>
      <c r="D1715" s="4">
        <f t="shared" si="343"/>
        <v>11</v>
      </c>
      <c r="E1715" s="4"/>
      <c r="F1715" s="4">
        <v>2</v>
      </c>
      <c r="G1715" s="1">
        <f t="shared" si="345"/>
        <v>400</v>
      </c>
      <c r="H1715" s="1">
        <f t="shared" si="346"/>
        <v>0</v>
      </c>
      <c r="I1715" s="1">
        <v>1</v>
      </c>
      <c r="J1715" s="77"/>
      <c r="K1715" s="122"/>
    </row>
    <row r="1716" spans="1:11" ht="16.2" x14ac:dyDescent="0.3">
      <c r="A1716" s="63"/>
      <c r="B1716" s="45" t="s">
        <v>48</v>
      </c>
      <c r="C1716" s="4">
        <v>13</v>
      </c>
      <c r="D1716" s="4">
        <f t="shared" si="343"/>
        <v>11</v>
      </c>
      <c r="E1716" s="4"/>
      <c r="F1716" s="4">
        <v>2</v>
      </c>
      <c r="G1716" s="1">
        <f t="shared" si="345"/>
        <v>400</v>
      </c>
      <c r="H1716" s="1">
        <f t="shared" si="346"/>
        <v>0</v>
      </c>
      <c r="I1716" s="1">
        <v>1</v>
      </c>
      <c r="J1716" s="77"/>
      <c r="K1716" s="122"/>
    </row>
    <row r="1717" spans="1:11" ht="16.2" x14ac:dyDescent="0.3">
      <c r="A1717" s="63"/>
      <c r="B1717" s="45" t="s">
        <v>49</v>
      </c>
      <c r="C1717" s="4">
        <v>12</v>
      </c>
      <c r="D1717" s="4">
        <f t="shared" si="343"/>
        <v>10</v>
      </c>
      <c r="E1717" s="4"/>
      <c r="F1717" s="4">
        <f t="shared" si="344"/>
        <v>2</v>
      </c>
      <c r="G1717" s="1">
        <f t="shared" si="345"/>
        <v>400</v>
      </c>
      <c r="H1717" s="1">
        <f t="shared" si="346"/>
        <v>0</v>
      </c>
      <c r="I1717" s="1"/>
      <c r="J1717" s="77"/>
      <c r="K1717" s="122"/>
    </row>
    <row r="1718" spans="1:11" ht="16.2" x14ac:dyDescent="0.3">
      <c r="A1718" s="63"/>
      <c r="B1718" s="45" t="s">
        <v>50</v>
      </c>
      <c r="C1718" s="4">
        <v>12</v>
      </c>
      <c r="D1718" s="4">
        <f t="shared" si="343"/>
        <v>10</v>
      </c>
      <c r="E1718" s="4"/>
      <c r="F1718" s="4">
        <f t="shared" si="344"/>
        <v>2</v>
      </c>
      <c r="G1718" s="1">
        <f t="shared" si="345"/>
        <v>400</v>
      </c>
      <c r="H1718" s="1">
        <f t="shared" si="346"/>
        <v>0</v>
      </c>
      <c r="I1718" s="1"/>
      <c r="J1718" s="77"/>
      <c r="K1718" s="122"/>
    </row>
    <row r="1719" spans="1:11" ht="16.2" x14ac:dyDescent="0.3">
      <c r="A1719" s="63"/>
      <c r="B1719" s="45" t="s">
        <v>51</v>
      </c>
      <c r="C1719" s="4">
        <v>12</v>
      </c>
      <c r="D1719" s="4">
        <f t="shared" si="343"/>
        <v>10</v>
      </c>
      <c r="E1719" s="4"/>
      <c r="F1719" s="4">
        <f t="shared" si="344"/>
        <v>2</v>
      </c>
      <c r="G1719" s="1">
        <f t="shared" si="345"/>
        <v>400</v>
      </c>
      <c r="H1719" s="1">
        <f t="shared" si="346"/>
        <v>0</v>
      </c>
      <c r="I1719" s="1"/>
      <c r="J1719" s="77"/>
      <c r="K1719" s="122"/>
    </row>
    <row r="1720" spans="1:11" ht="16.2" x14ac:dyDescent="0.3">
      <c r="A1720" s="63"/>
      <c r="B1720" s="45" t="s">
        <v>52</v>
      </c>
      <c r="C1720" s="4">
        <v>12</v>
      </c>
      <c r="D1720" s="4">
        <f t="shared" si="343"/>
        <v>10</v>
      </c>
      <c r="E1720" s="4"/>
      <c r="F1720" s="4">
        <f t="shared" si="344"/>
        <v>2</v>
      </c>
      <c r="G1720" s="1">
        <f t="shared" si="345"/>
        <v>400</v>
      </c>
      <c r="H1720" s="1">
        <f t="shared" si="346"/>
        <v>0</v>
      </c>
      <c r="I1720" s="1"/>
      <c r="J1720" s="77"/>
      <c r="K1720" s="122"/>
    </row>
    <row r="1721" spans="1:11" ht="16.2" x14ac:dyDescent="0.3">
      <c r="A1721" s="63"/>
      <c r="B1721" s="45" t="s">
        <v>53</v>
      </c>
      <c r="C1721" s="4">
        <v>12</v>
      </c>
      <c r="D1721" s="4">
        <f t="shared" si="343"/>
        <v>10</v>
      </c>
      <c r="E1721" s="4"/>
      <c r="F1721" s="4">
        <f t="shared" si="344"/>
        <v>2</v>
      </c>
      <c r="G1721" s="1">
        <f t="shared" si="345"/>
        <v>400</v>
      </c>
      <c r="H1721" s="1">
        <f t="shared" si="346"/>
        <v>0</v>
      </c>
      <c r="I1721" s="1"/>
      <c r="J1721" s="77"/>
      <c r="K1721" s="122"/>
    </row>
    <row r="1722" spans="1:11" ht="16.2" x14ac:dyDescent="0.3">
      <c r="A1722" s="63"/>
      <c r="B1722" s="45" t="s">
        <v>54</v>
      </c>
      <c r="C1722" s="4">
        <v>13</v>
      </c>
      <c r="D1722" s="4">
        <f t="shared" si="343"/>
        <v>11</v>
      </c>
      <c r="E1722" s="4"/>
      <c r="F1722" s="4">
        <v>2</v>
      </c>
      <c r="G1722" s="1">
        <f t="shared" si="345"/>
        <v>400</v>
      </c>
      <c r="H1722" s="1">
        <f t="shared" si="346"/>
        <v>0</v>
      </c>
      <c r="I1722" s="1">
        <v>1</v>
      </c>
      <c r="J1722" s="77"/>
      <c r="K1722" s="122"/>
    </row>
    <row r="1723" spans="1:11" ht="16.2" x14ac:dyDescent="0.3">
      <c r="A1723" s="63"/>
      <c r="B1723" s="45" t="s">
        <v>55</v>
      </c>
      <c r="C1723" s="4"/>
      <c r="D1723" s="4" t="str">
        <f t="shared" si="343"/>
        <v/>
      </c>
      <c r="E1723" s="4"/>
      <c r="F1723" s="4"/>
      <c r="G1723" s="1"/>
      <c r="H1723" s="1"/>
      <c r="I1723" s="1"/>
      <c r="J1723" s="77"/>
      <c r="K1723" s="122"/>
    </row>
    <row r="1724" spans="1:11" ht="16.2" x14ac:dyDescent="0.3">
      <c r="A1724" s="63"/>
      <c r="B1724" s="45" t="s">
        <v>56</v>
      </c>
      <c r="C1724" s="4"/>
      <c r="D1724" s="4" t="str">
        <f t="shared" si="343"/>
        <v/>
      </c>
      <c r="E1724" s="4"/>
      <c r="F1724" s="4"/>
      <c r="G1724" s="1"/>
      <c r="H1724" s="1"/>
      <c r="I1724" s="1"/>
      <c r="J1724" s="77"/>
      <c r="K1724" s="122"/>
    </row>
    <row r="1725" spans="1:11" ht="16.2" x14ac:dyDescent="0.3">
      <c r="A1725" s="63"/>
      <c r="B1725" s="45" t="s">
        <v>57</v>
      </c>
      <c r="C1725" s="4"/>
      <c r="D1725" s="4" t="str">
        <f t="shared" si="343"/>
        <v/>
      </c>
      <c r="E1725" s="4"/>
      <c r="F1725" s="4"/>
      <c r="G1725" s="1"/>
      <c r="H1725" s="1"/>
      <c r="I1725" s="1"/>
      <c r="J1725" s="77"/>
      <c r="K1725" s="122"/>
    </row>
    <row r="1726" spans="1:11" ht="16.2" x14ac:dyDescent="0.3">
      <c r="A1726" s="63"/>
      <c r="B1726" s="45" t="s">
        <v>58</v>
      </c>
      <c r="C1726" s="4"/>
      <c r="D1726" s="4"/>
      <c r="E1726" s="4"/>
      <c r="F1726" s="4"/>
      <c r="G1726" s="1"/>
      <c r="H1726" s="1"/>
      <c r="I1726" s="1"/>
      <c r="J1726" s="77"/>
      <c r="K1726" s="122"/>
    </row>
    <row r="1727" spans="1:11" ht="16.2" x14ac:dyDescent="0.3">
      <c r="A1727" s="63"/>
      <c r="B1727" s="8" t="s">
        <v>59</v>
      </c>
      <c r="C1727" s="4"/>
      <c r="D1727" s="4">
        <v>144</v>
      </c>
      <c r="E1727" s="4"/>
      <c r="F1727" s="4">
        <v>36</v>
      </c>
      <c r="G1727" s="1"/>
      <c r="H1727" s="1"/>
      <c r="I1727" s="1">
        <v>6</v>
      </c>
      <c r="J1727" s="77">
        <v>21600</v>
      </c>
      <c r="K1727" s="122"/>
    </row>
    <row r="1728" spans="1:11" ht="32.4" x14ac:dyDescent="0.3">
      <c r="A1728" s="63"/>
      <c r="B1728" s="90" t="s">
        <v>1849</v>
      </c>
      <c r="C1728" s="4"/>
      <c r="D1728" s="4" t="str">
        <f t="shared" si="343"/>
        <v/>
      </c>
      <c r="E1728" s="4"/>
      <c r="F1728" s="4"/>
      <c r="G1728" s="1"/>
      <c r="H1728" s="1"/>
      <c r="I1728" s="1"/>
      <c r="J1728" s="43">
        <f>150*36*4/3+150*6*5/3</f>
        <v>8700</v>
      </c>
      <c r="K1728" s="122"/>
    </row>
    <row r="1729" spans="1:11" ht="16.2" x14ac:dyDescent="0.3">
      <c r="A1729" s="63"/>
      <c r="B1729" s="8" t="s">
        <v>1817</v>
      </c>
      <c r="C1729" s="4"/>
      <c r="D1729" s="4"/>
      <c r="E1729" s="4"/>
      <c r="F1729" s="4"/>
      <c r="G1729" s="1"/>
      <c r="H1729" s="1"/>
      <c r="I1729" s="1"/>
      <c r="J1729" s="43">
        <v>33350</v>
      </c>
      <c r="K1729" s="122">
        <v>3050</v>
      </c>
    </row>
    <row r="1730" spans="1:11" ht="16.2" x14ac:dyDescent="0.3">
      <c r="A1730" s="63"/>
      <c r="B1730" s="8" t="s">
        <v>1</v>
      </c>
      <c r="C1730" s="4"/>
      <c r="D1730" s="4"/>
      <c r="E1730" s="4"/>
      <c r="F1730" s="4"/>
      <c r="G1730" s="1"/>
      <c r="H1730" s="1"/>
      <c r="I1730" s="1"/>
      <c r="J1730" s="43">
        <v>36249</v>
      </c>
      <c r="K1730" s="122"/>
    </row>
    <row r="1731" spans="1:11" ht="16.2" x14ac:dyDescent="0.3">
      <c r="A1731" s="63"/>
      <c r="B1731" s="8" t="s">
        <v>405</v>
      </c>
      <c r="C1731" s="9"/>
      <c r="D1731" s="9" t="str">
        <f t="shared" si="343"/>
        <v/>
      </c>
      <c r="E1731" s="9"/>
      <c r="F1731" s="9"/>
      <c r="G1731" s="10"/>
      <c r="H1731" s="10"/>
      <c r="I1731" s="10"/>
      <c r="J1731" s="44">
        <v>2899</v>
      </c>
      <c r="K1731" s="122"/>
    </row>
    <row r="1732" spans="1:11" x14ac:dyDescent="0.3">
      <c r="A1732" s="63"/>
      <c r="K1732" s="122"/>
    </row>
    <row r="1733" spans="1:11" ht="16.2" x14ac:dyDescent="0.3">
      <c r="A1733" s="63"/>
      <c r="B1733" s="45" t="s">
        <v>60</v>
      </c>
      <c r="C1733" s="4">
        <v>13</v>
      </c>
      <c r="D1733" s="4">
        <f t="shared" ref="D1733:D1767" si="347">IF((OR(C1733&gt;12,C1733=12)),C1733-2,IF(C1733=8,C1733-1,""))</f>
        <v>11</v>
      </c>
      <c r="E1733" s="4"/>
      <c r="F1733" s="4">
        <v>2</v>
      </c>
      <c r="G1733" s="1">
        <f t="shared" ref="G1733:G1763" si="348">IF(2&lt;F1733,2,F1733)*150*4/3</f>
        <v>400</v>
      </c>
      <c r="H1733" s="1">
        <f t="shared" ref="H1733:H1763" si="349">IF(F1733&gt;2,F1733-2,0)*150*5/3</f>
        <v>0</v>
      </c>
      <c r="I1733" s="1">
        <v>1</v>
      </c>
      <c r="J1733" s="77"/>
      <c r="K1733" s="122"/>
    </row>
    <row r="1734" spans="1:11" ht="16.2" x14ac:dyDescent="0.3">
      <c r="A1734" s="63"/>
      <c r="B1734" s="45" t="s">
        <v>61</v>
      </c>
      <c r="C1734" s="4">
        <v>13</v>
      </c>
      <c r="D1734" s="4">
        <v>8.5</v>
      </c>
      <c r="E1734" s="4"/>
      <c r="F1734" s="4">
        <f t="shared" ref="F1734:F1762" si="350">D1734-8</f>
        <v>0.5</v>
      </c>
      <c r="G1734" s="1">
        <f t="shared" si="348"/>
        <v>100</v>
      </c>
      <c r="H1734" s="1">
        <f t="shared" si="349"/>
        <v>0</v>
      </c>
      <c r="I1734" s="1"/>
      <c r="J1734" s="77"/>
      <c r="K1734" s="122"/>
    </row>
    <row r="1735" spans="1:11" ht="16.2" x14ac:dyDescent="0.3">
      <c r="A1735" s="63"/>
      <c r="B1735" s="45" t="s">
        <v>62</v>
      </c>
      <c r="C1735" s="4">
        <v>12</v>
      </c>
      <c r="D1735" s="4">
        <f t="shared" si="347"/>
        <v>10</v>
      </c>
      <c r="E1735" s="4"/>
      <c r="F1735" s="4">
        <f t="shared" si="350"/>
        <v>2</v>
      </c>
      <c r="G1735" s="1">
        <f t="shared" si="348"/>
        <v>400</v>
      </c>
      <c r="H1735" s="1">
        <f t="shared" si="349"/>
        <v>0</v>
      </c>
      <c r="I1735" s="1"/>
      <c r="J1735" s="77"/>
      <c r="K1735" s="122"/>
    </row>
    <row r="1736" spans="1:11" ht="16.2" x14ac:dyDescent="0.3">
      <c r="A1736" s="63"/>
      <c r="B1736" s="45" t="s">
        <v>63</v>
      </c>
      <c r="C1736" s="4">
        <v>12</v>
      </c>
      <c r="D1736" s="4">
        <f t="shared" si="347"/>
        <v>10</v>
      </c>
      <c r="E1736" s="4"/>
      <c r="F1736" s="4">
        <f t="shared" si="350"/>
        <v>2</v>
      </c>
      <c r="G1736" s="1">
        <f t="shared" si="348"/>
        <v>400</v>
      </c>
      <c r="H1736" s="1">
        <f t="shared" si="349"/>
        <v>0</v>
      </c>
      <c r="I1736" s="1"/>
      <c r="J1736" s="77"/>
      <c r="K1736" s="122"/>
    </row>
    <row r="1737" spans="1:11" ht="16.2" x14ac:dyDescent="0.3">
      <c r="A1737" s="63"/>
      <c r="B1737" s="45" t="s">
        <v>64</v>
      </c>
      <c r="C1737" s="4">
        <v>12</v>
      </c>
      <c r="D1737" s="4">
        <f t="shared" si="347"/>
        <v>10</v>
      </c>
      <c r="E1737" s="4"/>
      <c r="F1737" s="4">
        <f t="shared" si="350"/>
        <v>2</v>
      </c>
      <c r="G1737" s="1">
        <f t="shared" si="348"/>
        <v>400</v>
      </c>
      <c r="H1737" s="1">
        <f t="shared" si="349"/>
        <v>0</v>
      </c>
      <c r="I1737" s="1"/>
      <c r="J1737" s="77"/>
      <c r="K1737" s="122"/>
    </row>
    <row r="1738" spans="1:11" ht="16.2" x14ac:dyDescent="0.3">
      <c r="A1738" s="63"/>
      <c r="B1738" s="45" t="s">
        <v>65</v>
      </c>
      <c r="C1738" s="4">
        <v>12</v>
      </c>
      <c r="D1738" s="4">
        <f t="shared" si="347"/>
        <v>10</v>
      </c>
      <c r="E1738" s="4"/>
      <c r="F1738" s="4">
        <f t="shared" si="350"/>
        <v>2</v>
      </c>
      <c r="G1738" s="1">
        <f t="shared" si="348"/>
        <v>400</v>
      </c>
      <c r="H1738" s="1">
        <f t="shared" si="349"/>
        <v>0</v>
      </c>
      <c r="I1738" s="1"/>
      <c r="J1738" s="77"/>
      <c r="K1738" s="122"/>
    </row>
    <row r="1739" spans="1:11" ht="16.2" x14ac:dyDescent="0.3">
      <c r="A1739" s="63"/>
      <c r="B1739" s="45" t="s">
        <v>66</v>
      </c>
      <c r="C1739" s="4">
        <v>13</v>
      </c>
      <c r="D1739" s="4">
        <f t="shared" si="347"/>
        <v>11</v>
      </c>
      <c r="E1739" s="4"/>
      <c r="F1739" s="4">
        <v>2</v>
      </c>
      <c r="G1739" s="1">
        <f t="shared" si="348"/>
        <v>400</v>
      </c>
      <c r="H1739" s="1">
        <f t="shared" si="349"/>
        <v>0</v>
      </c>
      <c r="I1739" s="1">
        <v>1</v>
      </c>
      <c r="J1739" s="77"/>
      <c r="K1739" s="122"/>
    </row>
    <row r="1740" spans="1:11" ht="16.2" x14ac:dyDescent="0.3">
      <c r="A1740" s="63"/>
      <c r="B1740" s="45" t="s">
        <v>67</v>
      </c>
      <c r="C1740" s="4">
        <v>13</v>
      </c>
      <c r="D1740" s="4">
        <v>10.5</v>
      </c>
      <c r="E1740" s="4"/>
      <c r="F1740" s="4">
        <v>2</v>
      </c>
      <c r="G1740" s="1">
        <f t="shared" si="348"/>
        <v>400</v>
      </c>
      <c r="H1740" s="1">
        <f t="shared" si="349"/>
        <v>0</v>
      </c>
      <c r="I1740" s="1">
        <v>0.5</v>
      </c>
      <c r="J1740" s="77"/>
      <c r="K1740" s="122"/>
    </row>
    <row r="1741" spans="1:11" ht="16.2" x14ac:dyDescent="0.3">
      <c r="A1741" s="63"/>
      <c r="B1741" s="45" t="s">
        <v>68</v>
      </c>
      <c r="C1741" s="4"/>
      <c r="D1741" s="4" t="str">
        <f t="shared" si="347"/>
        <v/>
      </c>
      <c r="E1741" s="4"/>
      <c r="F1741" s="4"/>
      <c r="G1741" s="1"/>
      <c r="H1741" s="1"/>
      <c r="I1741" s="1"/>
      <c r="J1741" s="77"/>
      <c r="K1741" s="122"/>
    </row>
    <row r="1742" spans="1:11" ht="16.2" x14ac:dyDescent="0.3">
      <c r="A1742" s="63"/>
      <c r="B1742" s="45" t="s">
        <v>69</v>
      </c>
      <c r="C1742" s="4"/>
      <c r="D1742" s="4" t="str">
        <f t="shared" si="347"/>
        <v/>
      </c>
      <c r="E1742" s="4"/>
      <c r="F1742" s="4"/>
      <c r="G1742" s="1"/>
      <c r="H1742" s="1"/>
      <c r="I1742" s="1"/>
      <c r="J1742" s="77"/>
      <c r="K1742" s="122"/>
    </row>
    <row r="1743" spans="1:11" ht="16.2" x14ac:dyDescent="0.3">
      <c r="A1743" s="63"/>
      <c r="B1743" s="180" t="s">
        <v>2104</v>
      </c>
      <c r="C1743" s="19"/>
      <c r="D1743" s="19" t="str">
        <f t="shared" si="347"/>
        <v/>
      </c>
      <c r="E1743" s="19"/>
      <c r="F1743" s="19"/>
      <c r="G1743" s="28"/>
      <c r="H1743" s="28"/>
      <c r="I1743" s="28"/>
      <c r="J1743" s="91"/>
      <c r="K1743" s="122"/>
    </row>
    <row r="1744" spans="1:11" ht="16.2" x14ac:dyDescent="0.3">
      <c r="A1744" s="63"/>
      <c r="B1744" s="45" t="s">
        <v>70</v>
      </c>
      <c r="C1744" s="4"/>
      <c r="D1744" s="4" t="str">
        <f t="shared" si="347"/>
        <v/>
      </c>
      <c r="E1744" s="4"/>
      <c r="F1744" s="4"/>
      <c r="G1744" s="1"/>
      <c r="H1744" s="1"/>
      <c r="I1744" s="1"/>
      <c r="J1744" s="77"/>
      <c r="K1744" s="122"/>
    </row>
    <row r="1745" spans="1:11" ht="16.2" x14ac:dyDescent="0.3">
      <c r="A1745" s="63"/>
      <c r="B1745" s="45" t="s">
        <v>71</v>
      </c>
      <c r="C1745" s="4">
        <v>13</v>
      </c>
      <c r="D1745" s="4">
        <f t="shared" si="347"/>
        <v>11</v>
      </c>
      <c r="E1745" s="4"/>
      <c r="F1745" s="4">
        <v>2</v>
      </c>
      <c r="G1745" s="1">
        <f t="shared" si="348"/>
        <v>400</v>
      </c>
      <c r="H1745" s="1">
        <f t="shared" si="349"/>
        <v>0</v>
      </c>
      <c r="I1745" s="1">
        <v>1</v>
      </c>
      <c r="J1745" s="77"/>
      <c r="K1745" s="122"/>
    </row>
    <row r="1746" spans="1:11" ht="16.2" x14ac:dyDescent="0.3">
      <c r="A1746" s="63"/>
      <c r="B1746" s="45" t="s">
        <v>72</v>
      </c>
      <c r="C1746" s="4">
        <v>13</v>
      </c>
      <c r="D1746" s="4">
        <f t="shared" si="347"/>
        <v>11</v>
      </c>
      <c r="E1746" s="4"/>
      <c r="F1746" s="4">
        <v>2</v>
      </c>
      <c r="G1746" s="1">
        <f t="shared" si="348"/>
        <v>400</v>
      </c>
      <c r="H1746" s="1">
        <f t="shared" si="349"/>
        <v>0</v>
      </c>
      <c r="I1746" s="1">
        <v>1</v>
      </c>
      <c r="J1746" s="77"/>
      <c r="K1746" s="122"/>
    </row>
    <row r="1747" spans="1:11" ht="16.2" x14ac:dyDescent="0.3">
      <c r="A1747" s="63"/>
      <c r="B1747" s="45" t="s">
        <v>73</v>
      </c>
      <c r="C1747" s="4">
        <v>12</v>
      </c>
      <c r="D1747" s="4">
        <f t="shared" si="347"/>
        <v>10</v>
      </c>
      <c r="E1747" s="4"/>
      <c r="F1747" s="4">
        <f t="shared" si="350"/>
        <v>2</v>
      </c>
      <c r="G1747" s="1">
        <f t="shared" si="348"/>
        <v>400</v>
      </c>
      <c r="H1747" s="1">
        <f t="shared" si="349"/>
        <v>0</v>
      </c>
      <c r="I1747" s="1"/>
      <c r="J1747" s="77"/>
      <c r="K1747" s="122"/>
    </row>
    <row r="1748" spans="1:11" ht="16.2" x14ac:dyDescent="0.3">
      <c r="A1748" s="63"/>
      <c r="B1748" s="45" t="s">
        <v>74</v>
      </c>
      <c r="C1748" s="4">
        <v>12</v>
      </c>
      <c r="D1748" s="4">
        <f t="shared" si="347"/>
        <v>10</v>
      </c>
      <c r="E1748" s="4"/>
      <c r="F1748" s="4">
        <f t="shared" si="350"/>
        <v>2</v>
      </c>
      <c r="G1748" s="1">
        <f t="shared" si="348"/>
        <v>400</v>
      </c>
      <c r="H1748" s="1">
        <f t="shared" si="349"/>
        <v>0</v>
      </c>
      <c r="I1748" s="1"/>
      <c r="J1748" s="77"/>
      <c r="K1748" s="122"/>
    </row>
    <row r="1749" spans="1:11" ht="16.2" x14ac:dyDescent="0.3">
      <c r="A1749" s="63"/>
      <c r="B1749" s="45" t="s">
        <v>75</v>
      </c>
      <c r="C1749" s="4">
        <v>12</v>
      </c>
      <c r="D1749" s="4">
        <f t="shared" si="347"/>
        <v>10</v>
      </c>
      <c r="E1749" s="4"/>
      <c r="F1749" s="4">
        <f t="shared" si="350"/>
        <v>2</v>
      </c>
      <c r="G1749" s="1">
        <f t="shared" si="348"/>
        <v>400</v>
      </c>
      <c r="H1749" s="1">
        <f t="shared" si="349"/>
        <v>0</v>
      </c>
      <c r="I1749" s="1"/>
      <c r="J1749" s="77"/>
      <c r="K1749" s="122"/>
    </row>
    <row r="1750" spans="1:11" ht="16.2" x14ac:dyDescent="0.3">
      <c r="A1750" s="63"/>
      <c r="B1750" s="45" t="s">
        <v>76</v>
      </c>
      <c r="C1750" s="4">
        <v>12</v>
      </c>
      <c r="D1750" s="4">
        <f t="shared" si="347"/>
        <v>10</v>
      </c>
      <c r="E1750" s="4"/>
      <c r="F1750" s="4">
        <f>D1750-8</f>
        <v>2</v>
      </c>
      <c r="G1750" s="1">
        <f t="shared" si="348"/>
        <v>400</v>
      </c>
      <c r="H1750" s="1">
        <f t="shared" si="349"/>
        <v>0</v>
      </c>
      <c r="I1750" s="1"/>
      <c r="J1750" s="77"/>
      <c r="K1750" s="122"/>
    </row>
    <row r="1751" spans="1:11" ht="16.2" x14ac:dyDescent="0.3">
      <c r="A1751" s="63"/>
      <c r="B1751" s="45" t="s">
        <v>77</v>
      </c>
      <c r="C1751" s="4">
        <v>13</v>
      </c>
      <c r="D1751" s="4">
        <f t="shared" si="347"/>
        <v>11</v>
      </c>
      <c r="E1751" s="4"/>
      <c r="F1751" s="4">
        <v>2</v>
      </c>
      <c r="G1751" s="1">
        <f t="shared" si="348"/>
        <v>400</v>
      </c>
      <c r="H1751" s="1">
        <f t="shared" si="349"/>
        <v>0</v>
      </c>
      <c r="I1751" s="1">
        <v>1</v>
      </c>
      <c r="J1751" s="77"/>
      <c r="K1751" s="122"/>
    </row>
    <row r="1752" spans="1:11" ht="16.2" x14ac:dyDescent="0.3">
      <c r="A1752" s="63"/>
      <c r="B1752" s="45" t="s">
        <v>78</v>
      </c>
      <c r="C1752" s="4">
        <v>13</v>
      </c>
      <c r="D1752" s="4">
        <f t="shared" si="347"/>
        <v>11</v>
      </c>
      <c r="E1752" s="4"/>
      <c r="F1752" s="4">
        <v>2</v>
      </c>
      <c r="G1752" s="1">
        <f t="shared" si="348"/>
        <v>400</v>
      </c>
      <c r="H1752" s="1">
        <f t="shared" si="349"/>
        <v>0</v>
      </c>
      <c r="I1752" s="1">
        <v>1</v>
      </c>
      <c r="J1752" s="77"/>
      <c r="K1752" s="122"/>
    </row>
    <row r="1753" spans="1:11" ht="16.2" x14ac:dyDescent="0.3">
      <c r="A1753" s="63"/>
      <c r="B1753" s="45" t="s">
        <v>79</v>
      </c>
      <c r="C1753" s="4"/>
      <c r="D1753" s="4" t="str">
        <f t="shared" si="347"/>
        <v/>
      </c>
      <c r="E1753" s="4"/>
      <c r="F1753" s="4"/>
      <c r="G1753" s="1"/>
      <c r="H1753" s="1"/>
      <c r="I1753" s="1"/>
      <c r="J1753" s="77"/>
      <c r="K1753" s="122"/>
    </row>
    <row r="1754" spans="1:11" ht="16.2" x14ac:dyDescent="0.3">
      <c r="A1754" s="63"/>
      <c r="B1754" s="45" t="s">
        <v>80</v>
      </c>
      <c r="C1754" s="4"/>
      <c r="D1754" s="4" t="str">
        <f t="shared" si="347"/>
        <v/>
      </c>
      <c r="E1754" s="4"/>
      <c r="F1754" s="4"/>
      <c r="G1754" s="1"/>
      <c r="H1754" s="1"/>
      <c r="I1754" s="1"/>
      <c r="J1754" s="77"/>
      <c r="K1754" s="122"/>
    </row>
    <row r="1755" spans="1:11" ht="16.2" x14ac:dyDescent="0.3">
      <c r="A1755" s="63"/>
      <c r="B1755" s="45" t="s">
        <v>81</v>
      </c>
      <c r="C1755" s="4"/>
      <c r="D1755" s="4" t="str">
        <f t="shared" si="347"/>
        <v/>
      </c>
      <c r="E1755" s="4"/>
      <c r="F1755" s="4"/>
      <c r="G1755" s="1"/>
      <c r="H1755" s="1"/>
      <c r="I1755" s="1"/>
      <c r="J1755" s="77"/>
      <c r="K1755" s="122"/>
    </row>
    <row r="1756" spans="1:11" ht="16.2" x14ac:dyDescent="0.3">
      <c r="A1756" s="63"/>
      <c r="B1756" s="45" t="s">
        <v>82</v>
      </c>
      <c r="C1756" s="4"/>
      <c r="D1756" s="4" t="str">
        <f t="shared" si="347"/>
        <v/>
      </c>
      <c r="E1756" s="4"/>
      <c r="F1756" s="4"/>
      <c r="G1756" s="1"/>
      <c r="H1756" s="1"/>
      <c r="I1756" s="1"/>
      <c r="J1756" s="77"/>
      <c r="K1756" s="122"/>
    </row>
    <row r="1757" spans="1:11" ht="16.2" x14ac:dyDescent="0.3">
      <c r="A1757" s="63"/>
      <c r="B1757" s="45" t="s">
        <v>83</v>
      </c>
      <c r="C1757" s="4">
        <v>13</v>
      </c>
      <c r="D1757" s="4">
        <f t="shared" si="347"/>
        <v>11</v>
      </c>
      <c r="E1757" s="4"/>
      <c r="F1757" s="4">
        <v>2</v>
      </c>
      <c r="G1757" s="1">
        <f t="shared" si="348"/>
        <v>400</v>
      </c>
      <c r="H1757" s="1">
        <f t="shared" si="349"/>
        <v>0</v>
      </c>
      <c r="I1757" s="1">
        <v>1</v>
      </c>
      <c r="J1757" s="77"/>
      <c r="K1757" s="122"/>
    </row>
    <row r="1758" spans="1:11" ht="16.2" x14ac:dyDescent="0.3">
      <c r="A1758" s="63"/>
      <c r="B1758" s="45" t="s">
        <v>84</v>
      </c>
      <c r="C1758" s="4">
        <v>13</v>
      </c>
      <c r="D1758" s="4">
        <f t="shared" si="347"/>
        <v>11</v>
      </c>
      <c r="E1758" s="4"/>
      <c r="F1758" s="4">
        <v>2</v>
      </c>
      <c r="G1758" s="1">
        <f t="shared" si="348"/>
        <v>400</v>
      </c>
      <c r="H1758" s="1">
        <f t="shared" si="349"/>
        <v>0</v>
      </c>
      <c r="I1758" s="1">
        <v>1</v>
      </c>
      <c r="J1758" s="77"/>
      <c r="K1758" s="122"/>
    </row>
    <row r="1759" spans="1:11" ht="16.2" x14ac:dyDescent="0.3">
      <c r="A1759" s="63"/>
      <c r="B1759" s="45" t="s">
        <v>85</v>
      </c>
      <c r="C1759" s="4">
        <v>12</v>
      </c>
      <c r="D1759" s="4">
        <f t="shared" si="347"/>
        <v>10</v>
      </c>
      <c r="E1759" s="4"/>
      <c r="F1759" s="4">
        <f t="shared" si="350"/>
        <v>2</v>
      </c>
      <c r="G1759" s="1">
        <f t="shared" si="348"/>
        <v>400</v>
      </c>
      <c r="H1759" s="1">
        <f t="shared" si="349"/>
        <v>0</v>
      </c>
      <c r="I1759" s="1"/>
      <c r="J1759" s="77"/>
      <c r="K1759" s="122"/>
    </row>
    <row r="1760" spans="1:11" ht="16.2" x14ac:dyDescent="0.3">
      <c r="A1760" s="63"/>
      <c r="B1760" s="45" t="s">
        <v>86</v>
      </c>
      <c r="C1760" s="4">
        <v>12</v>
      </c>
      <c r="D1760" s="4">
        <f t="shared" si="347"/>
        <v>10</v>
      </c>
      <c r="E1760" s="4"/>
      <c r="F1760" s="4">
        <f t="shared" si="350"/>
        <v>2</v>
      </c>
      <c r="G1760" s="1">
        <f t="shared" si="348"/>
        <v>400</v>
      </c>
      <c r="H1760" s="1">
        <f t="shared" si="349"/>
        <v>0</v>
      </c>
      <c r="I1760" s="1"/>
      <c r="J1760" s="77"/>
      <c r="K1760" s="122"/>
    </row>
    <row r="1761" spans="1:11" ht="16.2" x14ac:dyDescent="0.3">
      <c r="A1761" s="63"/>
      <c r="B1761" s="45" t="s">
        <v>87</v>
      </c>
      <c r="C1761" s="4">
        <v>12</v>
      </c>
      <c r="D1761" s="4">
        <f t="shared" si="347"/>
        <v>10</v>
      </c>
      <c r="E1761" s="4"/>
      <c r="F1761" s="4">
        <f t="shared" si="350"/>
        <v>2</v>
      </c>
      <c r="G1761" s="1">
        <f t="shared" si="348"/>
        <v>400</v>
      </c>
      <c r="H1761" s="1">
        <f t="shared" si="349"/>
        <v>0</v>
      </c>
      <c r="I1761" s="1"/>
      <c r="J1761" s="77"/>
      <c r="K1761" s="122"/>
    </row>
    <row r="1762" spans="1:11" ht="16.2" x14ac:dyDescent="0.3">
      <c r="A1762" s="63"/>
      <c r="B1762" s="45" t="s">
        <v>88</v>
      </c>
      <c r="C1762" s="4">
        <v>12</v>
      </c>
      <c r="D1762" s="4">
        <f t="shared" si="347"/>
        <v>10</v>
      </c>
      <c r="E1762" s="4"/>
      <c r="F1762" s="4">
        <f t="shared" si="350"/>
        <v>2</v>
      </c>
      <c r="G1762" s="1">
        <f t="shared" si="348"/>
        <v>400</v>
      </c>
      <c r="H1762" s="1">
        <f t="shared" si="349"/>
        <v>0</v>
      </c>
      <c r="I1762" s="1"/>
      <c r="J1762" s="77"/>
      <c r="K1762" s="122"/>
    </row>
    <row r="1763" spans="1:11" ht="16.2" x14ac:dyDescent="0.3">
      <c r="A1763" s="63"/>
      <c r="B1763" s="8" t="s">
        <v>59</v>
      </c>
      <c r="C1763" s="4"/>
      <c r="D1763" s="4">
        <v>176</v>
      </c>
      <c r="E1763" s="4"/>
      <c r="F1763" s="4">
        <f>SUM(F1733:F1762)</f>
        <v>42.5</v>
      </c>
      <c r="G1763" s="1">
        <f t="shared" si="348"/>
        <v>400</v>
      </c>
      <c r="H1763" s="1">
        <f t="shared" si="349"/>
        <v>10125</v>
      </c>
      <c r="I1763" s="1">
        <v>8.5</v>
      </c>
      <c r="J1763" s="77">
        <v>26400</v>
      </c>
      <c r="K1763" s="122"/>
    </row>
    <row r="1764" spans="1:11" ht="32.4" x14ac:dyDescent="0.3">
      <c r="A1764" s="63"/>
      <c r="B1764" s="90" t="s">
        <v>1849</v>
      </c>
      <c r="C1764" s="4"/>
      <c r="D1764" s="4"/>
      <c r="E1764" s="4"/>
      <c r="F1764" s="4"/>
      <c r="G1764" s="1"/>
      <c r="H1764" s="1"/>
      <c r="I1764" s="1"/>
      <c r="J1764" s="77">
        <v>10625</v>
      </c>
      <c r="K1764" s="122"/>
    </row>
    <row r="1765" spans="1:11" ht="16.2" x14ac:dyDescent="0.3">
      <c r="A1765" s="63"/>
      <c r="B1765" s="8" t="s">
        <v>1817</v>
      </c>
      <c r="C1765" s="4"/>
      <c r="D1765" s="4"/>
      <c r="E1765" s="4"/>
      <c r="F1765" s="4"/>
      <c r="G1765" s="1"/>
      <c r="H1765" s="1"/>
      <c r="I1765" s="1"/>
      <c r="J1765" s="77">
        <v>37025</v>
      </c>
      <c r="K1765" s="122"/>
    </row>
    <row r="1766" spans="1:11" ht="16.2" x14ac:dyDescent="0.3">
      <c r="A1766" s="63"/>
      <c r="B1766" s="8" t="s">
        <v>1</v>
      </c>
      <c r="C1766" s="4"/>
      <c r="D1766" s="4"/>
      <c r="E1766" s="4"/>
      <c r="F1766" s="4"/>
      <c r="G1766" s="1"/>
      <c r="H1766" s="1"/>
      <c r="I1766" s="1"/>
      <c r="J1766" s="43">
        <v>42812</v>
      </c>
      <c r="K1766" s="122"/>
    </row>
    <row r="1767" spans="1:11" ht="16.2" x14ac:dyDescent="0.3">
      <c r="A1767" s="63"/>
      <c r="B1767" s="8" t="s">
        <v>405</v>
      </c>
      <c r="C1767" s="9"/>
      <c r="D1767" s="9" t="str">
        <f t="shared" si="347"/>
        <v/>
      </c>
      <c r="E1767" s="9"/>
      <c r="F1767" s="9"/>
      <c r="G1767" s="10"/>
      <c r="H1767" s="10"/>
      <c r="I1767" s="10"/>
      <c r="J1767" s="44">
        <v>5787</v>
      </c>
      <c r="K1767" s="122"/>
    </row>
    <row r="1768" spans="1:11" x14ac:dyDescent="0.3">
      <c r="A1768" s="63"/>
      <c r="K1768" s="122"/>
    </row>
    <row r="1769" spans="1:11" ht="16.2" x14ac:dyDescent="0.3">
      <c r="A1769" s="63"/>
      <c r="B1769" s="45" t="s">
        <v>89</v>
      </c>
      <c r="C1769" s="4">
        <v>13</v>
      </c>
      <c r="D1769" s="4">
        <f t="shared" ref="D1769:D1804" si="351">IF((OR(C1769&gt;12,C1769=12)),C1769-2,IF(C1769=8,C1769-1,""))</f>
        <v>11</v>
      </c>
      <c r="E1769" s="4"/>
      <c r="F1769" s="4">
        <v>2</v>
      </c>
      <c r="G1769" s="1">
        <f t="shared" ref="G1769:G1799" si="352">IF(2&lt;F1769,2,F1769)*150*4/3</f>
        <v>400</v>
      </c>
      <c r="H1769" s="1">
        <f t="shared" ref="H1769:H1799" si="353">IF(F1769&gt;2,F1769-2,0)*150*5/3</f>
        <v>0</v>
      </c>
      <c r="I1769" s="1">
        <v>1</v>
      </c>
      <c r="J1769" s="77"/>
      <c r="K1769" s="122"/>
    </row>
    <row r="1770" spans="1:11" ht="16.2" x14ac:dyDescent="0.3">
      <c r="A1770" s="63"/>
      <c r="B1770" s="45" t="s">
        <v>90</v>
      </c>
      <c r="C1770" s="4">
        <v>13</v>
      </c>
      <c r="D1770" s="4">
        <f t="shared" si="351"/>
        <v>11</v>
      </c>
      <c r="E1770" s="4"/>
      <c r="F1770" s="4">
        <v>2</v>
      </c>
      <c r="G1770" s="1">
        <f t="shared" si="352"/>
        <v>400</v>
      </c>
      <c r="H1770" s="1">
        <f t="shared" si="353"/>
        <v>0</v>
      </c>
      <c r="I1770" s="1">
        <v>1</v>
      </c>
      <c r="J1770" s="77"/>
      <c r="K1770" s="122"/>
    </row>
    <row r="1771" spans="1:11" ht="16.2" x14ac:dyDescent="0.3">
      <c r="A1771" s="63"/>
      <c r="B1771" s="45" t="s">
        <v>91</v>
      </c>
      <c r="C1771" s="4"/>
      <c r="D1771" s="4" t="str">
        <f t="shared" si="351"/>
        <v/>
      </c>
      <c r="E1771" s="4"/>
      <c r="F1771" s="4"/>
      <c r="G1771" s="1"/>
      <c r="H1771" s="1"/>
      <c r="I1771" s="1"/>
      <c r="J1771" s="77"/>
      <c r="K1771" s="122"/>
    </row>
    <row r="1772" spans="1:11" ht="16.2" x14ac:dyDescent="0.3">
      <c r="A1772" s="63"/>
      <c r="B1772" s="45" t="s">
        <v>92</v>
      </c>
      <c r="C1772" s="4"/>
      <c r="D1772" s="4" t="str">
        <f t="shared" si="351"/>
        <v/>
      </c>
      <c r="E1772" s="4"/>
      <c r="F1772" s="4"/>
      <c r="G1772" s="1"/>
      <c r="H1772" s="1"/>
      <c r="I1772" s="1"/>
      <c r="J1772" s="77"/>
      <c r="K1772" s="122"/>
    </row>
    <row r="1773" spans="1:11" ht="16.2" x14ac:dyDescent="0.3">
      <c r="A1773" s="63"/>
      <c r="B1773" s="45" t="s">
        <v>93</v>
      </c>
      <c r="C1773" s="4"/>
      <c r="D1773" s="4" t="str">
        <f t="shared" si="351"/>
        <v/>
      </c>
      <c r="E1773" s="4"/>
      <c r="F1773" s="4"/>
      <c r="G1773" s="1"/>
      <c r="H1773" s="1"/>
      <c r="I1773" s="1"/>
      <c r="J1773" s="77"/>
      <c r="K1773" s="122"/>
    </row>
    <row r="1774" spans="1:11" ht="16.2" x14ac:dyDescent="0.3">
      <c r="A1774" s="63"/>
      <c r="B1774" s="45" t="s">
        <v>94</v>
      </c>
      <c r="C1774" s="4"/>
      <c r="D1774" s="4" t="str">
        <f t="shared" si="351"/>
        <v/>
      </c>
      <c r="E1774" s="4"/>
      <c r="F1774" s="4"/>
      <c r="G1774" s="1"/>
      <c r="H1774" s="1"/>
      <c r="I1774" s="1"/>
      <c r="J1774" s="77"/>
      <c r="K1774" s="122"/>
    </row>
    <row r="1775" spans="1:11" ht="16.2" x14ac:dyDescent="0.3">
      <c r="A1775" s="63"/>
      <c r="B1775" s="45" t="s">
        <v>95</v>
      </c>
      <c r="C1775" s="4">
        <v>13</v>
      </c>
      <c r="D1775" s="4">
        <f t="shared" si="351"/>
        <v>11</v>
      </c>
      <c r="E1775" s="4"/>
      <c r="F1775" s="4">
        <v>2</v>
      </c>
      <c r="G1775" s="1">
        <f t="shared" si="352"/>
        <v>400</v>
      </c>
      <c r="H1775" s="1">
        <f t="shared" si="353"/>
        <v>0</v>
      </c>
      <c r="I1775" s="1">
        <v>1</v>
      </c>
      <c r="J1775" s="77"/>
      <c r="K1775" s="122"/>
    </row>
    <row r="1776" spans="1:11" ht="16.2" x14ac:dyDescent="0.3">
      <c r="A1776" s="63"/>
      <c r="B1776" s="45" t="s">
        <v>96</v>
      </c>
      <c r="C1776" s="4">
        <v>13</v>
      </c>
      <c r="D1776" s="4">
        <f t="shared" si="351"/>
        <v>11</v>
      </c>
      <c r="E1776" s="4"/>
      <c r="F1776" s="4">
        <v>2</v>
      </c>
      <c r="G1776" s="1">
        <f t="shared" si="352"/>
        <v>400</v>
      </c>
      <c r="H1776" s="1">
        <f t="shared" si="353"/>
        <v>0</v>
      </c>
      <c r="I1776" s="1">
        <v>1</v>
      </c>
      <c r="J1776" s="77"/>
      <c r="K1776" s="122"/>
    </row>
    <row r="1777" spans="1:11" ht="16.2" x14ac:dyDescent="0.3">
      <c r="A1777" s="63"/>
      <c r="B1777" s="45" t="s">
        <v>97</v>
      </c>
      <c r="C1777" s="4">
        <v>12</v>
      </c>
      <c r="D1777" s="4">
        <f t="shared" si="351"/>
        <v>10</v>
      </c>
      <c r="E1777" s="4"/>
      <c r="F1777" s="4">
        <f t="shared" ref="F1777:F1780" si="354">D1777-8</f>
        <v>2</v>
      </c>
      <c r="G1777" s="1">
        <f t="shared" si="352"/>
        <v>400</v>
      </c>
      <c r="H1777" s="1">
        <f t="shared" si="353"/>
        <v>0</v>
      </c>
      <c r="I1777" s="1"/>
      <c r="J1777" s="77"/>
      <c r="K1777" s="122"/>
    </row>
    <row r="1778" spans="1:11" ht="16.2" x14ac:dyDescent="0.3">
      <c r="A1778" s="63"/>
      <c r="B1778" s="45" t="s">
        <v>98</v>
      </c>
      <c r="C1778" s="4">
        <v>12</v>
      </c>
      <c r="D1778" s="4">
        <f t="shared" si="351"/>
        <v>10</v>
      </c>
      <c r="E1778" s="4"/>
      <c r="F1778" s="4">
        <f t="shared" si="354"/>
        <v>2</v>
      </c>
      <c r="G1778" s="1">
        <f t="shared" si="352"/>
        <v>400</v>
      </c>
      <c r="H1778" s="1">
        <f t="shared" si="353"/>
        <v>0</v>
      </c>
      <c r="I1778" s="1"/>
      <c r="J1778" s="77"/>
      <c r="K1778" s="122"/>
    </row>
    <row r="1779" spans="1:11" ht="16.2" x14ac:dyDescent="0.3">
      <c r="A1779" s="63"/>
      <c r="B1779" s="45" t="s">
        <v>99</v>
      </c>
      <c r="C1779" s="4">
        <v>12</v>
      </c>
      <c r="D1779" s="4">
        <f t="shared" si="351"/>
        <v>10</v>
      </c>
      <c r="E1779" s="4"/>
      <c r="F1779" s="4">
        <f t="shared" si="354"/>
        <v>2</v>
      </c>
      <c r="G1779" s="1">
        <f t="shared" si="352"/>
        <v>400</v>
      </c>
      <c r="H1779" s="1">
        <f t="shared" si="353"/>
        <v>0</v>
      </c>
      <c r="I1779" s="1"/>
      <c r="J1779" s="77"/>
      <c r="K1779" s="122"/>
    </row>
    <row r="1780" spans="1:11" ht="16.2" x14ac:dyDescent="0.3">
      <c r="A1780" s="63"/>
      <c r="B1780" s="45" t="s">
        <v>100</v>
      </c>
      <c r="C1780" s="4">
        <v>12</v>
      </c>
      <c r="D1780" s="4">
        <f t="shared" si="351"/>
        <v>10</v>
      </c>
      <c r="E1780" s="4"/>
      <c r="F1780" s="4">
        <f t="shared" si="354"/>
        <v>2</v>
      </c>
      <c r="G1780" s="1">
        <f t="shared" si="352"/>
        <v>400</v>
      </c>
      <c r="H1780" s="1">
        <f t="shared" si="353"/>
        <v>0</v>
      </c>
      <c r="I1780" s="1"/>
      <c r="J1780" s="77"/>
      <c r="K1780" s="122"/>
    </row>
    <row r="1781" spans="1:11" ht="16.2" x14ac:dyDescent="0.3">
      <c r="A1781" s="63"/>
      <c r="B1781" s="45" t="s">
        <v>101</v>
      </c>
      <c r="C1781" s="4">
        <v>13</v>
      </c>
      <c r="D1781" s="4">
        <f t="shared" si="351"/>
        <v>11</v>
      </c>
      <c r="E1781" s="4"/>
      <c r="F1781" s="4">
        <v>2</v>
      </c>
      <c r="G1781" s="1">
        <f t="shared" si="352"/>
        <v>400</v>
      </c>
      <c r="H1781" s="1">
        <f t="shared" si="353"/>
        <v>0</v>
      </c>
      <c r="I1781" s="1">
        <v>1</v>
      </c>
      <c r="J1781" s="77"/>
      <c r="K1781" s="122"/>
    </row>
    <row r="1782" spans="1:11" ht="16.2" x14ac:dyDescent="0.3">
      <c r="A1782" s="63"/>
      <c r="B1782" s="45" t="s">
        <v>102</v>
      </c>
      <c r="C1782" s="4">
        <v>13</v>
      </c>
      <c r="D1782" s="4">
        <f t="shared" si="351"/>
        <v>11</v>
      </c>
      <c r="E1782" s="4"/>
      <c r="F1782" s="4">
        <v>2</v>
      </c>
      <c r="G1782" s="1">
        <f t="shared" si="352"/>
        <v>400</v>
      </c>
      <c r="H1782" s="1">
        <f t="shared" si="353"/>
        <v>0</v>
      </c>
      <c r="I1782" s="1">
        <v>1</v>
      </c>
      <c r="J1782" s="77"/>
      <c r="K1782" s="122"/>
    </row>
    <row r="1783" spans="1:11" ht="16.2" x14ac:dyDescent="0.3">
      <c r="A1783" s="63"/>
      <c r="B1783" s="45" t="s">
        <v>103</v>
      </c>
      <c r="C1783" s="4"/>
      <c r="D1783" s="4" t="str">
        <f t="shared" si="351"/>
        <v/>
      </c>
      <c r="E1783" s="4"/>
      <c r="F1783" s="4"/>
      <c r="G1783" s="1"/>
      <c r="H1783" s="1"/>
      <c r="I1783" s="1"/>
      <c r="J1783" s="77"/>
      <c r="K1783" s="122"/>
    </row>
    <row r="1784" spans="1:11" ht="16.2" x14ac:dyDescent="0.3">
      <c r="A1784" s="63"/>
      <c r="B1784" s="45" t="s">
        <v>104</v>
      </c>
      <c r="C1784" s="4"/>
      <c r="D1784" s="4" t="str">
        <f t="shared" si="351"/>
        <v/>
      </c>
      <c r="E1784" s="4"/>
      <c r="F1784" s="4"/>
      <c r="G1784" s="1"/>
      <c r="H1784" s="1"/>
      <c r="I1784" s="1"/>
      <c r="J1784" s="77"/>
      <c r="K1784" s="122"/>
    </row>
    <row r="1785" spans="1:11" ht="16.2" x14ac:dyDescent="0.3">
      <c r="A1785" s="63"/>
      <c r="B1785" s="45" t="s">
        <v>105</v>
      </c>
      <c r="C1785" s="4"/>
      <c r="D1785" s="4" t="str">
        <f t="shared" si="351"/>
        <v/>
      </c>
      <c r="E1785" s="4"/>
      <c r="F1785" s="4"/>
      <c r="G1785" s="1"/>
      <c r="H1785" s="1"/>
      <c r="I1785" s="1"/>
      <c r="J1785" s="77"/>
      <c r="K1785" s="122"/>
    </row>
    <row r="1786" spans="1:11" ht="16.2" x14ac:dyDescent="0.3">
      <c r="A1786" s="63"/>
      <c r="B1786" s="179" t="s">
        <v>2105</v>
      </c>
      <c r="C1786" s="19"/>
      <c r="D1786" s="19" t="str">
        <f t="shared" si="351"/>
        <v/>
      </c>
      <c r="E1786" s="19"/>
      <c r="F1786" s="19"/>
      <c r="G1786" s="28"/>
      <c r="H1786" s="28"/>
      <c r="I1786" s="28"/>
      <c r="J1786" s="91"/>
      <c r="K1786" s="122"/>
    </row>
    <row r="1787" spans="1:11" ht="16.2" x14ac:dyDescent="0.3">
      <c r="A1787" s="63"/>
      <c r="B1787" s="45" t="s">
        <v>106</v>
      </c>
      <c r="C1787" s="4">
        <v>13</v>
      </c>
      <c r="D1787" s="4">
        <f t="shared" si="351"/>
        <v>11</v>
      </c>
      <c r="E1787" s="4"/>
      <c r="F1787" s="4">
        <v>2</v>
      </c>
      <c r="G1787" s="1">
        <f t="shared" si="352"/>
        <v>400</v>
      </c>
      <c r="H1787" s="1">
        <f t="shared" si="353"/>
        <v>0</v>
      </c>
      <c r="I1787" s="1">
        <v>1</v>
      </c>
      <c r="J1787" s="77"/>
      <c r="K1787" s="122"/>
    </row>
    <row r="1788" spans="1:11" ht="16.2" x14ac:dyDescent="0.3">
      <c r="A1788" s="63"/>
      <c r="B1788" s="45" t="s">
        <v>107</v>
      </c>
      <c r="C1788" s="4">
        <v>13</v>
      </c>
      <c r="D1788" s="4">
        <f t="shared" si="351"/>
        <v>11</v>
      </c>
      <c r="E1788" s="4"/>
      <c r="F1788" s="4">
        <v>2</v>
      </c>
      <c r="G1788" s="1">
        <f t="shared" si="352"/>
        <v>400</v>
      </c>
      <c r="H1788" s="1">
        <f t="shared" si="353"/>
        <v>0</v>
      </c>
      <c r="I1788" s="1">
        <v>1</v>
      </c>
      <c r="J1788" s="77"/>
      <c r="K1788" s="122"/>
    </row>
    <row r="1789" spans="1:11" ht="16.2" x14ac:dyDescent="0.3">
      <c r="A1789" s="63"/>
      <c r="B1789" s="45" t="s">
        <v>108</v>
      </c>
      <c r="C1789" s="4">
        <v>12</v>
      </c>
      <c r="D1789" s="4">
        <f t="shared" si="351"/>
        <v>10</v>
      </c>
      <c r="E1789" s="4"/>
      <c r="F1789" s="4">
        <f>D1789-8</f>
        <v>2</v>
      </c>
      <c r="G1789" s="1">
        <f t="shared" si="352"/>
        <v>400</v>
      </c>
      <c r="H1789" s="1">
        <f t="shared" si="353"/>
        <v>0</v>
      </c>
      <c r="I1789" s="1"/>
      <c r="J1789" s="77"/>
      <c r="K1789" s="122"/>
    </row>
    <row r="1790" spans="1:11" ht="16.2" x14ac:dyDescent="0.3">
      <c r="A1790" s="63"/>
      <c r="B1790" s="45" t="s">
        <v>109</v>
      </c>
      <c r="C1790" s="4">
        <v>12</v>
      </c>
      <c r="D1790" s="4">
        <f t="shared" si="351"/>
        <v>10</v>
      </c>
      <c r="E1790" s="4"/>
      <c r="F1790" s="4">
        <f t="shared" ref="F1790:F1799" si="355">D1790-8</f>
        <v>2</v>
      </c>
      <c r="G1790" s="1">
        <f t="shared" si="352"/>
        <v>400</v>
      </c>
      <c r="H1790" s="1">
        <f t="shared" si="353"/>
        <v>0</v>
      </c>
      <c r="I1790" s="1"/>
      <c r="J1790" s="77"/>
      <c r="K1790" s="122"/>
    </row>
    <row r="1791" spans="1:11" ht="16.2" x14ac:dyDescent="0.3">
      <c r="A1791" s="63"/>
      <c r="B1791" s="45" t="s">
        <v>110</v>
      </c>
      <c r="C1791" s="4">
        <v>12</v>
      </c>
      <c r="D1791" s="4">
        <f t="shared" si="351"/>
        <v>10</v>
      </c>
      <c r="E1791" s="4"/>
      <c r="F1791" s="4">
        <f t="shared" si="355"/>
        <v>2</v>
      </c>
      <c r="G1791" s="1">
        <f t="shared" si="352"/>
        <v>400</v>
      </c>
      <c r="H1791" s="1">
        <f t="shared" si="353"/>
        <v>0</v>
      </c>
      <c r="I1791" s="1"/>
      <c r="J1791" s="77"/>
      <c r="K1791" s="122"/>
    </row>
    <row r="1792" spans="1:11" ht="16.2" x14ac:dyDescent="0.3">
      <c r="A1792" s="63"/>
      <c r="B1792" s="45" t="s">
        <v>111</v>
      </c>
      <c r="C1792" s="4">
        <v>12</v>
      </c>
      <c r="D1792" s="4">
        <f t="shared" si="351"/>
        <v>10</v>
      </c>
      <c r="E1792" s="4"/>
      <c r="F1792" s="4">
        <f t="shared" si="355"/>
        <v>2</v>
      </c>
      <c r="G1792" s="1">
        <f t="shared" si="352"/>
        <v>400</v>
      </c>
      <c r="H1792" s="1">
        <f t="shared" si="353"/>
        <v>0</v>
      </c>
      <c r="I1792" s="1"/>
      <c r="J1792" s="77"/>
      <c r="K1792" s="122"/>
    </row>
    <row r="1793" spans="1:11" ht="16.2" x14ac:dyDescent="0.3">
      <c r="A1793" s="63"/>
      <c r="B1793" s="45" t="s">
        <v>112</v>
      </c>
      <c r="C1793" s="4">
        <v>13</v>
      </c>
      <c r="D1793" s="4">
        <f t="shared" si="351"/>
        <v>11</v>
      </c>
      <c r="E1793" s="4"/>
      <c r="F1793" s="4">
        <v>2</v>
      </c>
      <c r="G1793" s="1">
        <f t="shared" si="352"/>
        <v>400</v>
      </c>
      <c r="H1793" s="1">
        <f t="shared" si="353"/>
        <v>0</v>
      </c>
      <c r="I1793" s="1">
        <v>1</v>
      </c>
      <c r="J1793" s="77"/>
      <c r="K1793" s="122"/>
    </row>
    <row r="1794" spans="1:11" ht="16.2" x14ac:dyDescent="0.3">
      <c r="A1794" s="63"/>
      <c r="B1794" s="45" t="s">
        <v>113</v>
      </c>
      <c r="C1794" s="4">
        <v>13</v>
      </c>
      <c r="D1794" s="4">
        <f t="shared" si="351"/>
        <v>11</v>
      </c>
      <c r="E1794" s="4"/>
      <c r="F1794" s="4">
        <v>2</v>
      </c>
      <c r="G1794" s="1">
        <f t="shared" si="352"/>
        <v>400</v>
      </c>
      <c r="H1794" s="1">
        <f t="shared" si="353"/>
        <v>0</v>
      </c>
      <c r="I1794" s="1">
        <v>1</v>
      </c>
      <c r="J1794" s="77"/>
      <c r="K1794" s="122"/>
    </row>
    <row r="1795" spans="1:11" ht="16.2" x14ac:dyDescent="0.3">
      <c r="A1795" s="63"/>
      <c r="B1795" s="45" t="s">
        <v>114</v>
      </c>
      <c r="C1795" s="4"/>
      <c r="D1795" s="4" t="str">
        <f t="shared" si="351"/>
        <v/>
      </c>
      <c r="E1795" s="4"/>
      <c r="F1795" s="4"/>
      <c r="G1795" s="1"/>
      <c r="H1795" s="1"/>
      <c r="I1795" s="1"/>
      <c r="J1795" s="77"/>
      <c r="K1795" s="122"/>
    </row>
    <row r="1796" spans="1:11" ht="16.2" x14ac:dyDescent="0.3">
      <c r="A1796" s="63"/>
      <c r="B1796" s="45" t="s">
        <v>115</v>
      </c>
      <c r="C1796" s="4"/>
      <c r="D1796" s="4" t="str">
        <f t="shared" si="351"/>
        <v/>
      </c>
      <c r="E1796" s="4"/>
      <c r="F1796" s="4"/>
      <c r="G1796" s="1"/>
      <c r="H1796" s="1"/>
      <c r="I1796" s="1"/>
      <c r="J1796" s="77"/>
      <c r="K1796" s="122"/>
    </row>
    <row r="1797" spans="1:11" ht="16.2" x14ac:dyDescent="0.3">
      <c r="A1797" s="63"/>
      <c r="B1797" s="45" t="s">
        <v>116</v>
      </c>
      <c r="C1797" s="4"/>
      <c r="D1797" s="4" t="str">
        <f t="shared" si="351"/>
        <v/>
      </c>
      <c r="E1797" s="4"/>
      <c r="F1797" s="4"/>
      <c r="G1797" s="1"/>
      <c r="H1797" s="1"/>
      <c r="I1797" s="1"/>
      <c r="J1797" s="77"/>
      <c r="K1797" s="122"/>
    </row>
    <row r="1798" spans="1:11" ht="16.2" x14ac:dyDescent="0.3">
      <c r="A1798" s="63"/>
      <c r="B1798" s="45" t="s">
        <v>117</v>
      </c>
      <c r="C1798" s="4">
        <v>10</v>
      </c>
      <c r="D1798" s="4">
        <v>9</v>
      </c>
      <c r="E1798" s="4"/>
      <c r="F1798" s="4">
        <f t="shared" si="355"/>
        <v>1</v>
      </c>
      <c r="G1798" s="1">
        <f t="shared" si="352"/>
        <v>200</v>
      </c>
      <c r="H1798" s="1">
        <f t="shared" si="353"/>
        <v>0</v>
      </c>
      <c r="I1798" s="1"/>
      <c r="J1798" s="77"/>
      <c r="K1798" s="122"/>
    </row>
    <row r="1799" spans="1:11" ht="16.2" x14ac:dyDescent="0.3">
      <c r="A1799" s="63"/>
      <c r="B1799" s="45" t="s">
        <v>118</v>
      </c>
      <c r="C1799" s="4">
        <v>12</v>
      </c>
      <c r="D1799" s="4">
        <f t="shared" si="351"/>
        <v>10</v>
      </c>
      <c r="E1799" s="4"/>
      <c r="F1799" s="4">
        <f t="shared" si="355"/>
        <v>2</v>
      </c>
      <c r="G1799" s="1">
        <f t="shared" si="352"/>
        <v>400</v>
      </c>
      <c r="H1799" s="1">
        <f t="shared" si="353"/>
        <v>0</v>
      </c>
      <c r="I1799" s="1"/>
      <c r="J1799" s="77"/>
      <c r="K1799" s="122"/>
    </row>
    <row r="1800" spans="1:11" ht="16.2" x14ac:dyDescent="0.3">
      <c r="A1800" s="63"/>
      <c r="B1800" s="8" t="s">
        <v>59</v>
      </c>
      <c r="C1800" s="4"/>
      <c r="D1800" s="4">
        <v>160</v>
      </c>
      <c r="E1800" s="4"/>
      <c r="F1800" s="4">
        <f>SUM(F1769:F1799)</f>
        <v>39</v>
      </c>
      <c r="G1800" s="1"/>
      <c r="H1800" s="1"/>
      <c r="I1800" s="1">
        <v>10</v>
      </c>
      <c r="J1800" s="43">
        <v>24000</v>
      </c>
      <c r="K1800" s="122"/>
    </row>
    <row r="1801" spans="1:11" ht="32.4" x14ac:dyDescent="0.3">
      <c r="A1801" s="63"/>
      <c r="B1801" s="90" t="s">
        <v>1849</v>
      </c>
      <c r="C1801" s="4"/>
      <c r="D1801" s="4"/>
      <c r="E1801" s="4"/>
      <c r="F1801" s="4"/>
      <c r="G1801" s="1"/>
      <c r="H1801" s="1"/>
      <c r="I1801" s="1"/>
      <c r="J1801" s="43">
        <v>10300</v>
      </c>
      <c r="K1801" s="122"/>
    </row>
    <row r="1802" spans="1:11" ht="16.2" x14ac:dyDescent="0.3">
      <c r="A1802" s="63"/>
      <c r="B1802" s="8" t="s">
        <v>1817</v>
      </c>
      <c r="C1802" s="4"/>
      <c r="D1802" s="4"/>
      <c r="E1802" s="4"/>
      <c r="F1802" s="4"/>
      <c r="G1802" s="1"/>
      <c r="H1802" s="1"/>
      <c r="I1802" s="1"/>
      <c r="J1802" s="43">
        <v>34300</v>
      </c>
      <c r="K1802" s="122"/>
    </row>
    <row r="1803" spans="1:11" ht="16.2" x14ac:dyDescent="0.3">
      <c r="A1803" s="63"/>
      <c r="B1803" s="8" t="s">
        <v>1</v>
      </c>
      <c r="C1803" s="4"/>
      <c r="D1803" s="4"/>
      <c r="E1803" s="4"/>
      <c r="F1803" s="4"/>
      <c r="G1803" s="1"/>
      <c r="H1803" s="1"/>
      <c r="I1803" s="1"/>
      <c r="J1803" s="43">
        <v>38906</v>
      </c>
      <c r="K1803" s="122"/>
    </row>
    <row r="1804" spans="1:11" ht="16.2" x14ac:dyDescent="0.3">
      <c r="A1804" s="63"/>
      <c r="B1804" s="8" t="s">
        <v>405</v>
      </c>
      <c r="C1804" s="9"/>
      <c r="D1804" s="9" t="str">
        <f t="shared" si="351"/>
        <v/>
      </c>
      <c r="E1804" s="9"/>
      <c r="F1804" s="9"/>
      <c r="G1804" s="10"/>
      <c r="H1804" s="10"/>
      <c r="I1804" s="10"/>
      <c r="J1804" s="44">
        <v>4606</v>
      </c>
      <c r="K1804" s="122"/>
    </row>
    <row r="1805" spans="1:11" x14ac:dyDescent="0.3">
      <c r="A1805" s="63"/>
      <c r="K1805" s="122"/>
    </row>
    <row r="1806" spans="1:11" ht="16.2" x14ac:dyDescent="0.3">
      <c r="A1806" s="63"/>
      <c r="B1806" s="45" t="s">
        <v>119</v>
      </c>
      <c r="C1806" s="4">
        <v>13</v>
      </c>
      <c r="D1806" s="4">
        <f t="shared" ref="D1806:D1840" si="356">IF((OR(C1806&gt;12,C1806=12)),C1806-2,IF(C1806=8,C1806-1,""))</f>
        <v>11</v>
      </c>
      <c r="E1806" s="4"/>
      <c r="F1806" s="4">
        <v>2</v>
      </c>
      <c r="G1806" s="1">
        <f t="shared" ref="G1806:G1838" si="357">IF(2&lt;F1806,2,F1806)*150*4/3</f>
        <v>400</v>
      </c>
      <c r="H1806" s="1">
        <f t="shared" ref="H1806:H1838" si="358">IF(F1806&gt;2,F1806-2,0)*150*5/3</f>
        <v>0</v>
      </c>
      <c r="I1806" s="1">
        <v>1</v>
      </c>
      <c r="J1806" s="77"/>
      <c r="K1806" s="122"/>
    </row>
    <row r="1807" spans="1:11" ht="16.2" x14ac:dyDescent="0.3">
      <c r="A1807" s="63"/>
      <c r="B1807" s="45" t="s">
        <v>120</v>
      </c>
      <c r="C1807" s="4">
        <v>12</v>
      </c>
      <c r="D1807" s="4">
        <f t="shared" si="356"/>
        <v>10</v>
      </c>
      <c r="E1807" s="4"/>
      <c r="F1807" s="4">
        <f t="shared" ref="F1807:F1834" si="359">D1807-8</f>
        <v>2</v>
      </c>
      <c r="G1807" s="1">
        <f t="shared" si="357"/>
        <v>400</v>
      </c>
      <c r="H1807" s="1">
        <f t="shared" si="358"/>
        <v>0</v>
      </c>
      <c r="I1807" s="1"/>
      <c r="J1807" s="77"/>
      <c r="K1807" s="122"/>
    </row>
    <row r="1808" spans="1:11" ht="16.2" x14ac:dyDescent="0.3">
      <c r="A1808" s="63"/>
      <c r="B1808" s="45" t="s">
        <v>121</v>
      </c>
      <c r="C1808" s="4">
        <v>12</v>
      </c>
      <c r="D1808" s="4">
        <f t="shared" si="356"/>
        <v>10</v>
      </c>
      <c r="E1808" s="4"/>
      <c r="F1808" s="4">
        <f t="shared" si="359"/>
        <v>2</v>
      </c>
      <c r="G1808" s="1">
        <f t="shared" si="357"/>
        <v>400</v>
      </c>
      <c r="H1808" s="1">
        <f t="shared" si="358"/>
        <v>0</v>
      </c>
      <c r="I1808" s="1"/>
      <c r="J1808" s="77"/>
      <c r="K1808" s="122"/>
    </row>
    <row r="1809" spans="1:11" ht="16.2" x14ac:dyDescent="0.3">
      <c r="A1809" s="63"/>
      <c r="B1809" s="45" t="s">
        <v>122</v>
      </c>
      <c r="C1809" s="4">
        <v>12</v>
      </c>
      <c r="D1809" s="4">
        <f t="shared" si="356"/>
        <v>10</v>
      </c>
      <c r="E1809" s="4"/>
      <c r="F1809" s="4">
        <f t="shared" si="359"/>
        <v>2</v>
      </c>
      <c r="G1809" s="1">
        <f t="shared" si="357"/>
        <v>400</v>
      </c>
      <c r="H1809" s="1">
        <f t="shared" si="358"/>
        <v>0</v>
      </c>
      <c r="I1809" s="1"/>
      <c r="J1809" s="77"/>
      <c r="K1809" s="122"/>
    </row>
    <row r="1810" spans="1:11" ht="16.2" x14ac:dyDescent="0.3">
      <c r="A1810" s="63"/>
      <c r="B1810" s="45" t="s">
        <v>123</v>
      </c>
      <c r="C1810" s="4">
        <v>12</v>
      </c>
      <c r="D1810" s="4">
        <f t="shared" si="356"/>
        <v>10</v>
      </c>
      <c r="E1810" s="4"/>
      <c r="F1810" s="4">
        <f t="shared" si="359"/>
        <v>2</v>
      </c>
      <c r="G1810" s="1">
        <f t="shared" si="357"/>
        <v>400</v>
      </c>
      <c r="H1810" s="1">
        <f t="shared" si="358"/>
        <v>0</v>
      </c>
      <c r="I1810" s="1"/>
      <c r="J1810" s="77"/>
      <c r="K1810" s="122"/>
    </row>
    <row r="1811" spans="1:11" ht="16.2" x14ac:dyDescent="0.3">
      <c r="A1811" s="63"/>
      <c r="B1811" s="45" t="s">
        <v>124</v>
      </c>
      <c r="C1811" s="4">
        <v>12</v>
      </c>
      <c r="D1811" s="4">
        <f t="shared" si="356"/>
        <v>10</v>
      </c>
      <c r="E1811" s="4"/>
      <c r="F1811" s="4">
        <f t="shared" si="359"/>
        <v>2</v>
      </c>
      <c r="G1811" s="1">
        <f t="shared" si="357"/>
        <v>400</v>
      </c>
      <c r="H1811" s="1">
        <f t="shared" si="358"/>
        <v>0</v>
      </c>
      <c r="I1811" s="1"/>
      <c r="J1811" s="77"/>
      <c r="K1811" s="122"/>
    </row>
    <row r="1812" spans="1:11" ht="16.2" x14ac:dyDescent="0.3">
      <c r="A1812" s="63"/>
      <c r="B1812" s="45" t="s">
        <v>125</v>
      </c>
      <c r="C1812" s="4">
        <v>13</v>
      </c>
      <c r="D1812" s="4">
        <f t="shared" si="356"/>
        <v>11</v>
      </c>
      <c r="E1812" s="4"/>
      <c r="F1812" s="4">
        <v>2</v>
      </c>
      <c r="G1812" s="1">
        <f t="shared" si="357"/>
        <v>400</v>
      </c>
      <c r="H1812" s="1">
        <f t="shared" si="358"/>
        <v>0</v>
      </c>
      <c r="I1812" s="1">
        <v>1</v>
      </c>
      <c r="J1812" s="77"/>
      <c r="K1812" s="122"/>
    </row>
    <row r="1813" spans="1:11" ht="16.2" x14ac:dyDescent="0.3">
      <c r="A1813" s="63"/>
      <c r="B1813" s="45" t="s">
        <v>126</v>
      </c>
      <c r="C1813" s="4"/>
      <c r="D1813" s="4" t="str">
        <f t="shared" si="356"/>
        <v/>
      </c>
      <c r="E1813" s="4"/>
      <c r="F1813" s="4"/>
      <c r="G1813" s="1"/>
      <c r="H1813" s="1"/>
      <c r="I1813" s="1"/>
      <c r="J1813" s="77"/>
      <c r="K1813" s="122"/>
    </row>
    <row r="1814" spans="1:11" ht="16.2" x14ac:dyDescent="0.3">
      <c r="A1814" s="63"/>
      <c r="B1814" s="45" t="s">
        <v>127</v>
      </c>
      <c r="C1814" s="4"/>
      <c r="D1814" s="4" t="str">
        <f t="shared" si="356"/>
        <v/>
      </c>
      <c r="E1814" s="4"/>
      <c r="F1814" s="4"/>
      <c r="G1814" s="1"/>
      <c r="H1814" s="1"/>
      <c r="I1814" s="1"/>
      <c r="J1814" s="77"/>
      <c r="K1814" s="122"/>
    </row>
    <row r="1815" spans="1:11" ht="16.2" x14ac:dyDescent="0.3">
      <c r="A1815" s="63"/>
      <c r="B1815" s="45" t="s">
        <v>128</v>
      </c>
      <c r="C1815" s="4"/>
      <c r="D1815" s="4" t="str">
        <f t="shared" si="356"/>
        <v/>
      </c>
      <c r="E1815" s="4"/>
      <c r="F1815" s="4"/>
      <c r="G1815" s="1"/>
      <c r="H1815" s="1"/>
      <c r="I1815" s="1"/>
      <c r="J1815" s="77"/>
      <c r="K1815" s="122"/>
    </row>
    <row r="1816" spans="1:11" ht="16.2" x14ac:dyDescent="0.3">
      <c r="A1816" s="63"/>
      <c r="B1816" s="45" t="s">
        <v>129</v>
      </c>
      <c r="C1816" s="4"/>
      <c r="D1816" s="4" t="str">
        <f t="shared" si="356"/>
        <v/>
      </c>
      <c r="E1816" s="4"/>
      <c r="F1816" s="4"/>
      <c r="G1816" s="1"/>
      <c r="H1816" s="1"/>
      <c r="I1816" s="1"/>
      <c r="J1816" s="77"/>
      <c r="K1816" s="122"/>
    </row>
    <row r="1817" spans="1:11" ht="16.2" x14ac:dyDescent="0.3">
      <c r="A1817" s="63"/>
      <c r="B1817" s="45" t="s">
        <v>130</v>
      </c>
      <c r="C1817" s="4">
        <v>13</v>
      </c>
      <c r="D1817" s="4">
        <f t="shared" si="356"/>
        <v>11</v>
      </c>
      <c r="E1817" s="4"/>
      <c r="F1817" s="4">
        <v>2</v>
      </c>
      <c r="G1817" s="1">
        <f t="shared" si="357"/>
        <v>400</v>
      </c>
      <c r="H1817" s="1">
        <f t="shared" si="358"/>
        <v>0</v>
      </c>
      <c r="I1817" s="1">
        <v>1</v>
      </c>
      <c r="J1817" s="77"/>
      <c r="K1817" s="122"/>
    </row>
    <row r="1818" spans="1:11" ht="16.2" x14ac:dyDescent="0.3">
      <c r="A1818" s="63"/>
      <c r="B1818" s="45" t="s">
        <v>131</v>
      </c>
      <c r="C1818" s="4">
        <v>13</v>
      </c>
      <c r="D1818" s="4">
        <f t="shared" si="356"/>
        <v>11</v>
      </c>
      <c r="E1818" s="4"/>
      <c r="F1818" s="4">
        <v>2</v>
      </c>
      <c r="G1818" s="1">
        <f t="shared" si="357"/>
        <v>400</v>
      </c>
      <c r="H1818" s="1">
        <f t="shared" si="358"/>
        <v>0</v>
      </c>
      <c r="I1818" s="1">
        <v>1</v>
      </c>
      <c r="J1818" s="77"/>
      <c r="K1818" s="122"/>
    </row>
    <row r="1819" spans="1:11" ht="16.2" x14ac:dyDescent="0.3">
      <c r="A1819" s="63"/>
      <c r="B1819" s="45" t="s">
        <v>132</v>
      </c>
      <c r="C1819" s="4">
        <v>12</v>
      </c>
      <c r="D1819" s="4">
        <f t="shared" si="356"/>
        <v>10</v>
      </c>
      <c r="E1819" s="4"/>
      <c r="F1819" s="4">
        <f t="shared" si="359"/>
        <v>2</v>
      </c>
      <c r="G1819" s="1">
        <f t="shared" si="357"/>
        <v>400</v>
      </c>
      <c r="H1819" s="1">
        <f t="shared" si="358"/>
        <v>0</v>
      </c>
      <c r="I1819" s="1"/>
      <c r="J1819" s="77"/>
      <c r="K1819" s="122"/>
    </row>
    <row r="1820" spans="1:11" ht="16.2" x14ac:dyDescent="0.3">
      <c r="A1820" s="63"/>
      <c r="B1820" s="45" t="s">
        <v>133</v>
      </c>
      <c r="C1820" s="4">
        <v>12</v>
      </c>
      <c r="D1820" s="4">
        <f t="shared" si="356"/>
        <v>10</v>
      </c>
      <c r="E1820" s="4"/>
      <c r="F1820" s="4">
        <f t="shared" si="359"/>
        <v>2</v>
      </c>
      <c r="G1820" s="1">
        <f t="shared" si="357"/>
        <v>400</v>
      </c>
      <c r="H1820" s="1">
        <f t="shared" si="358"/>
        <v>0</v>
      </c>
      <c r="I1820" s="1"/>
      <c r="J1820" s="77"/>
      <c r="K1820" s="122"/>
    </row>
    <row r="1821" spans="1:11" ht="16.2" x14ac:dyDescent="0.3">
      <c r="A1821" s="63"/>
      <c r="B1821" s="45" t="s">
        <v>134</v>
      </c>
      <c r="C1821" s="4">
        <v>12</v>
      </c>
      <c r="D1821" s="4">
        <f t="shared" si="356"/>
        <v>10</v>
      </c>
      <c r="E1821" s="4"/>
      <c r="F1821" s="4">
        <f t="shared" si="359"/>
        <v>2</v>
      </c>
      <c r="G1821" s="1">
        <f t="shared" si="357"/>
        <v>400</v>
      </c>
      <c r="H1821" s="1">
        <f t="shared" si="358"/>
        <v>0</v>
      </c>
      <c r="I1821" s="1"/>
      <c r="J1821" s="77"/>
      <c r="K1821" s="122"/>
    </row>
    <row r="1822" spans="1:11" ht="16.2" x14ac:dyDescent="0.3">
      <c r="A1822" s="63"/>
      <c r="B1822" s="45" t="s">
        <v>135</v>
      </c>
      <c r="C1822" s="4">
        <v>12</v>
      </c>
      <c r="D1822" s="4">
        <f t="shared" si="356"/>
        <v>10</v>
      </c>
      <c r="E1822" s="4"/>
      <c r="F1822" s="4">
        <f t="shared" si="359"/>
        <v>2</v>
      </c>
      <c r="G1822" s="1">
        <f t="shared" si="357"/>
        <v>400</v>
      </c>
      <c r="H1822" s="1">
        <f t="shared" si="358"/>
        <v>0</v>
      </c>
      <c r="I1822" s="1"/>
      <c r="J1822" s="77"/>
      <c r="K1822" s="122"/>
    </row>
    <row r="1823" spans="1:11" ht="16.2" x14ac:dyDescent="0.3">
      <c r="A1823" s="63"/>
      <c r="B1823" s="45" t="s">
        <v>136</v>
      </c>
      <c r="C1823" s="4">
        <v>13</v>
      </c>
      <c r="D1823" s="4">
        <f t="shared" si="356"/>
        <v>11</v>
      </c>
      <c r="E1823" s="4"/>
      <c r="F1823" s="4">
        <v>2</v>
      </c>
      <c r="G1823" s="1">
        <f t="shared" si="357"/>
        <v>400</v>
      </c>
      <c r="H1823" s="1">
        <f t="shared" si="358"/>
        <v>0</v>
      </c>
      <c r="I1823" s="1">
        <v>1</v>
      </c>
      <c r="J1823" s="77"/>
      <c r="K1823" s="122"/>
    </row>
    <row r="1824" spans="1:11" ht="16.2" x14ac:dyDescent="0.3">
      <c r="A1824" s="63"/>
      <c r="B1824" s="45" t="s">
        <v>137</v>
      </c>
      <c r="C1824" s="4">
        <v>13</v>
      </c>
      <c r="D1824" s="4">
        <f t="shared" si="356"/>
        <v>11</v>
      </c>
      <c r="E1824" s="4"/>
      <c r="F1824" s="4">
        <v>2</v>
      </c>
      <c r="G1824" s="1">
        <f t="shared" si="357"/>
        <v>400</v>
      </c>
      <c r="H1824" s="1">
        <f t="shared" si="358"/>
        <v>0</v>
      </c>
      <c r="I1824" s="1">
        <v>1</v>
      </c>
      <c r="J1824" s="77"/>
      <c r="K1824" s="122"/>
    </row>
    <row r="1825" spans="1:11" ht="16.2" x14ac:dyDescent="0.3">
      <c r="A1825" s="63"/>
      <c r="B1825" s="45" t="s">
        <v>138</v>
      </c>
      <c r="C1825" s="4"/>
      <c r="D1825" s="4" t="str">
        <f t="shared" si="356"/>
        <v/>
      </c>
      <c r="E1825" s="4"/>
      <c r="F1825" s="4"/>
      <c r="G1825" s="1"/>
      <c r="H1825" s="1"/>
      <c r="I1825" s="1"/>
      <c r="J1825" s="77"/>
      <c r="K1825" s="122"/>
    </row>
    <row r="1826" spans="1:11" ht="16.2" x14ac:dyDescent="0.3">
      <c r="A1826" s="63"/>
      <c r="B1826" s="45" t="s">
        <v>139</v>
      </c>
      <c r="C1826" s="4"/>
      <c r="D1826" s="4" t="str">
        <f t="shared" si="356"/>
        <v/>
      </c>
      <c r="E1826" s="4"/>
      <c r="F1826" s="4"/>
      <c r="G1826" s="1"/>
      <c r="H1826" s="1"/>
      <c r="I1826" s="1"/>
      <c r="J1826" s="77"/>
      <c r="K1826" s="122"/>
    </row>
    <row r="1827" spans="1:11" ht="16.2" x14ac:dyDescent="0.3">
      <c r="A1827" s="63"/>
      <c r="B1827" s="45" t="s">
        <v>140</v>
      </c>
      <c r="C1827" s="4"/>
      <c r="D1827" s="4" t="str">
        <f t="shared" si="356"/>
        <v/>
      </c>
      <c r="E1827" s="4"/>
      <c r="F1827" s="4"/>
      <c r="G1827" s="1"/>
      <c r="H1827" s="1"/>
      <c r="I1827" s="1"/>
      <c r="J1827" s="77"/>
      <c r="K1827" s="122"/>
    </row>
    <row r="1828" spans="1:11" ht="16.2" x14ac:dyDescent="0.3">
      <c r="A1828" s="63"/>
      <c r="B1828" s="45" t="s">
        <v>141</v>
      </c>
      <c r="C1828" s="4"/>
      <c r="D1828" s="4" t="str">
        <f t="shared" si="356"/>
        <v/>
      </c>
      <c r="E1828" s="4"/>
      <c r="F1828" s="4"/>
      <c r="G1828" s="1"/>
      <c r="H1828" s="1"/>
      <c r="I1828" s="1"/>
      <c r="J1828" s="77"/>
      <c r="K1828" s="122"/>
    </row>
    <row r="1829" spans="1:11" ht="16.2" x14ac:dyDescent="0.3">
      <c r="A1829" s="63"/>
      <c r="B1829" s="45" t="s">
        <v>142</v>
      </c>
      <c r="C1829" s="4">
        <v>12</v>
      </c>
      <c r="D1829" s="4">
        <v>10.5</v>
      </c>
      <c r="E1829" s="4"/>
      <c r="F1829" s="4">
        <v>2</v>
      </c>
      <c r="G1829" s="1">
        <f t="shared" si="357"/>
        <v>400</v>
      </c>
      <c r="H1829" s="1">
        <f t="shared" si="358"/>
        <v>0</v>
      </c>
      <c r="I1829" s="1">
        <v>0.5</v>
      </c>
      <c r="J1829" s="77"/>
      <c r="K1829" s="122"/>
    </row>
    <row r="1830" spans="1:11" ht="16.2" x14ac:dyDescent="0.3">
      <c r="A1830" s="63"/>
      <c r="B1830" s="45" t="s">
        <v>143</v>
      </c>
      <c r="C1830" s="4">
        <v>13</v>
      </c>
      <c r="D1830" s="4">
        <f t="shared" si="356"/>
        <v>11</v>
      </c>
      <c r="E1830" s="4"/>
      <c r="F1830" s="4">
        <v>2</v>
      </c>
      <c r="G1830" s="1">
        <f t="shared" si="357"/>
        <v>400</v>
      </c>
      <c r="H1830" s="1">
        <f t="shared" si="358"/>
        <v>0</v>
      </c>
      <c r="I1830" s="1">
        <v>1</v>
      </c>
      <c r="J1830" s="77"/>
      <c r="K1830" s="122"/>
    </row>
    <row r="1831" spans="1:11" ht="16.2" x14ac:dyDescent="0.3">
      <c r="A1831" s="63"/>
      <c r="B1831" s="45" t="s">
        <v>144</v>
      </c>
      <c r="C1831" s="4">
        <v>12</v>
      </c>
      <c r="D1831" s="4">
        <f t="shared" si="356"/>
        <v>10</v>
      </c>
      <c r="E1831" s="4"/>
      <c r="F1831" s="4">
        <f t="shared" si="359"/>
        <v>2</v>
      </c>
      <c r="G1831" s="1">
        <f t="shared" si="357"/>
        <v>400</v>
      </c>
      <c r="H1831" s="1">
        <f t="shared" si="358"/>
        <v>0</v>
      </c>
      <c r="I1831" s="1"/>
      <c r="J1831" s="77"/>
      <c r="K1831" s="122"/>
    </row>
    <row r="1832" spans="1:11" ht="16.2" x14ac:dyDescent="0.3">
      <c r="A1832" s="63"/>
      <c r="B1832" s="45" t="s">
        <v>145</v>
      </c>
      <c r="C1832" s="4">
        <v>12</v>
      </c>
      <c r="D1832" s="4">
        <f t="shared" si="356"/>
        <v>10</v>
      </c>
      <c r="E1832" s="4"/>
      <c r="F1832" s="4">
        <f t="shared" si="359"/>
        <v>2</v>
      </c>
      <c r="G1832" s="1">
        <f t="shared" si="357"/>
        <v>400</v>
      </c>
      <c r="H1832" s="1">
        <f t="shared" si="358"/>
        <v>0</v>
      </c>
      <c r="I1832" s="1"/>
      <c r="J1832" s="77"/>
      <c r="K1832" s="122"/>
    </row>
    <row r="1833" spans="1:11" ht="16.2" x14ac:dyDescent="0.3">
      <c r="A1833" s="63"/>
      <c r="B1833" s="45" t="s">
        <v>146</v>
      </c>
      <c r="C1833" s="4">
        <v>12</v>
      </c>
      <c r="D1833" s="4">
        <f t="shared" si="356"/>
        <v>10</v>
      </c>
      <c r="E1833" s="4"/>
      <c r="F1833" s="4">
        <f t="shared" si="359"/>
        <v>2</v>
      </c>
      <c r="G1833" s="1">
        <f t="shared" si="357"/>
        <v>400</v>
      </c>
      <c r="H1833" s="1">
        <f t="shared" si="358"/>
        <v>0</v>
      </c>
      <c r="I1833" s="1"/>
      <c r="J1833" s="77"/>
      <c r="K1833" s="122"/>
    </row>
    <row r="1834" spans="1:11" ht="16.2" x14ac:dyDescent="0.3">
      <c r="A1834" s="63"/>
      <c r="B1834" s="45" t="s">
        <v>147</v>
      </c>
      <c r="C1834" s="4">
        <v>12</v>
      </c>
      <c r="D1834" s="4">
        <f t="shared" si="356"/>
        <v>10</v>
      </c>
      <c r="E1834" s="4"/>
      <c r="F1834" s="4">
        <f t="shared" si="359"/>
        <v>2</v>
      </c>
      <c r="G1834" s="1">
        <f t="shared" si="357"/>
        <v>400</v>
      </c>
      <c r="H1834" s="1">
        <f t="shared" si="358"/>
        <v>0</v>
      </c>
      <c r="I1834" s="1"/>
      <c r="J1834" s="77"/>
      <c r="K1834" s="122"/>
    </row>
    <row r="1835" spans="1:11" ht="16.2" x14ac:dyDescent="0.3">
      <c r="A1835" s="63"/>
      <c r="B1835" s="45" t="s">
        <v>148</v>
      </c>
      <c r="C1835" s="4">
        <v>13</v>
      </c>
      <c r="D1835" s="4">
        <f t="shared" si="356"/>
        <v>11</v>
      </c>
      <c r="E1835" s="4"/>
      <c r="F1835" s="4">
        <v>2</v>
      </c>
      <c r="G1835" s="1">
        <f t="shared" si="357"/>
        <v>400</v>
      </c>
      <c r="H1835" s="1">
        <f t="shared" si="358"/>
        <v>0</v>
      </c>
      <c r="I1835" s="1">
        <v>1</v>
      </c>
      <c r="J1835" s="77"/>
      <c r="K1835" s="122"/>
    </row>
    <row r="1836" spans="1:11" ht="16.2" x14ac:dyDescent="0.3">
      <c r="A1836" s="63"/>
      <c r="B1836" s="8" t="s">
        <v>59</v>
      </c>
      <c r="C1836" s="4"/>
      <c r="D1836" s="4">
        <v>176</v>
      </c>
      <c r="E1836" s="4"/>
      <c r="F1836" s="4">
        <v>44</v>
      </c>
      <c r="G1836" s="1">
        <f t="shared" si="357"/>
        <v>400</v>
      </c>
      <c r="H1836" s="1">
        <f t="shared" si="358"/>
        <v>10500</v>
      </c>
      <c r="I1836" s="1">
        <v>8.5</v>
      </c>
      <c r="J1836" s="77">
        <v>26400</v>
      </c>
      <c r="K1836" s="122"/>
    </row>
    <row r="1837" spans="1:11" ht="32.4" x14ac:dyDescent="0.3">
      <c r="A1837" s="63"/>
      <c r="B1837" s="90" t="s">
        <v>1849</v>
      </c>
      <c r="C1837" s="4"/>
      <c r="D1837" s="4"/>
      <c r="E1837" s="4"/>
      <c r="F1837" s="4"/>
      <c r="G1837" s="1"/>
      <c r="H1837" s="1"/>
      <c r="I1837" s="1"/>
      <c r="J1837" s="77">
        <v>10925</v>
      </c>
      <c r="K1837" s="122"/>
    </row>
    <row r="1838" spans="1:11" ht="16.2" x14ac:dyDescent="0.3">
      <c r="A1838" s="63"/>
      <c r="B1838" s="8" t="s">
        <v>1817</v>
      </c>
      <c r="C1838" s="4"/>
      <c r="D1838" s="4" t="str">
        <f t="shared" si="356"/>
        <v/>
      </c>
      <c r="E1838" s="4"/>
      <c r="F1838" s="4"/>
      <c r="G1838" s="1">
        <f t="shared" si="357"/>
        <v>0</v>
      </c>
      <c r="H1838" s="1">
        <f t="shared" si="358"/>
        <v>0</v>
      </c>
      <c r="I1838" s="1"/>
      <c r="J1838" s="43">
        <v>37325</v>
      </c>
      <c r="K1838" s="122"/>
    </row>
    <row r="1839" spans="1:11" ht="16.2" x14ac:dyDescent="0.3">
      <c r="A1839" s="63"/>
      <c r="B1839" s="8" t="s">
        <v>1</v>
      </c>
      <c r="C1839" s="4"/>
      <c r="D1839" s="4"/>
      <c r="E1839" s="4"/>
      <c r="F1839" s="4"/>
      <c r="G1839" s="1"/>
      <c r="H1839" s="1"/>
      <c r="I1839" s="1"/>
      <c r="J1839" s="43">
        <v>43125</v>
      </c>
      <c r="K1839" s="122"/>
    </row>
    <row r="1840" spans="1:11" ht="16.2" x14ac:dyDescent="0.3">
      <c r="A1840" s="63"/>
      <c r="B1840" s="8" t="s">
        <v>405</v>
      </c>
      <c r="C1840" s="9"/>
      <c r="D1840" s="9" t="str">
        <f t="shared" si="356"/>
        <v/>
      </c>
      <c r="E1840" s="9"/>
      <c r="F1840" s="9"/>
      <c r="G1840" s="10"/>
      <c r="H1840" s="10"/>
      <c r="I1840" s="10"/>
      <c r="J1840" s="44">
        <v>5800</v>
      </c>
      <c r="K1840" s="122"/>
    </row>
    <row r="1841" spans="1:11" x14ac:dyDescent="0.3">
      <c r="A1841" s="63"/>
      <c r="K1841" s="122"/>
    </row>
    <row r="1842" spans="1:11" ht="16.2" x14ac:dyDescent="0.3">
      <c r="A1842" s="63"/>
      <c r="B1842" s="45" t="s">
        <v>151</v>
      </c>
      <c r="C1842" s="4">
        <v>13</v>
      </c>
      <c r="D1842" s="4">
        <f t="shared" ref="D1842:D1877" si="360">IF((OR(C1842&gt;12,C1842=12)),C1842-2,IF(C1842=8,C1842-1,""))</f>
        <v>11</v>
      </c>
      <c r="E1842" s="4"/>
      <c r="F1842" s="4">
        <v>2</v>
      </c>
      <c r="G1842" s="1">
        <f t="shared" ref="G1842:G1872" si="361">IF(2&lt;F1842,2,F1842)*150*4/3</f>
        <v>400</v>
      </c>
      <c r="H1842" s="1">
        <f t="shared" ref="H1842:H1872" si="362">IF(F1842&gt;2,F1842-2,0)*150*5/3</f>
        <v>0</v>
      </c>
      <c r="I1842" s="1">
        <v>1</v>
      </c>
      <c r="J1842" s="77"/>
      <c r="K1842" s="122"/>
    </row>
    <row r="1843" spans="1:11" ht="16.2" x14ac:dyDescent="0.3">
      <c r="A1843" s="63"/>
      <c r="B1843" s="45" t="s">
        <v>149</v>
      </c>
      <c r="C1843" s="4">
        <v>13</v>
      </c>
      <c r="D1843" s="4">
        <f t="shared" si="360"/>
        <v>11</v>
      </c>
      <c r="E1843" s="4"/>
      <c r="F1843" s="4">
        <v>2</v>
      </c>
      <c r="G1843" s="1">
        <f t="shared" si="361"/>
        <v>400</v>
      </c>
      <c r="H1843" s="1">
        <f t="shared" si="362"/>
        <v>0</v>
      </c>
      <c r="I1843" s="1">
        <v>1</v>
      </c>
      <c r="J1843" s="77"/>
      <c r="K1843" s="122"/>
    </row>
    <row r="1844" spans="1:11" ht="16.2" x14ac:dyDescent="0.3">
      <c r="A1844" s="63"/>
      <c r="B1844" s="45" t="s">
        <v>150</v>
      </c>
      <c r="C1844" s="4"/>
      <c r="D1844" s="4" t="str">
        <f t="shared" si="360"/>
        <v/>
      </c>
      <c r="E1844" s="4"/>
      <c r="F1844" s="4"/>
      <c r="G1844" s="1"/>
      <c r="H1844" s="1"/>
      <c r="I1844" s="1"/>
      <c r="J1844" s="77"/>
      <c r="K1844" s="122"/>
    </row>
    <row r="1845" spans="1:11" ht="16.2" x14ac:dyDescent="0.3">
      <c r="A1845" s="63"/>
      <c r="B1845" s="45" t="s">
        <v>152</v>
      </c>
      <c r="C1845" s="4"/>
      <c r="D1845" s="4" t="str">
        <f t="shared" si="360"/>
        <v/>
      </c>
      <c r="E1845" s="4"/>
      <c r="F1845" s="4"/>
      <c r="G1845" s="1"/>
      <c r="H1845" s="1"/>
      <c r="I1845" s="1"/>
      <c r="J1845" s="77"/>
      <c r="K1845" s="122"/>
    </row>
    <row r="1846" spans="1:11" ht="16.2" x14ac:dyDescent="0.3">
      <c r="A1846" s="63"/>
      <c r="B1846" s="45" t="s">
        <v>153</v>
      </c>
      <c r="C1846" s="4"/>
      <c r="D1846" s="4" t="str">
        <f t="shared" si="360"/>
        <v/>
      </c>
      <c r="E1846" s="4"/>
      <c r="F1846" s="4"/>
      <c r="G1846" s="1"/>
      <c r="H1846" s="1"/>
      <c r="I1846" s="1"/>
      <c r="J1846" s="77"/>
      <c r="K1846" s="122"/>
    </row>
    <row r="1847" spans="1:11" ht="16.2" x14ac:dyDescent="0.3">
      <c r="A1847" s="63"/>
      <c r="B1847" s="45" t="s">
        <v>154</v>
      </c>
      <c r="C1847" s="4">
        <v>13</v>
      </c>
      <c r="D1847" s="4">
        <f t="shared" si="360"/>
        <v>11</v>
      </c>
      <c r="E1847" s="4"/>
      <c r="F1847" s="4">
        <v>2</v>
      </c>
      <c r="G1847" s="1">
        <f t="shared" si="361"/>
        <v>400</v>
      </c>
      <c r="H1847" s="1">
        <f t="shared" si="362"/>
        <v>0</v>
      </c>
      <c r="I1847" s="1">
        <v>1</v>
      </c>
      <c r="J1847" s="77"/>
      <c r="K1847" s="122"/>
    </row>
    <row r="1848" spans="1:11" ht="16.2" x14ac:dyDescent="0.3">
      <c r="A1848" s="63"/>
      <c r="B1848" s="45" t="s">
        <v>155</v>
      </c>
      <c r="C1848" s="4">
        <v>12</v>
      </c>
      <c r="D1848" s="4">
        <f t="shared" si="360"/>
        <v>10</v>
      </c>
      <c r="E1848" s="4"/>
      <c r="F1848" s="4">
        <f t="shared" ref="F1848:F1864" si="363">D1848-8</f>
        <v>2</v>
      </c>
      <c r="G1848" s="1">
        <f t="shared" si="361"/>
        <v>400</v>
      </c>
      <c r="H1848" s="1">
        <f t="shared" si="362"/>
        <v>0</v>
      </c>
      <c r="I1848" s="1"/>
      <c r="J1848" s="77"/>
      <c r="K1848" s="122"/>
    </row>
    <row r="1849" spans="1:11" ht="16.2" x14ac:dyDescent="0.3">
      <c r="A1849" s="63"/>
      <c r="B1849" s="45" t="s">
        <v>156</v>
      </c>
      <c r="C1849" s="4">
        <v>12</v>
      </c>
      <c r="D1849" s="4">
        <f t="shared" si="360"/>
        <v>10</v>
      </c>
      <c r="E1849" s="4"/>
      <c r="F1849" s="4">
        <f t="shared" si="363"/>
        <v>2</v>
      </c>
      <c r="G1849" s="1">
        <f t="shared" si="361"/>
        <v>400</v>
      </c>
      <c r="H1849" s="1">
        <f t="shared" si="362"/>
        <v>0</v>
      </c>
      <c r="I1849" s="1"/>
      <c r="J1849" s="77"/>
      <c r="K1849" s="122"/>
    </row>
    <row r="1850" spans="1:11" ht="16.2" x14ac:dyDescent="0.3">
      <c r="A1850" s="63"/>
      <c r="B1850" s="45" t="s">
        <v>157</v>
      </c>
      <c r="C1850" s="4">
        <v>12</v>
      </c>
      <c r="D1850" s="4">
        <f t="shared" si="360"/>
        <v>10</v>
      </c>
      <c r="E1850" s="4"/>
      <c r="F1850" s="4">
        <f t="shared" si="363"/>
        <v>2</v>
      </c>
      <c r="G1850" s="1">
        <f t="shared" si="361"/>
        <v>400</v>
      </c>
      <c r="H1850" s="1">
        <f t="shared" si="362"/>
        <v>0</v>
      </c>
      <c r="I1850" s="1"/>
      <c r="J1850" s="77"/>
      <c r="K1850" s="122"/>
    </row>
    <row r="1851" spans="1:11" ht="16.2" x14ac:dyDescent="0.3">
      <c r="A1851" s="63"/>
      <c r="B1851" s="45" t="s">
        <v>158</v>
      </c>
      <c r="C1851" s="4">
        <v>12</v>
      </c>
      <c r="D1851" s="4">
        <f t="shared" si="360"/>
        <v>10</v>
      </c>
      <c r="E1851" s="4"/>
      <c r="F1851" s="4">
        <f t="shared" si="363"/>
        <v>2</v>
      </c>
      <c r="G1851" s="1">
        <f t="shared" si="361"/>
        <v>400</v>
      </c>
      <c r="H1851" s="1">
        <f t="shared" si="362"/>
        <v>0</v>
      </c>
      <c r="I1851" s="1"/>
      <c r="J1851" s="77"/>
      <c r="K1851" s="122"/>
    </row>
    <row r="1852" spans="1:11" ht="16.2" x14ac:dyDescent="0.3">
      <c r="A1852" s="63"/>
      <c r="B1852" s="45" t="s">
        <v>159</v>
      </c>
      <c r="C1852" s="4">
        <v>12</v>
      </c>
      <c r="D1852" s="4">
        <f t="shared" si="360"/>
        <v>10</v>
      </c>
      <c r="E1852" s="4"/>
      <c r="F1852" s="4">
        <f t="shared" si="363"/>
        <v>2</v>
      </c>
      <c r="G1852" s="1">
        <f t="shared" si="361"/>
        <v>400</v>
      </c>
      <c r="H1852" s="1">
        <f t="shared" si="362"/>
        <v>0</v>
      </c>
      <c r="I1852" s="1"/>
      <c r="J1852" s="77"/>
      <c r="K1852" s="122"/>
    </row>
    <row r="1853" spans="1:11" ht="16.2" x14ac:dyDescent="0.3">
      <c r="A1853" s="63"/>
      <c r="B1853" s="45" t="s">
        <v>160</v>
      </c>
      <c r="C1853" s="4">
        <v>13</v>
      </c>
      <c r="D1853" s="4">
        <f t="shared" si="360"/>
        <v>11</v>
      </c>
      <c r="E1853" s="4"/>
      <c r="F1853" s="4">
        <v>2</v>
      </c>
      <c r="G1853" s="1">
        <f t="shared" si="361"/>
        <v>400</v>
      </c>
      <c r="H1853" s="1">
        <f t="shared" si="362"/>
        <v>0</v>
      </c>
      <c r="I1853" s="1">
        <v>1</v>
      </c>
      <c r="J1853" s="77"/>
      <c r="K1853" s="122"/>
    </row>
    <row r="1854" spans="1:11" ht="16.2" x14ac:dyDescent="0.3">
      <c r="A1854" s="63"/>
      <c r="B1854" s="45" t="s">
        <v>161</v>
      </c>
      <c r="C1854" s="4">
        <v>13</v>
      </c>
      <c r="D1854" s="4">
        <f t="shared" si="360"/>
        <v>11</v>
      </c>
      <c r="E1854" s="4"/>
      <c r="F1854" s="4">
        <v>2</v>
      </c>
      <c r="G1854" s="1">
        <f t="shared" si="361"/>
        <v>400</v>
      </c>
      <c r="H1854" s="1">
        <f t="shared" si="362"/>
        <v>0</v>
      </c>
      <c r="I1854" s="1">
        <v>1</v>
      </c>
      <c r="J1854" s="77"/>
      <c r="K1854" s="122"/>
    </row>
    <row r="1855" spans="1:11" ht="16.2" x14ac:dyDescent="0.3">
      <c r="A1855" s="63"/>
      <c r="B1855" s="45" t="s">
        <v>162</v>
      </c>
      <c r="C1855" s="4"/>
      <c r="D1855" s="4" t="str">
        <f t="shared" si="360"/>
        <v/>
      </c>
      <c r="E1855" s="4"/>
      <c r="F1855" s="4"/>
      <c r="G1855" s="1"/>
      <c r="H1855" s="1"/>
      <c r="I1855" s="1"/>
      <c r="J1855" s="77"/>
      <c r="K1855" s="122"/>
    </row>
    <row r="1856" spans="1:11" ht="16.2" x14ac:dyDescent="0.3">
      <c r="A1856" s="63"/>
      <c r="B1856" s="45" t="s">
        <v>163</v>
      </c>
      <c r="C1856" s="4"/>
      <c r="D1856" s="4" t="str">
        <f t="shared" si="360"/>
        <v/>
      </c>
      <c r="E1856" s="4"/>
      <c r="F1856" s="4"/>
      <c r="G1856" s="1"/>
      <c r="H1856" s="1"/>
      <c r="I1856" s="1"/>
      <c r="J1856" s="77"/>
      <c r="K1856" s="122"/>
    </row>
    <row r="1857" spans="1:11" ht="16.2" x14ac:dyDescent="0.3">
      <c r="A1857" s="63"/>
      <c r="B1857" s="45" t="s">
        <v>164</v>
      </c>
      <c r="C1857" s="4"/>
      <c r="D1857" s="4" t="str">
        <f t="shared" si="360"/>
        <v/>
      </c>
      <c r="E1857" s="4"/>
      <c r="F1857" s="4"/>
      <c r="G1857" s="1"/>
      <c r="H1857" s="1"/>
      <c r="I1857" s="1"/>
      <c r="J1857" s="77"/>
      <c r="K1857" s="122"/>
    </row>
    <row r="1858" spans="1:11" ht="16.2" x14ac:dyDescent="0.3">
      <c r="A1858" s="63"/>
      <c r="B1858" s="45" t="s">
        <v>165</v>
      </c>
      <c r="C1858" s="4"/>
      <c r="D1858" s="4" t="str">
        <f t="shared" si="360"/>
        <v/>
      </c>
      <c r="E1858" s="4"/>
      <c r="F1858" s="4"/>
      <c r="G1858" s="1"/>
      <c r="H1858" s="1"/>
      <c r="I1858" s="1"/>
      <c r="J1858" s="77"/>
      <c r="K1858" s="122"/>
    </row>
    <row r="1859" spans="1:11" ht="16.2" x14ac:dyDescent="0.3">
      <c r="A1859" s="63"/>
      <c r="B1859" s="45" t="s">
        <v>166</v>
      </c>
      <c r="C1859" s="4">
        <v>13</v>
      </c>
      <c r="D1859" s="4">
        <f t="shared" si="360"/>
        <v>11</v>
      </c>
      <c r="E1859" s="4"/>
      <c r="F1859" s="4">
        <v>2</v>
      </c>
      <c r="G1859" s="1">
        <f t="shared" si="361"/>
        <v>400</v>
      </c>
      <c r="H1859" s="1">
        <f t="shared" si="362"/>
        <v>0</v>
      </c>
      <c r="I1859" s="1">
        <v>1</v>
      </c>
      <c r="J1859" s="77"/>
      <c r="K1859" s="122"/>
    </row>
    <row r="1860" spans="1:11" ht="16.2" x14ac:dyDescent="0.3">
      <c r="A1860" s="63"/>
      <c r="B1860" s="45" t="s">
        <v>167</v>
      </c>
      <c r="C1860" s="4">
        <v>13</v>
      </c>
      <c r="D1860" s="4">
        <f t="shared" si="360"/>
        <v>11</v>
      </c>
      <c r="E1860" s="4"/>
      <c r="F1860" s="4">
        <v>2</v>
      </c>
      <c r="G1860" s="1">
        <f t="shared" si="361"/>
        <v>400</v>
      </c>
      <c r="H1860" s="1">
        <f t="shared" si="362"/>
        <v>0</v>
      </c>
      <c r="I1860" s="1">
        <v>1</v>
      </c>
      <c r="J1860" s="77"/>
      <c r="K1860" s="122"/>
    </row>
    <row r="1861" spans="1:11" ht="16.2" x14ac:dyDescent="0.3">
      <c r="A1861" s="63"/>
      <c r="B1861" s="45" t="s">
        <v>168</v>
      </c>
      <c r="C1861" s="4">
        <v>12</v>
      </c>
      <c r="D1861" s="4">
        <f t="shared" si="360"/>
        <v>10</v>
      </c>
      <c r="E1861" s="4"/>
      <c r="F1861" s="4">
        <f t="shared" si="363"/>
        <v>2</v>
      </c>
      <c r="G1861" s="1">
        <f t="shared" si="361"/>
        <v>400</v>
      </c>
      <c r="H1861" s="1">
        <f t="shared" si="362"/>
        <v>0</v>
      </c>
      <c r="I1861" s="1"/>
      <c r="J1861" s="77"/>
      <c r="K1861" s="122"/>
    </row>
    <row r="1862" spans="1:11" ht="16.2" x14ac:dyDescent="0.3">
      <c r="A1862" s="63"/>
      <c r="B1862" s="45" t="s">
        <v>169</v>
      </c>
      <c r="C1862" s="4">
        <v>12</v>
      </c>
      <c r="D1862" s="4">
        <f t="shared" si="360"/>
        <v>10</v>
      </c>
      <c r="E1862" s="4"/>
      <c r="F1862" s="4">
        <f t="shared" si="363"/>
        <v>2</v>
      </c>
      <c r="G1862" s="1">
        <f t="shared" si="361"/>
        <v>400</v>
      </c>
      <c r="H1862" s="1">
        <f t="shared" si="362"/>
        <v>0</v>
      </c>
      <c r="I1862" s="1"/>
      <c r="J1862" s="77"/>
      <c r="K1862" s="122"/>
    </row>
    <row r="1863" spans="1:11" ht="16.2" x14ac:dyDescent="0.3">
      <c r="A1863" s="63"/>
      <c r="B1863" s="45" t="s">
        <v>170</v>
      </c>
      <c r="C1863" s="4">
        <v>12</v>
      </c>
      <c r="D1863" s="4">
        <f t="shared" si="360"/>
        <v>10</v>
      </c>
      <c r="E1863" s="4"/>
      <c r="F1863" s="4">
        <f t="shared" si="363"/>
        <v>2</v>
      </c>
      <c r="G1863" s="1">
        <f t="shared" si="361"/>
        <v>400</v>
      </c>
      <c r="H1863" s="1">
        <f t="shared" si="362"/>
        <v>0</v>
      </c>
      <c r="I1863" s="1"/>
      <c r="J1863" s="77"/>
      <c r="K1863" s="122"/>
    </row>
    <row r="1864" spans="1:11" ht="16.2" x14ac:dyDescent="0.3">
      <c r="A1864" s="63"/>
      <c r="B1864" s="45" t="s">
        <v>171</v>
      </c>
      <c r="C1864" s="4">
        <v>12</v>
      </c>
      <c r="D1864" s="4">
        <f t="shared" si="360"/>
        <v>10</v>
      </c>
      <c r="E1864" s="4"/>
      <c r="F1864" s="4">
        <f t="shared" si="363"/>
        <v>2</v>
      </c>
      <c r="G1864" s="1">
        <f t="shared" si="361"/>
        <v>400</v>
      </c>
      <c r="H1864" s="1">
        <f t="shared" si="362"/>
        <v>0</v>
      </c>
      <c r="I1864" s="1"/>
      <c r="J1864" s="77"/>
      <c r="K1864" s="122"/>
    </row>
    <row r="1865" spans="1:11" ht="16.2" x14ac:dyDescent="0.3">
      <c r="A1865" s="63"/>
      <c r="B1865" s="45" t="s">
        <v>172</v>
      </c>
      <c r="C1865" s="4">
        <v>13</v>
      </c>
      <c r="D1865" s="4">
        <f t="shared" si="360"/>
        <v>11</v>
      </c>
      <c r="E1865" s="4"/>
      <c r="F1865" s="4">
        <v>2</v>
      </c>
      <c r="G1865" s="1">
        <f t="shared" si="361"/>
        <v>400</v>
      </c>
      <c r="H1865" s="1">
        <f t="shared" si="362"/>
        <v>0</v>
      </c>
      <c r="I1865" s="1">
        <v>1</v>
      </c>
      <c r="J1865" s="77"/>
      <c r="K1865" s="122"/>
    </row>
    <row r="1866" spans="1:11" ht="16.2" x14ac:dyDescent="0.3">
      <c r="A1866" s="63"/>
      <c r="B1866" s="45" t="s">
        <v>173</v>
      </c>
      <c r="C1866" s="4"/>
      <c r="D1866" s="4" t="str">
        <f t="shared" si="360"/>
        <v/>
      </c>
      <c r="E1866" s="4"/>
      <c r="F1866" s="4"/>
      <c r="G1866" s="1"/>
      <c r="H1866" s="1"/>
      <c r="I1866" s="1"/>
      <c r="J1866" s="77"/>
      <c r="K1866" s="122"/>
    </row>
    <row r="1867" spans="1:11" ht="16.2" x14ac:dyDescent="0.3">
      <c r="A1867" s="63"/>
      <c r="B1867" s="45" t="s">
        <v>174</v>
      </c>
      <c r="C1867" s="4"/>
      <c r="D1867" s="4" t="str">
        <f t="shared" si="360"/>
        <v/>
      </c>
      <c r="E1867" s="4"/>
      <c r="F1867" s="4"/>
      <c r="G1867" s="1"/>
      <c r="H1867" s="1"/>
      <c r="I1867" s="1"/>
      <c r="J1867" s="77"/>
      <c r="K1867" s="122"/>
    </row>
    <row r="1868" spans="1:11" ht="16.2" x14ac:dyDescent="0.3">
      <c r="A1868" s="63"/>
      <c r="B1868" s="45" t="s">
        <v>175</v>
      </c>
      <c r="C1868" s="4"/>
      <c r="D1868" s="4" t="str">
        <f t="shared" si="360"/>
        <v/>
      </c>
      <c r="E1868" s="4"/>
      <c r="F1868" s="4"/>
      <c r="G1868" s="1"/>
      <c r="H1868" s="1"/>
      <c r="I1868" s="1"/>
      <c r="J1868" s="77"/>
      <c r="K1868" s="122"/>
    </row>
    <row r="1869" spans="1:11" ht="16.2" x14ac:dyDescent="0.3">
      <c r="A1869" s="63"/>
      <c r="B1869" s="45" t="s">
        <v>176</v>
      </c>
      <c r="C1869" s="4"/>
      <c r="D1869" s="4" t="str">
        <f t="shared" si="360"/>
        <v/>
      </c>
      <c r="E1869" s="4"/>
      <c r="F1869" s="4"/>
      <c r="G1869" s="1"/>
      <c r="H1869" s="1"/>
      <c r="I1869" s="1"/>
      <c r="J1869" s="77"/>
      <c r="K1869" s="122"/>
    </row>
    <row r="1870" spans="1:11" ht="16.2" x14ac:dyDescent="0.3">
      <c r="A1870" s="63"/>
      <c r="B1870" s="45" t="s">
        <v>177</v>
      </c>
      <c r="C1870" s="4"/>
      <c r="D1870" s="4" t="str">
        <f t="shared" si="360"/>
        <v/>
      </c>
      <c r="E1870" s="4"/>
      <c r="F1870" s="4"/>
      <c r="G1870" s="1"/>
      <c r="H1870" s="1"/>
      <c r="I1870" s="1"/>
      <c r="J1870" s="77"/>
      <c r="K1870" s="122"/>
    </row>
    <row r="1871" spans="1:11" ht="16.2" x14ac:dyDescent="0.3">
      <c r="A1871" s="63"/>
      <c r="B1871" s="45" t="s">
        <v>178</v>
      </c>
      <c r="C1871" s="4">
        <v>13</v>
      </c>
      <c r="D1871" s="4">
        <f t="shared" si="360"/>
        <v>11</v>
      </c>
      <c r="E1871" s="4"/>
      <c r="F1871" s="4">
        <v>2</v>
      </c>
      <c r="G1871" s="1">
        <f t="shared" si="361"/>
        <v>400</v>
      </c>
      <c r="H1871" s="1">
        <f t="shared" si="362"/>
        <v>0</v>
      </c>
      <c r="I1871" s="1">
        <v>1</v>
      </c>
      <c r="J1871" s="77"/>
      <c r="K1871" s="122"/>
    </row>
    <row r="1872" spans="1:11" ht="16.2" x14ac:dyDescent="0.3">
      <c r="A1872" s="63"/>
      <c r="B1872" s="45" t="s">
        <v>179</v>
      </c>
      <c r="C1872" s="4">
        <v>13</v>
      </c>
      <c r="D1872" s="4">
        <f t="shared" si="360"/>
        <v>11</v>
      </c>
      <c r="E1872" s="4"/>
      <c r="F1872" s="4">
        <v>2</v>
      </c>
      <c r="G1872" s="1">
        <f t="shared" si="361"/>
        <v>400</v>
      </c>
      <c r="H1872" s="1">
        <f t="shared" si="362"/>
        <v>0</v>
      </c>
      <c r="I1872" s="1">
        <v>1</v>
      </c>
      <c r="J1872" s="77"/>
      <c r="K1872" s="122"/>
    </row>
    <row r="1873" spans="1:11" ht="16.2" x14ac:dyDescent="0.3">
      <c r="A1873" s="63"/>
      <c r="B1873" s="8" t="s">
        <v>59</v>
      </c>
      <c r="C1873" s="4"/>
      <c r="D1873" s="4">
        <v>152</v>
      </c>
      <c r="E1873" s="4"/>
      <c r="F1873" s="4">
        <f>SUM(F1842:F1872)</f>
        <v>38</v>
      </c>
      <c r="G1873" s="1"/>
      <c r="H1873" s="1"/>
      <c r="I1873" s="1">
        <v>10</v>
      </c>
      <c r="J1873" s="77">
        <v>22800</v>
      </c>
      <c r="K1873" s="122"/>
    </row>
    <row r="1874" spans="1:11" ht="32.4" x14ac:dyDescent="0.3">
      <c r="A1874" s="63"/>
      <c r="B1874" s="90" t="s">
        <v>1849</v>
      </c>
      <c r="C1874" s="4"/>
      <c r="D1874" s="4"/>
      <c r="E1874" s="4"/>
      <c r="F1874" s="4"/>
      <c r="G1874" s="1"/>
      <c r="H1874" s="1"/>
      <c r="I1874" s="1"/>
      <c r="J1874" s="77">
        <v>10100</v>
      </c>
      <c r="K1874" s="122"/>
    </row>
    <row r="1875" spans="1:11" ht="16.2" x14ac:dyDescent="0.3">
      <c r="A1875" s="63"/>
      <c r="B1875" s="8" t="s">
        <v>1817</v>
      </c>
      <c r="C1875" s="4"/>
      <c r="D1875" s="4" t="str">
        <f t="shared" si="360"/>
        <v/>
      </c>
      <c r="E1875" s="4"/>
      <c r="F1875" s="4"/>
      <c r="G1875" s="1"/>
      <c r="H1875" s="1"/>
      <c r="I1875" s="1"/>
      <c r="J1875" s="77">
        <v>32900</v>
      </c>
      <c r="K1875" s="122"/>
    </row>
    <row r="1876" spans="1:11" ht="16.2" x14ac:dyDescent="0.3">
      <c r="A1876" s="63"/>
      <c r="B1876" s="8" t="s">
        <v>1</v>
      </c>
      <c r="C1876" s="4"/>
      <c r="D1876" s="4"/>
      <c r="E1876" s="4"/>
      <c r="F1876" s="4"/>
      <c r="G1876" s="1"/>
      <c r="H1876" s="1"/>
      <c r="I1876" s="1"/>
      <c r="J1876" s="43">
        <v>37344</v>
      </c>
      <c r="K1876" s="122"/>
    </row>
    <row r="1877" spans="1:11" ht="16.2" x14ac:dyDescent="0.3">
      <c r="A1877" s="63"/>
      <c r="B1877" s="8" t="s">
        <v>405</v>
      </c>
      <c r="C1877" s="9"/>
      <c r="D1877" s="9" t="str">
        <f t="shared" si="360"/>
        <v/>
      </c>
      <c r="E1877" s="9"/>
      <c r="F1877" s="9"/>
      <c r="G1877" s="10"/>
      <c r="H1877" s="10"/>
      <c r="I1877" s="10"/>
      <c r="J1877" s="44">
        <v>4444</v>
      </c>
      <c r="K1877" s="122"/>
    </row>
    <row r="1878" spans="1:11" x14ac:dyDescent="0.3">
      <c r="A1878" s="63"/>
      <c r="K1878" s="122"/>
    </row>
    <row r="1879" spans="1:11" ht="16.2" x14ac:dyDescent="0.3">
      <c r="A1879" s="63"/>
      <c r="B1879" s="45" t="s">
        <v>180</v>
      </c>
      <c r="C1879" s="4">
        <v>12</v>
      </c>
      <c r="D1879" s="4">
        <f t="shared" ref="D1879:D1909" si="364">IF((OR(C1879&gt;12,C1879=12)),C1879-2,IF(C1879=8,C1879-1,""))</f>
        <v>10</v>
      </c>
      <c r="E1879" s="4"/>
      <c r="F1879" s="4">
        <f t="shared" ref="F1879:F1894" si="365">D1879-8</f>
        <v>2</v>
      </c>
      <c r="G1879" s="1">
        <f t="shared" ref="G1879:G1894" si="366">IF(2&lt;F1879,2,F1879)*150*4/3</f>
        <v>400</v>
      </c>
      <c r="H1879" s="1">
        <f t="shared" ref="H1879:H1892" si="367">IF(F1879&gt;2,F1879-2,0)*150*5/3</f>
        <v>0</v>
      </c>
      <c r="I1879" s="1"/>
      <c r="J1879" s="77"/>
      <c r="K1879" s="122"/>
    </row>
    <row r="1880" spans="1:11" ht="16.2" x14ac:dyDescent="0.3">
      <c r="A1880" s="63"/>
      <c r="B1880" s="45" t="s">
        <v>181</v>
      </c>
      <c r="C1880" s="4">
        <v>12</v>
      </c>
      <c r="D1880" s="4">
        <f t="shared" si="364"/>
        <v>10</v>
      </c>
      <c r="E1880" s="4"/>
      <c r="F1880" s="4">
        <f t="shared" si="365"/>
        <v>2</v>
      </c>
      <c r="G1880" s="1">
        <f t="shared" si="366"/>
        <v>400</v>
      </c>
      <c r="H1880" s="1">
        <f t="shared" si="367"/>
        <v>0</v>
      </c>
      <c r="I1880" s="1"/>
      <c r="J1880" s="77"/>
      <c r="K1880" s="122"/>
    </row>
    <row r="1881" spans="1:11" ht="16.2" x14ac:dyDescent="0.3">
      <c r="A1881" s="63"/>
      <c r="B1881" s="45" t="s">
        <v>182</v>
      </c>
      <c r="C1881" s="4">
        <v>12</v>
      </c>
      <c r="D1881" s="4">
        <f t="shared" si="364"/>
        <v>10</v>
      </c>
      <c r="E1881" s="4"/>
      <c r="F1881" s="4">
        <f t="shared" si="365"/>
        <v>2</v>
      </c>
      <c r="G1881" s="1">
        <f t="shared" si="366"/>
        <v>400</v>
      </c>
      <c r="H1881" s="1">
        <f t="shared" si="367"/>
        <v>0</v>
      </c>
      <c r="I1881" s="1"/>
      <c r="J1881" s="77"/>
      <c r="K1881" s="122"/>
    </row>
    <row r="1882" spans="1:11" ht="16.2" x14ac:dyDescent="0.3">
      <c r="A1882" s="63"/>
      <c r="B1882" s="45" t="s">
        <v>183</v>
      </c>
      <c r="C1882" s="4">
        <v>12</v>
      </c>
      <c r="D1882" s="4">
        <f t="shared" si="364"/>
        <v>10</v>
      </c>
      <c r="E1882" s="4"/>
      <c r="F1882" s="4">
        <f t="shared" si="365"/>
        <v>2</v>
      </c>
      <c r="G1882" s="1">
        <f t="shared" si="366"/>
        <v>400</v>
      </c>
      <c r="H1882" s="1">
        <f t="shared" si="367"/>
        <v>0</v>
      </c>
      <c r="I1882" s="1"/>
      <c r="J1882" s="77"/>
      <c r="K1882" s="122"/>
    </row>
    <row r="1883" spans="1:11" ht="16.2" x14ac:dyDescent="0.3">
      <c r="A1883" s="63"/>
      <c r="B1883" s="45" t="s">
        <v>184</v>
      </c>
      <c r="C1883" s="4">
        <v>13</v>
      </c>
      <c r="D1883" s="4">
        <v>9</v>
      </c>
      <c r="E1883" s="4"/>
      <c r="F1883" s="4">
        <f t="shared" si="365"/>
        <v>1</v>
      </c>
      <c r="G1883" s="1">
        <f t="shared" si="366"/>
        <v>200</v>
      </c>
      <c r="H1883" s="1">
        <f t="shared" si="367"/>
        <v>0</v>
      </c>
      <c r="I1883" s="1"/>
      <c r="J1883" s="77"/>
      <c r="K1883" s="122"/>
    </row>
    <row r="1884" spans="1:11" ht="16.2" x14ac:dyDescent="0.3">
      <c r="A1884" s="63"/>
      <c r="B1884" s="45" t="s">
        <v>185</v>
      </c>
      <c r="C1884" s="4">
        <v>13</v>
      </c>
      <c r="D1884" s="4">
        <f t="shared" si="364"/>
        <v>11</v>
      </c>
      <c r="E1884" s="4"/>
      <c r="F1884" s="4">
        <v>2</v>
      </c>
      <c r="G1884" s="1">
        <f t="shared" si="366"/>
        <v>400</v>
      </c>
      <c r="H1884" s="1">
        <f t="shared" si="367"/>
        <v>0</v>
      </c>
      <c r="I1884" s="1">
        <v>1</v>
      </c>
      <c r="J1884" s="77"/>
      <c r="K1884" s="122"/>
    </row>
    <row r="1885" spans="1:11" ht="16.2" x14ac:dyDescent="0.3">
      <c r="A1885" s="63"/>
      <c r="B1885" s="45" t="s">
        <v>186</v>
      </c>
      <c r="C1885" s="4"/>
      <c r="D1885" s="4" t="str">
        <f t="shared" si="364"/>
        <v/>
      </c>
      <c r="E1885" s="4"/>
      <c r="F1885" s="4"/>
      <c r="G1885" s="1"/>
      <c r="H1885" s="1"/>
      <c r="I1885" s="1"/>
      <c r="J1885" s="77"/>
      <c r="K1885" s="122"/>
    </row>
    <row r="1886" spans="1:11" ht="16.2" x14ac:dyDescent="0.3">
      <c r="A1886" s="63"/>
      <c r="B1886" s="45" t="s">
        <v>187</v>
      </c>
      <c r="C1886" s="4"/>
      <c r="D1886" s="4" t="str">
        <f t="shared" si="364"/>
        <v/>
      </c>
      <c r="E1886" s="4"/>
      <c r="F1886" s="4"/>
      <c r="G1886" s="1"/>
      <c r="H1886" s="1"/>
      <c r="I1886" s="1"/>
      <c r="J1886" s="77"/>
      <c r="K1886" s="122"/>
    </row>
    <row r="1887" spans="1:11" ht="16.2" x14ac:dyDescent="0.3">
      <c r="A1887" s="63"/>
      <c r="B1887" s="45" t="s">
        <v>188</v>
      </c>
      <c r="C1887" s="4"/>
      <c r="D1887" s="4" t="str">
        <f t="shared" si="364"/>
        <v/>
      </c>
      <c r="E1887" s="4"/>
      <c r="F1887" s="4"/>
      <c r="G1887" s="1"/>
      <c r="H1887" s="1"/>
      <c r="I1887" s="1"/>
      <c r="J1887" s="77"/>
      <c r="K1887" s="122"/>
    </row>
    <row r="1888" spans="1:11" ht="16.2" x14ac:dyDescent="0.3">
      <c r="A1888" s="63"/>
      <c r="B1888" s="45" t="s">
        <v>189</v>
      </c>
      <c r="C1888" s="4"/>
      <c r="D1888" s="4" t="str">
        <f t="shared" si="364"/>
        <v/>
      </c>
      <c r="E1888" s="4"/>
      <c r="F1888" s="4"/>
      <c r="G1888" s="1"/>
      <c r="H1888" s="1"/>
      <c r="I1888" s="1"/>
      <c r="J1888" s="77"/>
      <c r="K1888" s="122"/>
    </row>
    <row r="1889" spans="1:11" ht="16.2" x14ac:dyDescent="0.3">
      <c r="A1889" s="63"/>
      <c r="B1889" s="45" t="s">
        <v>190</v>
      </c>
      <c r="C1889" s="4">
        <v>13</v>
      </c>
      <c r="D1889" s="4">
        <v>10</v>
      </c>
      <c r="E1889" s="4"/>
      <c r="F1889" s="4">
        <f t="shared" si="365"/>
        <v>2</v>
      </c>
      <c r="G1889" s="1">
        <f t="shared" si="366"/>
        <v>400</v>
      </c>
      <c r="H1889" s="1">
        <f t="shared" si="367"/>
        <v>0</v>
      </c>
      <c r="I1889" s="1"/>
      <c r="J1889" s="77"/>
      <c r="K1889" s="122"/>
    </row>
    <row r="1890" spans="1:11" ht="16.2" x14ac:dyDescent="0.3">
      <c r="A1890" s="63"/>
      <c r="B1890" s="45" t="s">
        <v>191</v>
      </c>
      <c r="C1890" s="4">
        <v>13</v>
      </c>
      <c r="D1890" s="4">
        <v>10</v>
      </c>
      <c r="E1890" s="4"/>
      <c r="F1890" s="4">
        <f t="shared" si="365"/>
        <v>2</v>
      </c>
      <c r="G1890" s="1">
        <f t="shared" si="366"/>
        <v>400</v>
      </c>
      <c r="H1890" s="1">
        <f t="shared" si="367"/>
        <v>0</v>
      </c>
      <c r="I1890" s="1"/>
      <c r="J1890" s="77"/>
      <c r="K1890" s="122"/>
    </row>
    <row r="1891" spans="1:11" ht="16.2" x14ac:dyDescent="0.3">
      <c r="A1891" s="63"/>
      <c r="B1891" s="45" t="s">
        <v>192</v>
      </c>
      <c r="C1891" s="4">
        <v>11</v>
      </c>
      <c r="D1891" s="4">
        <v>10</v>
      </c>
      <c r="E1891" s="4"/>
      <c r="F1891" s="4">
        <v>2</v>
      </c>
      <c r="G1891" s="1"/>
      <c r="H1891" s="1"/>
      <c r="I1891" s="1"/>
      <c r="J1891" s="77"/>
      <c r="K1891" s="122"/>
    </row>
    <row r="1892" spans="1:11" ht="16.2" x14ac:dyDescent="0.3">
      <c r="A1892" s="63"/>
      <c r="B1892" s="45" t="s">
        <v>193</v>
      </c>
      <c r="C1892" s="4">
        <v>12</v>
      </c>
      <c r="D1892" s="4">
        <f t="shared" si="364"/>
        <v>10</v>
      </c>
      <c r="E1892" s="4"/>
      <c r="F1892" s="4">
        <f t="shared" si="365"/>
        <v>2</v>
      </c>
      <c r="G1892" s="1">
        <f t="shared" si="366"/>
        <v>400</v>
      </c>
      <c r="H1892" s="1">
        <f t="shared" si="367"/>
        <v>0</v>
      </c>
      <c r="I1892" s="1"/>
      <c r="J1892" s="77"/>
      <c r="K1892" s="122"/>
    </row>
    <row r="1893" spans="1:11" ht="16.2" x14ac:dyDescent="0.3">
      <c r="A1893" s="63"/>
      <c r="B1893" s="45" t="s">
        <v>194</v>
      </c>
      <c r="C1893" s="4">
        <v>12</v>
      </c>
      <c r="D1893" s="4">
        <f t="shared" si="364"/>
        <v>10</v>
      </c>
      <c r="E1893" s="4"/>
      <c r="F1893" s="4">
        <f t="shared" si="365"/>
        <v>2</v>
      </c>
      <c r="G1893" s="1">
        <f t="shared" si="366"/>
        <v>400</v>
      </c>
      <c r="H1893" s="1">
        <f t="shared" ref="H1893:H1908" si="368">IF(F1893&gt;2,F1893-2,0)*150*5/3</f>
        <v>0</v>
      </c>
      <c r="I1893" s="1"/>
      <c r="J1893" s="77"/>
      <c r="K1893" s="122"/>
    </row>
    <row r="1894" spans="1:11" ht="16.2" x14ac:dyDescent="0.3">
      <c r="A1894" s="63"/>
      <c r="B1894" s="45" t="s">
        <v>195</v>
      </c>
      <c r="C1894" s="4">
        <v>12</v>
      </c>
      <c r="D1894" s="4">
        <f t="shared" si="364"/>
        <v>10</v>
      </c>
      <c r="E1894" s="4"/>
      <c r="F1894" s="4">
        <f t="shared" si="365"/>
        <v>2</v>
      </c>
      <c r="G1894" s="1">
        <f t="shared" si="366"/>
        <v>400</v>
      </c>
      <c r="H1894" s="1">
        <f t="shared" si="368"/>
        <v>0</v>
      </c>
      <c r="I1894" s="1"/>
      <c r="J1894" s="77"/>
      <c r="K1894" s="122"/>
    </row>
    <row r="1895" spans="1:11" ht="16.2" x14ac:dyDescent="0.3">
      <c r="A1895" s="63"/>
      <c r="B1895" s="45" t="s">
        <v>196</v>
      </c>
      <c r="C1895" s="4">
        <v>13</v>
      </c>
      <c r="D1895" s="4">
        <f t="shared" si="364"/>
        <v>11</v>
      </c>
      <c r="E1895" s="4"/>
      <c r="F1895" s="4">
        <v>2</v>
      </c>
      <c r="G1895" s="1">
        <f t="shared" ref="G1895:G1908" si="369">IF(2&lt;F1895,2,F1895)*150*4/3</f>
        <v>400</v>
      </c>
      <c r="H1895" s="1">
        <f t="shared" si="368"/>
        <v>0</v>
      </c>
      <c r="I1895" s="1">
        <v>1</v>
      </c>
      <c r="J1895" s="77"/>
      <c r="K1895" s="122"/>
    </row>
    <row r="1896" spans="1:11" ht="16.2" x14ac:dyDescent="0.3">
      <c r="A1896" s="63"/>
      <c r="B1896" s="45" t="s">
        <v>197</v>
      </c>
      <c r="C1896" s="4">
        <v>13</v>
      </c>
      <c r="D1896" s="4">
        <v>10</v>
      </c>
      <c r="E1896" s="4"/>
      <c r="F1896" s="4">
        <f t="shared" ref="F1896:F1908" si="370">D1896-8</f>
        <v>2</v>
      </c>
      <c r="G1896" s="1">
        <f t="shared" si="369"/>
        <v>400</v>
      </c>
      <c r="H1896" s="1">
        <f t="shared" si="368"/>
        <v>0</v>
      </c>
      <c r="I1896" s="1"/>
      <c r="J1896" s="77"/>
      <c r="K1896" s="122"/>
    </row>
    <row r="1897" spans="1:11" ht="16.2" x14ac:dyDescent="0.3">
      <c r="A1897" s="63"/>
      <c r="B1897" s="45" t="s">
        <v>198</v>
      </c>
      <c r="C1897" s="4"/>
      <c r="D1897" s="4" t="str">
        <f t="shared" si="364"/>
        <v/>
      </c>
      <c r="E1897" s="4"/>
      <c r="F1897" s="4"/>
      <c r="G1897" s="1"/>
      <c r="H1897" s="1"/>
      <c r="I1897" s="1"/>
      <c r="J1897" s="77"/>
      <c r="K1897" s="122"/>
    </row>
    <row r="1898" spans="1:11" ht="16.2" x14ac:dyDescent="0.3">
      <c r="A1898" s="63"/>
      <c r="B1898" s="45" t="s">
        <v>199</v>
      </c>
      <c r="C1898" s="4"/>
      <c r="D1898" s="4" t="str">
        <f t="shared" si="364"/>
        <v/>
      </c>
      <c r="E1898" s="4"/>
      <c r="F1898" s="4"/>
      <c r="G1898" s="1"/>
      <c r="H1898" s="1"/>
      <c r="I1898" s="1"/>
      <c r="J1898" s="77"/>
      <c r="K1898" s="122"/>
    </row>
    <row r="1899" spans="1:11" ht="16.2" x14ac:dyDescent="0.3">
      <c r="A1899" s="63"/>
      <c r="B1899" s="45" t="s">
        <v>200</v>
      </c>
      <c r="C1899" s="4"/>
      <c r="D1899" s="4" t="str">
        <f t="shared" si="364"/>
        <v/>
      </c>
      <c r="E1899" s="4"/>
      <c r="F1899" s="4"/>
      <c r="G1899" s="1"/>
      <c r="H1899" s="1"/>
      <c r="I1899" s="1"/>
      <c r="J1899" s="77"/>
      <c r="K1899" s="122"/>
    </row>
    <row r="1900" spans="1:11" ht="16.2" x14ac:dyDescent="0.3">
      <c r="A1900" s="63"/>
      <c r="B1900" s="45" t="s">
        <v>201</v>
      </c>
      <c r="C1900" s="4"/>
      <c r="D1900" s="4" t="str">
        <f t="shared" si="364"/>
        <v/>
      </c>
      <c r="E1900" s="4"/>
      <c r="F1900" s="4"/>
      <c r="G1900" s="1"/>
      <c r="H1900" s="1"/>
      <c r="I1900" s="1"/>
      <c r="J1900" s="77"/>
      <c r="K1900" s="122"/>
    </row>
    <row r="1901" spans="1:11" ht="16.2" x14ac:dyDescent="0.3">
      <c r="A1901" s="63"/>
      <c r="B1901" s="45" t="s">
        <v>202</v>
      </c>
      <c r="C1901" s="4">
        <v>13</v>
      </c>
      <c r="D1901" s="4">
        <f t="shared" si="364"/>
        <v>11</v>
      </c>
      <c r="E1901" s="4"/>
      <c r="F1901" s="4">
        <v>2</v>
      </c>
      <c r="G1901" s="1">
        <f t="shared" si="369"/>
        <v>400</v>
      </c>
      <c r="H1901" s="1">
        <f t="shared" si="368"/>
        <v>0</v>
      </c>
      <c r="I1901" s="1">
        <v>1</v>
      </c>
      <c r="J1901" s="77"/>
      <c r="K1901" s="122"/>
    </row>
    <row r="1902" spans="1:11" s="140" customFormat="1" ht="32.4" x14ac:dyDescent="0.3">
      <c r="A1902" s="153"/>
      <c r="B1902" s="118" t="s">
        <v>1934</v>
      </c>
      <c r="C1902" s="10">
        <v>12</v>
      </c>
      <c r="D1902" s="10">
        <f t="shared" si="364"/>
        <v>10</v>
      </c>
      <c r="E1902" s="10"/>
      <c r="F1902" s="10">
        <f t="shared" si="370"/>
        <v>2</v>
      </c>
      <c r="G1902" s="10">
        <f t="shared" si="369"/>
        <v>400</v>
      </c>
      <c r="H1902" s="10">
        <f t="shared" si="368"/>
        <v>0</v>
      </c>
      <c r="I1902" s="10"/>
      <c r="J1902" s="82"/>
      <c r="K1902" s="149">
        <f>150*8*2+150*2*4/3</f>
        <v>2800</v>
      </c>
    </row>
    <row r="1903" spans="1:11" ht="16.2" x14ac:dyDescent="0.3">
      <c r="A1903" s="63"/>
      <c r="B1903" s="45" t="s">
        <v>203</v>
      </c>
      <c r="C1903" s="4">
        <v>12</v>
      </c>
      <c r="D1903" s="4">
        <f t="shared" si="364"/>
        <v>10</v>
      </c>
      <c r="E1903" s="4"/>
      <c r="F1903" s="4">
        <f t="shared" si="370"/>
        <v>2</v>
      </c>
      <c r="G1903" s="1">
        <f t="shared" si="369"/>
        <v>400</v>
      </c>
      <c r="H1903" s="1">
        <f t="shared" si="368"/>
        <v>0</v>
      </c>
      <c r="I1903" s="1"/>
      <c r="J1903" s="77"/>
      <c r="K1903" s="122"/>
    </row>
    <row r="1904" spans="1:11" ht="16.2" x14ac:dyDescent="0.3">
      <c r="A1904" s="63"/>
      <c r="B1904" s="45" t="s">
        <v>204</v>
      </c>
      <c r="C1904" s="4">
        <v>12</v>
      </c>
      <c r="D1904" s="4">
        <f t="shared" si="364"/>
        <v>10</v>
      </c>
      <c r="E1904" s="4"/>
      <c r="F1904" s="4">
        <f t="shared" si="370"/>
        <v>2</v>
      </c>
      <c r="G1904" s="1">
        <f t="shared" si="369"/>
        <v>400</v>
      </c>
      <c r="H1904" s="1">
        <f t="shared" si="368"/>
        <v>0</v>
      </c>
      <c r="I1904" s="1"/>
      <c r="J1904" s="77"/>
      <c r="K1904" s="122"/>
    </row>
    <row r="1905" spans="1:11" ht="16.2" x14ac:dyDescent="0.3">
      <c r="A1905" s="63"/>
      <c r="B1905" s="45" t="s">
        <v>205</v>
      </c>
      <c r="C1905" s="4">
        <v>12</v>
      </c>
      <c r="D1905" s="4">
        <f t="shared" si="364"/>
        <v>10</v>
      </c>
      <c r="E1905" s="4"/>
      <c r="F1905" s="4">
        <f t="shared" si="370"/>
        <v>2</v>
      </c>
      <c r="G1905" s="1">
        <f t="shared" si="369"/>
        <v>400</v>
      </c>
      <c r="H1905" s="1">
        <f t="shared" si="368"/>
        <v>0</v>
      </c>
      <c r="I1905" s="1"/>
      <c r="J1905" s="77"/>
      <c r="K1905" s="122"/>
    </row>
    <row r="1906" spans="1:11" ht="16.2" x14ac:dyDescent="0.3">
      <c r="A1906" s="63"/>
      <c r="B1906" s="45" t="s">
        <v>206</v>
      </c>
      <c r="C1906" s="4">
        <v>12</v>
      </c>
      <c r="D1906" s="4">
        <f t="shared" si="364"/>
        <v>10</v>
      </c>
      <c r="E1906" s="4"/>
      <c r="F1906" s="4">
        <f t="shared" si="370"/>
        <v>2</v>
      </c>
      <c r="G1906" s="1">
        <f t="shared" si="369"/>
        <v>400</v>
      </c>
      <c r="H1906" s="1">
        <f t="shared" si="368"/>
        <v>0</v>
      </c>
      <c r="I1906" s="1"/>
      <c r="J1906" s="77"/>
      <c r="K1906" s="122"/>
    </row>
    <row r="1907" spans="1:11" ht="16.2" x14ac:dyDescent="0.3">
      <c r="A1907" s="63"/>
      <c r="B1907" s="45" t="s">
        <v>207</v>
      </c>
      <c r="C1907" s="4">
        <v>13</v>
      </c>
      <c r="D1907" s="4">
        <f t="shared" si="364"/>
        <v>11</v>
      </c>
      <c r="E1907" s="4"/>
      <c r="F1907" s="4">
        <v>2</v>
      </c>
      <c r="G1907" s="1">
        <f t="shared" si="369"/>
        <v>400</v>
      </c>
      <c r="H1907" s="1">
        <f t="shared" si="368"/>
        <v>0</v>
      </c>
      <c r="I1907" s="1">
        <v>1</v>
      </c>
      <c r="J1907" s="77"/>
      <c r="K1907" s="122"/>
    </row>
    <row r="1908" spans="1:11" ht="16.2" x14ac:dyDescent="0.3">
      <c r="A1908" s="63"/>
      <c r="B1908" s="45" t="s">
        <v>208</v>
      </c>
      <c r="C1908" s="4">
        <v>12</v>
      </c>
      <c r="D1908" s="4">
        <f t="shared" si="364"/>
        <v>10</v>
      </c>
      <c r="E1908" s="4"/>
      <c r="F1908" s="4">
        <f t="shared" si="370"/>
        <v>2</v>
      </c>
      <c r="G1908" s="1">
        <f t="shared" si="369"/>
        <v>400</v>
      </c>
      <c r="H1908" s="1">
        <f t="shared" si="368"/>
        <v>0</v>
      </c>
      <c r="I1908" s="1"/>
      <c r="J1908" s="77"/>
      <c r="K1908" s="122"/>
    </row>
    <row r="1909" spans="1:11" ht="16.2" x14ac:dyDescent="0.3">
      <c r="A1909" s="63"/>
      <c r="B1909" s="45" t="s">
        <v>209</v>
      </c>
      <c r="C1909" s="4"/>
      <c r="D1909" s="4" t="str">
        <f t="shared" si="364"/>
        <v/>
      </c>
      <c r="E1909" s="4"/>
      <c r="F1909" s="4"/>
      <c r="G1909" s="1"/>
      <c r="H1909" s="1"/>
      <c r="I1909" s="1"/>
      <c r="J1909" s="77"/>
      <c r="K1909" s="122"/>
    </row>
    <row r="1910" spans="1:11" ht="16.2" x14ac:dyDescent="0.3">
      <c r="A1910" s="63"/>
      <c r="B1910" s="8" t="s">
        <v>59</v>
      </c>
      <c r="C1910" s="4"/>
      <c r="D1910" s="4">
        <v>168</v>
      </c>
      <c r="E1910" s="4"/>
      <c r="F1910" s="4">
        <v>41</v>
      </c>
      <c r="G1910" s="1"/>
      <c r="H1910" s="1"/>
      <c r="I1910" s="1">
        <v>4</v>
      </c>
      <c r="J1910" s="43">
        <v>25200</v>
      </c>
      <c r="K1910" s="122"/>
    </row>
    <row r="1911" spans="1:11" ht="32.4" x14ac:dyDescent="0.3">
      <c r="A1911" s="63"/>
      <c r="B1911" s="90" t="s">
        <v>1849</v>
      </c>
      <c r="C1911" s="4"/>
      <c r="D1911" s="4"/>
      <c r="E1911" s="4"/>
      <c r="F1911" s="4"/>
      <c r="G1911" s="1"/>
      <c r="H1911" s="1"/>
      <c r="I1911" s="1"/>
      <c r="J1911" s="43">
        <f>150*41*4/3+150*4*5/3</f>
        <v>9200</v>
      </c>
      <c r="K1911" s="122">
        <v>2800</v>
      </c>
    </row>
    <row r="1912" spans="1:11" ht="16.2" x14ac:dyDescent="0.3">
      <c r="A1912" s="63"/>
      <c r="B1912" s="8" t="s">
        <v>1817</v>
      </c>
      <c r="C1912" s="4"/>
      <c r="D1912" s="4"/>
      <c r="E1912" s="4"/>
      <c r="F1912" s="4"/>
      <c r="G1912" s="1"/>
      <c r="H1912" s="1"/>
      <c r="I1912" s="1"/>
      <c r="J1912" s="43">
        <v>37200</v>
      </c>
      <c r="K1912" s="122"/>
    </row>
    <row r="1913" spans="1:11" ht="32.4" x14ac:dyDescent="0.3">
      <c r="A1913" s="63"/>
      <c r="B1913" s="90" t="s">
        <v>1963</v>
      </c>
      <c r="C1913" s="4"/>
      <c r="D1913" s="4"/>
      <c r="E1913" s="4"/>
      <c r="F1913" s="4"/>
      <c r="G1913" s="1"/>
      <c r="H1913" s="1"/>
      <c r="I1913" s="1"/>
      <c r="J1913" s="43">
        <v>42813</v>
      </c>
      <c r="K1913" s="122"/>
    </row>
    <row r="1914" spans="1:11" ht="16.2" x14ac:dyDescent="0.3">
      <c r="A1914" s="63"/>
      <c r="B1914" s="8" t="s">
        <v>405</v>
      </c>
      <c r="C1914" s="9"/>
      <c r="D1914" s="9"/>
      <c r="E1914" s="9"/>
      <c r="F1914" s="9"/>
      <c r="G1914" s="10"/>
      <c r="H1914" s="10"/>
      <c r="I1914" s="10"/>
      <c r="J1914" s="44">
        <v>5613</v>
      </c>
      <c r="K1914" s="122"/>
    </row>
    <row r="1915" spans="1:11" x14ac:dyDescent="0.3">
      <c r="A1915" s="63"/>
      <c r="K1915" s="122"/>
    </row>
    <row r="1916" spans="1:11" ht="16.2" x14ac:dyDescent="0.3">
      <c r="A1916" s="63"/>
      <c r="B1916" s="45" t="s">
        <v>210</v>
      </c>
      <c r="C1916" s="4"/>
      <c r="D1916" s="4" t="str">
        <f t="shared" ref="D1916:D1950" si="371">IF((OR(C1916&gt;12,C1916=12)),C1916-2,IF(C1916=8,C1916-1,""))</f>
        <v/>
      </c>
      <c r="E1916" s="4"/>
      <c r="F1916" s="4"/>
      <c r="G1916" s="1"/>
      <c r="H1916" s="1"/>
      <c r="I1916" s="1"/>
      <c r="J1916" s="43"/>
      <c r="K1916" s="122"/>
    </row>
    <row r="1917" spans="1:11" ht="16.2" x14ac:dyDescent="0.3">
      <c r="A1917" s="63"/>
      <c r="B1917" s="45" t="s">
        <v>211</v>
      </c>
      <c r="C1917" s="4"/>
      <c r="D1917" s="4" t="str">
        <f t="shared" si="371"/>
        <v/>
      </c>
      <c r="E1917" s="4"/>
      <c r="F1917" s="4"/>
      <c r="G1917" s="1"/>
      <c r="H1917" s="1"/>
      <c r="I1917" s="1"/>
      <c r="J1917" s="43"/>
      <c r="K1917" s="122"/>
    </row>
    <row r="1918" spans="1:11" ht="16.2" x14ac:dyDescent="0.3">
      <c r="A1918" s="63"/>
      <c r="B1918" s="45" t="s">
        <v>212</v>
      </c>
      <c r="C1918" s="4"/>
      <c r="D1918" s="4" t="str">
        <f t="shared" si="371"/>
        <v/>
      </c>
      <c r="E1918" s="4"/>
      <c r="F1918" s="4"/>
      <c r="G1918" s="1"/>
      <c r="H1918" s="1"/>
      <c r="I1918" s="1"/>
      <c r="J1918" s="77"/>
      <c r="K1918" s="122"/>
    </row>
    <row r="1919" spans="1:11" ht="16.2" x14ac:dyDescent="0.3">
      <c r="A1919" s="63"/>
      <c r="B1919" s="45" t="s">
        <v>213</v>
      </c>
      <c r="C1919" s="4">
        <v>13</v>
      </c>
      <c r="D1919" s="4">
        <f t="shared" si="371"/>
        <v>11</v>
      </c>
      <c r="E1919" s="4"/>
      <c r="F1919" s="4">
        <v>2</v>
      </c>
      <c r="G1919" s="1">
        <f t="shared" ref="G1919:G1945" si="372">IF(2&lt;F1919,2,F1919)*150*4/3</f>
        <v>400</v>
      </c>
      <c r="H1919" s="1">
        <f t="shared" ref="H1919:H1945" si="373">IF(F1919&gt;2,F1919-2,0)*150*5/3</f>
        <v>0</v>
      </c>
      <c r="I1919" s="1">
        <v>1</v>
      </c>
      <c r="J1919" s="77"/>
      <c r="K1919" s="122"/>
    </row>
    <row r="1920" spans="1:11" ht="16.2" x14ac:dyDescent="0.3">
      <c r="A1920" s="63"/>
      <c r="B1920" s="45" t="s">
        <v>214</v>
      </c>
      <c r="C1920" s="4">
        <v>13</v>
      </c>
      <c r="D1920" s="4">
        <f t="shared" si="371"/>
        <v>11</v>
      </c>
      <c r="E1920" s="4"/>
      <c r="F1920" s="4">
        <v>2</v>
      </c>
      <c r="G1920" s="1">
        <f t="shared" si="372"/>
        <v>400</v>
      </c>
      <c r="H1920" s="1">
        <f t="shared" si="373"/>
        <v>0</v>
      </c>
      <c r="I1920" s="1">
        <v>1</v>
      </c>
      <c r="J1920" s="77"/>
      <c r="K1920" s="122"/>
    </row>
    <row r="1921" spans="1:11" ht="16.2" x14ac:dyDescent="0.3">
      <c r="A1921" s="63"/>
      <c r="B1921" s="45" t="s">
        <v>215</v>
      </c>
      <c r="C1921" s="4">
        <v>12</v>
      </c>
      <c r="D1921" s="4">
        <f t="shared" si="371"/>
        <v>10</v>
      </c>
      <c r="E1921" s="4"/>
      <c r="F1921" s="4">
        <f t="shared" ref="F1921:F1945" si="374">D1921-8</f>
        <v>2</v>
      </c>
      <c r="G1921" s="1">
        <f t="shared" si="372"/>
        <v>400</v>
      </c>
      <c r="H1921" s="1">
        <f t="shared" si="373"/>
        <v>0</v>
      </c>
      <c r="I1921" s="1"/>
      <c r="J1921" s="77"/>
      <c r="K1921" s="122"/>
    </row>
    <row r="1922" spans="1:11" ht="16.2" x14ac:dyDescent="0.3">
      <c r="A1922" s="63"/>
      <c r="B1922" s="45" t="s">
        <v>216</v>
      </c>
      <c r="C1922" s="4">
        <v>12</v>
      </c>
      <c r="D1922" s="4">
        <f t="shared" si="371"/>
        <v>10</v>
      </c>
      <c r="E1922" s="4"/>
      <c r="F1922" s="4">
        <f t="shared" si="374"/>
        <v>2</v>
      </c>
      <c r="G1922" s="1">
        <f t="shared" si="372"/>
        <v>400</v>
      </c>
      <c r="H1922" s="1">
        <f t="shared" si="373"/>
        <v>0</v>
      </c>
      <c r="I1922" s="1"/>
      <c r="J1922" s="77"/>
      <c r="K1922" s="122"/>
    </row>
    <row r="1923" spans="1:11" ht="16.2" x14ac:dyDescent="0.3">
      <c r="A1923" s="63"/>
      <c r="B1923" s="45" t="s">
        <v>217</v>
      </c>
      <c r="C1923" s="4">
        <v>12</v>
      </c>
      <c r="D1923" s="4">
        <f t="shared" si="371"/>
        <v>10</v>
      </c>
      <c r="E1923" s="4"/>
      <c r="F1923" s="4">
        <f t="shared" si="374"/>
        <v>2</v>
      </c>
      <c r="G1923" s="1">
        <f t="shared" si="372"/>
        <v>400</v>
      </c>
      <c r="H1923" s="1">
        <f t="shared" si="373"/>
        <v>0</v>
      </c>
      <c r="I1923" s="1"/>
      <c r="J1923" s="77"/>
      <c r="K1923" s="122"/>
    </row>
    <row r="1924" spans="1:11" ht="16.2" x14ac:dyDescent="0.3">
      <c r="A1924" s="63"/>
      <c r="B1924" s="45" t="s">
        <v>218</v>
      </c>
      <c r="C1924" s="4">
        <v>12</v>
      </c>
      <c r="D1924" s="4">
        <f t="shared" si="371"/>
        <v>10</v>
      </c>
      <c r="E1924" s="4"/>
      <c r="F1924" s="4">
        <f t="shared" si="374"/>
        <v>2</v>
      </c>
      <c r="G1924" s="1">
        <f t="shared" si="372"/>
        <v>400</v>
      </c>
      <c r="H1924" s="1">
        <f t="shared" si="373"/>
        <v>0</v>
      </c>
      <c r="I1924" s="1"/>
      <c r="J1924" s="77"/>
      <c r="K1924" s="122"/>
    </row>
    <row r="1925" spans="1:11" ht="16.2" x14ac:dyDescent="0.3">
      <c r="A1925" s="63"/>
      <c r="B1925" s="45" t="s">
        <v>219</v>
      </c>
      <c r="C1925" s="4">
        <v>13</v>
      </c>
      <c r="D1925" s="4">
        <f t="shared" si="371"/>
        <v>11</v>
      </c>
      <c r="E1925" s="4"/>
      <c r="F1925" s="4">
        <v>2</v>
      </c>
      <c r="G1925" s="1">
        <f t="shared" si="372"/>
        <v>400</v>
      </c>
      <c r="H1925" s="1">
        <f t="shared" si="373"/>
        <v>0</v>
      </c>
      <c r="I1925" s="1">
        <v>1</v>
      </c>
      <c r="J1925" s="77"/>
      <c r="K1925" s="122"/>
    </row>
    <row r="1926" spans="1:11" ht="16.2" x14ac:dyDescent="0.3">
      <c r="A1926" s="63"/>
      <c r="B1926" s="45" t="s">
        <v>220</v>
      </c>
      <c r="C1926" s="4">
        <v>13</v>
      </c>
      <c r="D1926" s="4">
        <f t="shared" si="371"/>
        <v>11</v>
      </c>
      <c r="E1926" s="4"/>
      <c r="F1926" s="4">
        <v>2</v>
      </c>
      <c r="G1926" s="1">
        <f t="shared" si="372"/>
        <v>400</v>
      </c>
      <c r="H1926" s="1">
        <f t="shared" si="373"/>
        <v>0</v>
      </c>
      <c r="I1926" s="1">
        <v>1</v>
      </c>
      <c r="J1926" s="77"/>
      <c r="K1926" s="122"/>
    </row>
    <row r="1927" spans="1:11" ht="16.2" x14ac:dyDescent="0.3">
      <c r="A1927" s="63"/>
      <c r="B1927" s="45" t="s">
        <v>221</v>
      </c>
      <c r="C1927" s="4"/>
      <c r="D1927" s="4" t="str">
        <f t="shared" si="371"/>
        <v/>
      </c>
      <c r="E1927" s="4"/>
      <c r="F1927" s="4"/>
      <c r="G1927" s="1"/>
      <c r="H1927" s="1"/>
      <c r="I1927" s="1"/>
      <c r="J1927" s="77"/>
      <c r="K1927" s="122"/>
    </row>
    <row r="1928" spans="1:11" ht="16.2" x14ac:dyDescent="0.3">
      <c r="A1928" s="63"/>
      <c r="B1928" s="45" t="s">
        <v>222</v>
      </c>
      <c r="C1928" s="4"/>
      <c r="D1928" s="4" t="str">
        <f t="shared" si="371"/>
        <v/>
      </c>
      <c r="E1928" s="4"/>
      <c r="F1928" s="4"/>
      <c r="G1928" s="1"/>
      <c r="H1928" s="1"/>
      <c r="I1928" s="1"/>
      <c r="J1928" s="77"/>
      <c r="K1928" s="122"/>
    </row>
    <row r="1929" spans="1:11" ht="16.2" x14ac:dyDescent="0.3">
      <c r="A1929" s="63"/>
      <c r="B1929" s="45" t="s">
        <v>223</v>
      </c>
      <c r="C1929" s="4">
        <v>12</v>
      </c>
      <c r="D1929" s="4">
        <f t="shared" si="371"/>
        <v>10</v>
      </c>
      <c r="E1929" s="4"/>
      <c r="F1929" s="4">
        <f t="shared" si="374"/>
        <v>2</v>
      </c>
      <c r="G1929" s="1">
        <f t="shared" si="372"/>
        <v>400</v>
      </c>
      <c r="H1929" s="1">
        <f t="shared" si="373"/>
        <v>0</v>
      </c>
      <c r="I1929" s="1"/>
      <c r="J1929" s="77"/>
      <c r="K1929" s="122"/>
    </row>
    <row r="1930" spans="1:11" ht="16.2" x14ac:dyDescent="0.3">
      <c r="A1930" s="63"/>
      <c r="B1930" s="45" t="s">
        <v>224</v>
      </c>
      <c r="C1930" s="4">
        <v>12</v>
      </c>
      <c r="D1930" s="4">
        <f t="shared" si="371"/>
        <v>10</v>
      </c>
      <c r="E1930" s="4"/>
      <c r="F1930" s="4">
        <f t="shared" si="374"/>
        <v>2</v>
      </c>
      <c r="G1930" s="1">
        <f t="shared" si="372"/>
        <v>400</v>
      </c>
      <c r="H1930" s="1">
        <f t="shared" si="373"/>
        <v>0</v>
      </c>
      <c r="I1930" s="1"/>
      <c r="J1930" s="77"/>
      <c r="K1930" s="122"/>
    </row>
    <row r="1931" spans="1:11" ht="16.2" x14ac:dyDescent="0.3">
      <c r="A1931" s="63"/>
      <c r="B1931" s="45" t="s">
        <v>225</v>
      </c>
      <c r="C1931" s="4">
        <v>13</v>
      </c>
      <c r="D1931" s="4">
        <f t="shared" si="371"/>
        <v>11</v>
      </c>
      <c r="E1931" s="4"/>
      <c r="F1931" s="4">
        <v>2</v>
      </c>
      <c r="G1931" s="1">
        <f t="shared" si="372"/>
        <v>400</v>
      </c>
      <c r="H1931" s="1">
        <f t="shared" si="373"/>
        <v>0</v>
      </c>
      <c r="I1931" s="1">
        <v>1</v>
      </c>
      <c r="J1931" s="77"/>
      <c r="K1931" s="122"/>
    </row>
    <row r="1932" spans="1:11" ht="16.2" x14ac:dyDescent="0.3">
      <c r="A1932" s="63"/>
      <c r="B1932" s="45" t="s">
        <v>226</v>
      </c>
      <c r="C1932" s="4">
        <v>12</v>
      </c>
      <c r="D1932" s="4">
        <f t="shared" si="371"/>
        <v>10</v>
      </c>
      <c r="E1932" s="4"/>
      <c r="F1932" s="4">
        <f t="shared" si="374"/>
        <v>2</v>
      </c>
      <c r="G1932" s="1">
        <f t="shared" si="372"/>
        <v>400</v>
      </c>
      <c r="H1932" s="1">
        <f t="shared" si="373"/>
        <v>0</v>
      </c>
      <c r="I1932" s="1"/>
      <c r="J1932" s="77"/>
      <c r="K1932" s="122"/>
    </row>
    <row r="1933" spans="1:11" ht="16.2" x14ac:dyDescent="0.3">
      <c r="A1933" s="63"/>
      <c r="B1933" s="45" t="s">
        <v>227</v>
      </c>
      <c r="C1933" s="4">
        <v>12</v>
      </c>
      <c r="D1933" s="4">
        <f t="shared" si="371"/>
        <v>10</v>
      </c>
      <c r="E1933" s="4"/>
      <c r="F1933" s="4">
        <f t="shared" si="374"/>
        <v>2</v>
      </c>
      <c r="G1933" s="1">
        <f t="shared" si="372"/>
        <v>400</v>
      </c>
      <c r="H1933" s="1">
        <f t="shared" si="373"/>
        <v>0</v>
      </c>
      <c r="I1933" s="1"/>
      <c r="J1933" s="77"/>
      <c r="K1933" s="122"/>
    </row>
    <row r="1934" spans="1:11" ht="16.2" x14ac:dyDescent="0.3">
      <c r="A1934" s="63"/>
      <c r="B1934" s="65" t="s">
        <v>228</v>
      </c>
      <c r="C1934" s="19"/>
      <c r="D1934" s="19" t="str">
        <f t="shared" si="371"/>
        <v/>
      </c>
      <c r="E1934" s="19"/>
      <c r="F1934" s="19"/>
      <c r="G1934" s="28"/>
      <c r="H1934" s="28"/>
      <c r="I1934" s="28"/>
      <c r="J1934" s="91"/>
      <c r="K1934" s="122"/>
    </row>
    <row r="1935" spans="1:11" ht="16.2" x14ac:dyDescent="0.3">
      <c r="A1935" s="63"/>
      <c r="B1935" s="180" t="s">
        <v>2106</v>
      </c>
      <c r="C1935" s="19"/>
      <c r="D1935" s="19" t="str">
        <f t="shared" si="371"/>
        <v/>
      </c>
      <c r="E1935" s="19"/>
      <c r="F1935" s="19"/>
      <c r="G1935" s="28"/>
      <c r="H1935" s="28"/>
      <c r="I1935" s="28"/>
      <c r="J1935" s="91"/>
      <c r="K1935" s="122"/>
    </row>
    <row r="1936" spans="1:11" ht="16.2" x14ac:dyDescent="0.3">
      <c r="A1936" s="63"/>
      <c r="B1936" s="45" t="s">
        <v>229</v>
      </c>
      <c r="C1936" s="4">
        <v>12</v>
      </c>
      <c r="D1936" s="4">
        <f t="shared" si="371"/>
        <v>10</v>
      </c>
      <c r="E1936" s="4"/>
      <c r="F1936" s="4">
        <f t="shared" si="374"/>
        <v>2</v>
      </c>
      <c r="G1936" s="1">
        <f t="shared" si="372"/>
        <v>400</v>
      </c>
      <c r="H1936" s="1">
        <f t="shared" si="373"/>
        <v>0</v>
      </c>
      <c r="I1936" s="1"/>
      <c r="J1936" s="77"/>
      <c r="K1936" s="122"/>
    </row>
    <row r="1937" spans="1:11" ht="16.2" x14ac:dyDescent="0.3">
      <c r="A1937" s="63"/>
      <c r="B1937" s="45" t="s">
        <v>230</v>
      </c>
      <c r="C1937" s="4">
        <v>13</v>
      </c>
      <c r="D1937" s="4">
        <f t="shared" si="371"/>
        <v>11</v>
      </c>
      <c r="E1937" s="4"/>
      <c r="F1937" s="4">
        <v>2</v>
      </c>
      <c r="G1937" s="1">
        <f t="shared" si="372"/>
        <v>400</v>
      </c>
      <c r="H1937" s="1">
        <f t="shared" si="373"/>
        <v>0</v>
      </c>
      <c r="I1937" s="1">
        <v>1</v>
      </c>
      <c r="J1937" s="77"/>
      <c r="K1937" s="122"/>
    </row>
    <row r="1938" spans="1:11" ht="16.2" x14ac:dyDescent="0.3">
      <c r="A1938" s="63"/>
      <c r="B1938" s="45" t="s">
        <v>231</v>
      </c>
      <c r="C1938" s="4">
        <v>13</v>
      </c>
      <c r="D1938" s="4">
        <f t="shared" si="371"/>
        <v>11</v>
      </c>
      <c r="E1938" s="4"/>
      <c r="F1938" s="4">
        <v>2</v>
      </c>
      <c r="G1938" s="1">
        <f t="shared" si="372"/>
        <v>400</v>
      </c>
      <c r="H1938" s="1">
        <f t="shared" si="373"/>
        <v>0</v>
      </c>
      <c r="I1938" s="1">
        <v>1</v>
      </c>
      <c r="J1938" s="77"/>
      <c r="K1938" s="122"/>
    </row>
    <row r="1939" spans="1:11" ht="16.2" x14ac:dyDescent="0.3">
      <c r="A1939" s="63"/>
      <c r="B1939" s="45" t="s">
        <v>232</v>
      </c>
      <c r="C1939" s="4"/>
      <c r="D1939" s="4" t="str">
        <f t="shared" si="371"/>
        <v/>
      </c>
      <c r="E1939" s="4"/>
      <c r="F1939" s="4"/>
      <c r="G1939" s="1"/>
      <c r="H1939" s="1"/>
      <c r="I1939" s="1"/>
      <c r="J1939" s="77"/>
      <c r="K1939" s="122"/>
    </row>
    <row r="1940" spans="1:11" ht="16.2" x14ac:dyDescent="0.3">
      <c r="A1940" s="63"/>
      <c r="B1940" s="45" t="s">
        <v>233</v>
      </c>
      <c r="C1940" s="4"/>
      <c r="D1940" s="4" t="str">
        <f t="shared" si="371"/>
        <v/>
      </c>
      <c r="E1940" s="4"/>
      <c r="F1940" s="4"/>
      <c r="G1940" s="1"/>
      <c r="H1940" s="1"/>
      <c r="I1940" s="1"/>
      <c r="J1940" s="77"/>
      <c r="K1940" s="122"/>
    </row>
    <row r="1941" spans="1:11" ht="16.2" x14ac:dyDescent="0.3">
      <c r="A1941" s="63"/>
      <c r="B1941" s="45" t="s">
        <v>234</v>
      </c>
      <c r="C1941" s="4"/>
      <c r="D1941" s="4" t="str">
        <f t="shared" si="371"/>
        <v/>
      </c>
      <c r="E1941" s="4"/>
      <c r="F1941" s="4"/>
      <c r="G1941" s="1"/>
      <c r="H1941" s="1"/>
      <c r="I1941" s="1"/>
      <c r="J1941" s="77"/>
      <c r="K1941" s="122"/>
    </row>
    <row r="1942" spans="1:11" ht="16.2" x14ac:dyDescent="0.3">
      <c r="A1942" s="63"/>
      <c r="B1942" s="45" t="s">
        <v>235</v>
      </c>
      <c r="C1942" s="4"/>
      <c r="D1942" s="4" t="str">
        <f t="shared" si="371"/>
        <v/>
      </c>
      <c r="E1942" s="4"/>
      <c r="F1942" s="4"/>
      <c r="G1942" s="1"/>
      <c r="H1942" s="1"/>
      <c r="I1942" s="1"/>
      <c r="J1942" s="77"/>
      <c r="K1942" s="122"/>
    </row>
    <row r="1943" spans="1:11" ht="16.2" x14ac:dyDescent="0.3">
      <c r="A1943" s="63"/>
      <c r="B1943" s="45" t="s">
        <v>236</v>
      </c>
      <c r="C1943" s="4">
        <v>12</v>
      </c>
      <c r="D1943" s="4">
        <f t="shared" si="371"/>
        <v>10</v>
      </c>
      <c r="E1943" s="4"/>
      <c r="F1943" s="4">
        <f t="shared" si="374"/>
        <v>2</v>
      </c>
      <c r="G1943" s="1">
        <f t="shared" si="372"/>
        <v>400</v>
      </c>
      <c r="H1943" s="1">
        <f t="shared" si="373"/>
        <v>0</v>
      </c>
      <c r="I1943" s="1"/>
      <c r="J1943" s="77"/>
      <c r="K1943" s="122"/>
    </row>
    <row r="1944" spans="1:11" ht="16.2" x14ac:dyDescent="0.3">
      <c r="A1944" s="63"/>
      <c r="B1944" s="45" t="s">
        <v>237</v>
      </c>
      <c r="C1944" s="4"/>
      <c r="D1944" s="4" t="str">
        <f t="shared" si="371"/>
        <v/>
      </c>
      <c r="E1944" s="4"/>
      <c r="F1944" s="4"/>
      <c r="G1944" s="1"/>
      <c r="H1944" s="1"/>
      <c r="I1944" s="1"/>
      <c r="J1944" s="77"/>
      <c r="K1944" s="122"/>
    </row>
    <row r="1945" spans="1:11" ht="16.2" x14ac:dyDescent="0.3">
      <c r="A1945" s="63"/>
      <c r="B1945" s="45" t="s">
        <v>238</v>
      </c>
      <c r="C1945" s="4">
        <v>12</v>
      </c>
      <c r="D1945" s="4">
        <f t="shared" si="371"/>
        <v>10</v>
      </c>
      <c r="E1945" s="4"/>
      <c r="F1945" s="4">
        <f t="shared" si="374"/>
        <v>2</v>
      </c>
      <c r="G1945" s="1">
        <f t="shared" si="372"/>
        <v>400</v>
      </c>
      <c r="H1945" s="1">
        <f t="shared" si="373"/>
        <v>0</v>
      </c>
      <c r="I1945" s="1"/>
      <c r="J1945" s="77"/>
      <c r="K1945" s="122"/>
    </row>
    <row r="1946" spans="1:11" ht="16.2" x14ac:dyDescent="0.3">
      <c r="A1946" s="63"/>
      <c r="B1946" s="8" t="s">
        <v>59</v>
      </c>
      <c r="C1946" s="4"/>
      <c r="D1946" s="4">
        <v>144</v>
      </c>
      <c r="E1946" s="4"/>
      <c r="F1946" s="4">
        <f>SUM(F1919:F1945)</f>
        <v>36</v>
      </c>
      <c r="G1946" s="1"/>
      <c r="H1946" s="1"/>
      <c r="I1946" s="1">
        <v>7</v>
      </c>
      <c r="J1946" s="43">
        <v>21600</v>
      </c>
      <c r="K1946" s="122"/>
    </row>
    <row r="1947" spans="1:11" ht="32.4" x14ac:dyDescent="0.3">
      <c r="A1947" s="63"/>
      <c r="B1947" s="90" t="s">
        <v>1849</v>
      </c>
      <c r="C1947" s="4"/>
      <c r="D1947" s="4"/>
      <c r="E1947" s="4"/>
      <c r="F1947" s="4"/>
      <c r="G1947" s="1"/>
      <c r="H1947" s="1"/>
      <c r="I1947" s="1"/>
      <c r="J1947" s="43">
        <v>8950</v>
      </c>
      <c r="K1947" s="122"/>
    </row>
    <row r="1948" spans="1:11" ht="16.2" x14ac:dyDescent="0.3">
      <c r="A1948" s="63"/>
      <c r="B1948" s="8" t="s">
        <v>1817</v>
      </c>
      <c r="C1948" s="4"/>
      <c r="D1948" s="4"/>
      <c r="E1948" s="4"/>
      <c r="F1948" s="4"/>
      <c r="G1948" s="1"/>
      <c r="H1948" s="1"/>
      <c r="I1948" s="1"/>
      <c r="J1948" s="43">
        <v>30550</v>
      </c>
      <c r="K1948" s="122"/>
    </row>
    <row r="1949" spans="1:11" ht="16.2" x14ac:dyDescent="0.3">
      <c r="A1949" s="63"/>
      <c r="B1949" s="8" t="s">
        <v>1</v>
      </c>
      <c r="C1949" s="4"/>
      <c r="D1949" s="4"/>
      <c r="E1949" s="4"/>
      <c r="F1949" s="4"/>
      <c r="G1949" s="1"/>
      <c r="H1949" s="1"/>
      <c r="I1949" s="1"/>
      <c r="J1949" s="43">
        <v>37891</v>
      </c>
      <c r="K1949" s="122"/>
    </row>
    <row r="1950" spans="1:11" ht="16.2" x14ac:dyDescent="0.3">
      <c r="A1950" s="63"/>
      <c r="B1950" s="8" t="s">
        <v>405</v>
      </c>
      <c r="C1950" s="9"/>
      <c r="D1950" s="9" t="str">
        <f t="shared" si="371"/>
        <v/>
      </c>
      <c r="E1950" s="9"/>
      <c r="F1950" s="9"/>
      <c r="G1950" s="10"/>
      <c r="H1950" s="10"/>
      <c r="I1950" s="10"/>
      <c r="J1950" s="44">
        <v>7341</v>
      </c>
      <c r="K1950" s="122"/>
    </row>
    <row r="1951" spans="1:11" x14ac:dyDescent="0.3">
      <c r="A1951" s="63"/>
      <c r="K1951" s="122"/>
    </row>
    <row r="1952" spans="1:11" ht="16.2" x14ac:dyDescent="0.3">
      <c r="A1952" s="63"/>
      <c r="B1952" s="45" t="s">
        <v>241</v>
      </c>
      <c r="C1952" s="4">
        <v>12</v>
      </c>
      <c r="D1952" s="4">
        <f t="shared" ref="D1952:D1987" si="375">IF((OR(C1952&gt;12,C1952=12)),C1952-2,IF(C1952=8,C1952-1,""))</f>
        <v>10</v>
      </c>
      <c r="E1952" s="4"/>
      <c r="F1952" s="4">
        <f t="shared" ref="F1952:F1980" si="376">D1952-8</f>
        <v>2</v>
      </c>
      <c r="G1952" s="1">
        <f t="shared" ref="G1952:G1968" si="377">IF(2&lt;F1952,2,F1952)*150*4/3</f>
        <v>400</v>
      </c>
      <c r="H1952" s="1">
        <f t="shared" ref="H1952:H1968" si="378">IF(F1952&gt;2,F1952-2,0)*150*5/3</f>
        <v>0</v>
      </c>
      <c r="I1952" s="1"/>
      <c r="J1952" s="77"/>
      <c r="K1952" s="122"/>
    </row>
    <row r="1953" spans="1:11" ht="16.2" x14ac:dyDescent="0.3">
      <c r="A1953" s="63"/>
      <c r="B1953" s="45" t="s">
        <v>239</v>
      </c>
      <c r="C1953" s="4">
        <v>12</v>
      </c>
      <c r="D1953" s="4">
        <f t="shared" si="375"/>
        <v>10</v>
      </c>
      <c r="E1953" s="4"/>
      <c r="F1953" s="4">
        <f t="shared" si="376"/>
        <v>2</v>
      </c>
      <c r="G1953" s="1">
        <f t="shared" si="377"/>
        <v>400</v>
      </c>
      <c r="H1953" s="1">
        <f t="shared" si="378"/>
        <v>0</v>
      </c>
      <c r="I1953" s="1"/>
      <c r="J1953" s="77"/>
      <c r="K1953" s="122"/>
    </row>
    <row r="1954" spans="1:11" ht="16.2" x14ac:dyDescent="0.3">
      <c r="A1954" s="63"/>
      <c r="B1954" s="45" t="s">
        <v>240</v>
      </c>
      <c r="C1954" s="4">
        <v>12</v>
      </c>
      <c r="D1954" s="4">
        <v>9.5</v>
      </c>
      <c r="E1954" s="4"/>
      <c r="F1954" s="4">
        <f t="shared" si="376"/>
        <v>1.5</v>
      </c>
      <c r="G1954" s="1">
        <f t="shared" si="377"/>
        <v>300</v>
      </c>
      <c r="H1954" s="1">
        <f t="shared" si="378"/>
        <v>0</v>
      </c>
      <c r="I1954" s="1"/>
      <c r="J1954" s="77"/>
      <c r="K1954" s="122"/>
    </row>
    <row r="1955" spans="1:11" ht="16.2" x14ac:dyDescent="0.3">
      <c r="A1955" s="63"/>
      <c r="B1955" s="45" t="s">
        <v>242</v>
      </c>
      <c r="C1955" s="4">
        <v>13</v>
      </c>
      <c r="D1955" s="4">
        <f t="shared" si="375"/>
        <v>11</v>
      </c>
      <c r="E1955" s="4"/>
      <c r="F1955" s="4">
        <v>2</v>
      </c>
      <c r="G1955" s="1">
        <f t="shared" si="377"/>
        <v>400</v>
      </c>
      <c r="H1955" s="1">
        <f t="shared" si="378"/>
        <v>0</v>
      </c>
      <c r="I1955" s="1">
        <v>1</v>
      </c>
      <c r="J1955" s="77"/>
      <c r="K1955" s="122"/>
    </row>
    <row r="1956" spans="1:11" ht="16.2" x14ac:dyDescent="0.3">
      <c r="A1956" s="63"/>
      <c r="B1956" s="45" t="s">
        <v>243</v>
      </c>
      <c r="C1956" s="4">
        <v>13</v>
      </c>
      <c r="D1956" s="4">
        <f t="shared" si="375"/>
        <v>11</v>
      </c>
      <c r="E1956" s="4"/>
      <c r="F1956" s="4">
        <v>2</v>
      </c>
      <c r="G1956" s="1">
        <f t="shared" si="377"/>
        <v>400</v>
      </c>
      <c r="H1956" s="1">
        <f t="shared" si="378"/>
        <v>0</v>
      </c>
      <c r="I1956" s="1">
        <v>1</v>
      </c>
      <c r="J1956" s="77"/>
      <c r="K1956" s="122"/>
    </row>
    <row r="1957" spans="1:11" ht="16.2" x14ac:dyDescent="0.3">
      <c r="A1957" s="63"/>
      <c r="B1957" s="45" t="s">
        <v>244</v>
      </c>
      <c r="C1957" s="4"/>
      <c r="D1957" s="4" t="str">
        <f t="shared" si="375"/>
        <v/>
      </c>
      <c r="E1957" s="4"/>
      <c r="F1957" s="4"/>
      <c r="G1957" s="1"/>
      <c r="H1957" s="1"/>
      <c r="I1957" s="1"/>
      <c r="J1957" s="77"/>
      <c r="K1957" s="122"/>
    </row>
    <row r="1958" spans="1:11" ht="16.2" x14ac:dyDescent="0.3">
      <c r="A1958" s="63"/>
      <c r="B1958" s="45" t="s">
        <v>245</v>
      </c>
      <c r="C1958" s="4"/>
      <c r="D1958" s="4" t="str">
        <f t="shared" si="375"/>
        <v/>
      </c>
      <c r="E1958" s="4"/>
      <c r="F1958" s="4"/>
      <c r="G1958" s="1"/>
      <c r="H1958" s="1"/>
      <c r="I1958" s="1"/>
      <c r="J1958" s="77"/>
      <c r="K1958" s="122"/>
    </row>
    <row r="1959" spans="1:11" ht="16.2" x14ac:dyDescent="0.3">
      <c r="A1959" s="63"/>
      <c r="B1959" s="45" t="s">
        <v>246</v>
      </c>
      <c r="C1959" s="4"/>
      <c r="D1959" s="4" t="str">
        <f t="shared" si="375"/>
        <v/>
      </c>
      <c r="E1959" s="4"/>
      <c r="F1959" s="4"/>
      <c r="G1959" s="1"/>
      <c r="H1959" s="1"/>
      <c r="I1959" s="1"/>
      <c r="J1959" s="77"/>
      <c r="K1959" s="122"/>
    </row>
    <row r="1960" spans="1:11" ht="16.2" x14ac:dyDescent="0.3">
      <c r="A1960" s="63"/>
      <c r="B1960" s="45" t="s">
        <v>247</v>
      </c>
      <c r="C1960" s="4"/>
      <c r="D1960" s="4" t="str">
        <f t="shared" si="375"/>
        <v/>
      </c>
      <c r="E1960" s="4"/>
      <c r="F1960" s="4"/>
      <c r="G1960" s="1"/>
      <c r="H1960" s="1"/>
      <c r="I1960" s="1"/>
      <c r="J1960" s="77"/>
      <c r="K1960" s="122"/>
    </row>
    <row r="1961" spans="1:11" ht="16.2" x14ac:dyDescent="0.3">
      <c r="A1961" s="63"/>
      <c r="B1961" s="45" t="s">
        <v>248</v>
      </c>
      <c r="C1961" s="4">
        <v>13</v>
      </c>
      <c r="D1961" s="4">
        <f t="shared" si="375"/>
        <v>11</v>
      </c>
      <c r="E1961" s="4"/>
      <c r="F1961" s="4">
        <v>2</v>
      </c>
      <c r="G1961" s="1">
        <f t="shared" si="377"/>
        <v>400</v>
      </c>
      <c r="H1961" s="1">
        <f t="shared" si="378"/>
        <v>0</v>
      </c>
      <c r="I1961" s="1">
        <v>1</v>
      </c>
      <c r="J1961" s="77"/>
      <c r="K1961" s="122"/>
    </row>
    <row r="1962" spans="1:11" ht="16.2" x14ac:dyDescent="0.3">
      <c r="A1962" s="63"/>
      <c r="B1962" s="45" t="s">
        <v>249</v>
      </c>
      <c r="C1962" s="4">
        <v>13</v>
      </c>
      <c r="D1962" s="4">
        <f t="shared" si="375"/>
        <v>11</v>
      </c>
      <c r="E1962" s="4"/>
      <c r="F1962" s="4">
        <v>2</v>
      </c>
      <c r="G1962" s="1">
        <f t="shared" si="377"/>
        <v>400</v>
      </c>
      <c r="H1962" s="1">
        <f t="shared" si="378"/>
        <v>0</v>
      </c>
      <c r="I1962" s="1">
        <v>1</v>
      </c>
      <c r="J1962" s="77"/>
      <c r="K1962" s="122"/>
    </row>
    <row r="1963" spans="1:11" ht="16.2" x14ac:dyDescent="0.3">
      <c r="A1963" s="63"/>
      <c r="B1963" s="45" t="s">
        <v>250</v>
      </c>
      <c r="C1963" s="4">
        <v>12</v>
      </c>
      <c r="D1963" s="4">
        <f t="shared" si="375"/>
        <v>10</v>
      </c>
      <c r="E1963" s="4"/>
      <c r="F1963" s="4">
        <f t="shared" si="376"/>
        <v>2</v>
      </c>
      <c r="G1963" s="1">
        <f t="shared" si="377"/>
        <v>400</v>
      </c>
      <c r="H1963" s="1">
        <f t="shared" si="378"/>
        <v>0</v>
      </c>
      <c r="I1963" s="1"/>
      <c r="J1963" s="77"/>
      <c r="K1963" s="122"/>
    </row>
    <row r="1964" spans="1:11" ht="16.2" x14ac:dyDescent="0.3">
      <c r="A1964" s="63"/>
      <c r="B1964" s="45" t="s">
        <v>251</v>
      </c>
      <c r="C1964" s="4">
        <v>12</v>
      </c>
      <c r="D1964" s="4">
        <f t="shared" si="375"/>
        <v>10</v>
      </c>
      <c r="E1964" s="4"/>
      <c r="F1964" s="4">
        <f t="shared" si="376"/>
        <v>2</v>
      </c>
      <c r="G1964" s="1">
        <f t="shared" si="377"/>
        <v>400</v>
      </c>
      <c r="H1964" s="1">
        <f t="shared" si="378"/>
        <v>0</v>
      </c>
      <c r="I1964" s="1"/>
      <c r="J1964" s="77"/>
      <c r="K1964" s="122"/>
    </row>
    <row r="1965" spans="1:11" ht="16.2" x14ac:dyDescent="0.3">
      <c r="A1965" s="63"/>
      <c r="B1965" s="45" t="s">
        <v>252</v>
      </c>
      <c r="C1965" s="4">
        <v>12</v>
      </c>
      <c r="D1965" s="4">
        <f t="shared" si="375"/>
        <v>10</v>
      </c>
      <c r="E1965" s="4"/>
      <c r="F1965" s="4">
        <f t="shared" si="376"/>
        <v>2</v>
      </c>
      <c r="G1965" s="1">
        <f t="shared" si="377"/>
        <v>400</v>
      </c>
      <c r="H1965" s="1">
        <f t="shared" si="378"/>
        <v>0</v>
      </c>
      <c r="I1965" s="1"/>
      <c r="J1965" s="77"/>
      <c r="K1965" s="122"/>
    </row>
    <row r="1966" spans="1:11" ht="16.2" x14ac:dyDescent="0.3">
      <c r="A1966" s="63"/>
      <c r="B1966" s="45" t="s">
        <v>253</v>
      </c>
      <c r="C1966" s="4">
        <v>12</v>
      </c>
      <c r="D1966" s="4">
        <f t="shared" si="375"/>
        <v>10</v>
      </c>
      <c r="E1966" s="4"/>
      <c r="F1966" s="4">
        <f t="shared" si="376"/>
        <v>2</v>
      </c>
      <c r="G1966" s="1">
        <f t="shared" si="377"/>
        <v>400</v>
      </c>
      <c r="H1966" s="1">
        <f t="shared" si="378"/>
        <v>0</v>
      </c>
      <c r="I1966" s="1"/>
      <c r="J1966" s="77"/>
      <c r="K1966" s="122"/>
    </row>
    <row r="1967" spans="1:11" ht="16.2" x14ac:dyDescent="0.3">
      <c r="A1967" s="63"/>
      <c r="B1967" s="45" t="s">
        <v>254</v>
      </c>
      <c r="C1967" s="4">
        <v>13</v>
      </c>
      <c r="D1967" s="4">
        <f t="shared" si="375"/>
        <v>11</v>
      </c>
      <c r="E1967" s="4"/>
      <c r="F1967" s="4">
        <v>2</v>
      </c>
      <c r="G1967" s="1">
        <f t="shared" si="377"/>
        <v>400</v>
      </c>
      <c r="H1967" s="1">
        <f t="shared" si="378"/>
        <v>0</v>
      </c>
      <c r="I1967" s="1">
        <v>1</v>
      </c>
      <c r="J1967" s="77"/>
      <c r="K1967" s="122"/>
    </row>
    <row r="1968" spans="1:11" ht="16.2" x14ac:dyDescent="0.3">
      <c r="A1968" s="63"/>
      <c r="B1968" s="45" t="s">
        <v>255</v>
      </c>
      <c r="C1968" s="4">
        <v>13</v>
      </c>
      <c r="D1968" s="4">
        <f t="shared" si="375"/>
        <v>11</v>
      </c>
      <c r="E1968" s="4"/>
      <c r="F1968" s="4">
        <v>2</v>
      </c>
      <c r="G1968" s="1">
        <f t="shared" si="377"/>
        <v>400</v>
      </c>
      <c r="H1968" s="1">
        <f t="shared" si="378"/>
        <v>0</v>
      </c>
      <c r="I1968" s="1">
        <v>1</v>
      </c>
      <c r="J1968" s="77"/>
      <c r="K1968" s="122"/>
    </row>
    <row r="1969" spans="1:11" ht="16.2" x14ac:dyDescent="0.3">
      <c r="A1969" s="63"/>
      <c r="B1969" s="45" t="s">
        <v>256</v>
      </c>
      <c r="C1969" s="4"/>
      <c r="D1969" s="4" t="str">
        <f t="shared" si="375"/>
        <v/>
      </c>
      <c r="E1969" s="4"/>
      <c r="F1969" s="4"/>
      <c r="G1969" s="1"/>
      <c r="H1969" s="1"/>
      <c r="I1969" s="1"/>
      <c r="J1969" s="77"/>
      <c r="K1969" s="122"/>
    </row>
    <row r="1970" spans="1:11" ht="16.2" x14ac:dyDescent="0.3">
      <c r="A1970" s="63"/>
      <c r="B1970" s="45" t="s">
        <v>257</v>
      </c>
      <c r="C1970" s="4"/>
      <c r="D1970" s="4" t="str">
        <f t="shared" si="375"/>
        <v/>
      </c>
      <c r="E1970" s="4"/>
      <c r="F1970" s="4"/>
      <c r="G1970" s="1"/>
      <c r="H1970" s="1"/>
      <c r="I1970" s="1"/>
      <c r="J1970" s="77"/>
      <c r="K1970" s="122"/>
    </row>
    <row r="1971" spans="1:11" ht="16.2" x14ac:dyDescent="0.3">
      <c r="A1971" s="63"/>
      <c r="B1971" s="45" t="s">
        <v>258</v>
      </c>
      <c r="C1971" s="4">
        <v>7</v>
      </c>
      <c r="D1971" s="4">
        <v>7</v>
      </c>
      <c r="E1971" s="4"/>
      <c r="F1971" s="4"/>
      <c r="G1971" s="1"/>
      <c r="H1971" s="1"/>
      <c r="I1971" s="1"/>
      <c r="J1971" s="77"/>
      <c r="K1971" s="122"/>
    </row>
    <row r="1972" spans="1:11" ht="16.2" x14ac:dyDescent="0.3">
      <c r="A1972" s="63"/>
      <c r="B1972" s="45" t="s">
        <v>259</v>
      </c>
      <c r="C1972" s="4"/>
      <c r="D1972" s="4" t="str">
        <f t="shared" si="375"/>
        <v/>
      </c>
      <c r="E1972" s="4"/>
      <c r="F1972" s="4"/>
      <c r="G1972" s="1"/>
      <c r="H1972" s="1"/>
      <c r="I1972" s="1"/>
      <c r="J1972" s="77"/>
      <c r="K1972" s="122"/>
    </row>
    <row r="1973" spans="1:11" ht="16.2" x14ac:dyDescent="0.3">
      <c r="A1973" s="63"/>
      <c r="B1973" s="45" t="s">
        <v>260</v>
      </c>
      <c r="C1973" s="4">
        <v>13</v>
      </c>
      <c r="D1973" s="4">
        <f t="shared" si="375"/>
        <v>11</v>
      </c>
      <c r="E1973" s="4"/>
      <c r="F1973" s="4">
        <v>2</v>
      </c>
      <c r="G1973" s="1">
        <f t="shared" ref="G1973:G1980" si="379">IF(2&lt;F1973,2,F1973)*150*4/3</f>
        <v>400</v>
      </c>
      <c r="H1973" s="1">
        <f t="shared" ref="H1973:H1980" si="380">IF(F1973&gt;2,F1973-2,0)*150*5/3</f>
        <v>0</v>
      </c>
      <c r="I1973" s="1">
        <v>1</v>
      </c>
      <c r="J1973" s="77"/>
      <c r="K1973" s="122"/>
    </row>
    <row r="1974" spans="1:11" ht="16.2" x14ac:dyDescent="0.3">
      <c r="A1974" s="63"/>
      <c r="B1974" s="45" t="s">
        <v>261</v>
      </c>
      <c r="C1974" s="4">
        <v>13</v>
      </c>
      <c r="D1974" s="4">
        <f t="shared" si="375"/>
        <v>11</v>
      </c>
      <c r="E1974" s="4"/>
      <c r="F1974" s="4">
        <v>2</v>
      </c>
      <c r="G1974" s="1">
        <f t="shared" si="379"/>
        <v>400</v>
      </c>
      <c r="H1974" s="1">
        <f t="shared" si="380"/>
        <v>0</v>
      </c>
      <c r="I1974" s="1">
        <v>1</v>
      </c>
      <c r="J1974" s="77"/>
      <c r="K1974" s="122"/>
    </row>
    <row r="1975" spans="1:11" ht="16.2" x14ac:dyDescent="0.3">
      <c r="A1975" s="63"/>
      <c r="B1975" s="45" t="s">
        <v>262</v>
      </c>
      <c r="C1975" s="4">
        <v>12</v>
      </c>
      <c r="D1975" s="4">
        <f t="shared" si="375"/>
        <v>10</v>
      </c>
      <c r="E1975" s="4"/>
      <c r="F1975" s="4">
        <f t="shared" si="376"/>
        <v>2</v>
      </c>
      <c r="G1975" s="1">
        <f t="shared" si="379"/>
        <v>400</v>
      </c>
      <c r="H1975" s="1">
        <f t="shared" si="380"/>
        <v>0</v>
      </c>
      <c r="I1975" s="1"/>
      <c r="J1975" s="77"/>
      <c r="K1975" s="122"/>
    </row>
    <row r="1976" spans="1:11" ht="16.2" x14ac:dyDescent="0.3">
      <c r="A1976" s="63"/>
      <c r="B1976" s="45" t="s">
        <v>263</v>
      </c>
      <c r="C1976" s="4">
        <v>12</v>
      </c>
      <c r="D1976" s="4">
        <f t="shared" si="375"/>
        <v>10</v>
      </c>
      <c r="E1976" s="4"/>
      <c r="F1976" s="4">
        <f t="shared" si="376"/>
        <v>2</v>
      </c>
      <c r="G1976" s="1">
        <f t="shared" si="379"/>
        <v>400</v>
      </c>
      <c r="H1976" s="1">
        <f t="shared" si="380"/>
        <v>0</v>
      </c>
      <c r="I1976" s="1"/>
      <c r="J1976" s="77"/>
      <c r="K1976" s="122"/>
    </row>
    <row r="1977" spans="1:11" ht="16.2" x14ac:dyDescent="0.3">
      <c r="A1977" s="63"/>
      <c r="B1977" s="45" t="s">
        <v>264</v>
      </c>
      <c r="C1977" s="4">
        <v>12</v>
      </c>
      <c r="D1977" s="4">
        <f t="shared" si="375"/>
        <v>10</v>
      </c>
      <c r="E1977" s="4"/>
      <c r="F1977" s="4">
        <f t="shared" si="376"/>
        <v>2</v>
      </c>
      <c r="G1977" s="1">
        <f t="shared" si="379"/>
        <v>400</v>
      </c>
      <c r="H1977" s="1">
        <f t="shared" si="380"/>
        <v>0</v>
      </c>
      <c r="I1977" s="1"/>
      <c r="J1977" s="77"/>
      <c r="K1977" s="122"/>
    </row>
    <row r="1978" spans="1:11" ht="16.2" x14ac:dyDescent="0.3">
      <c r="A1978" s="63"/>
      <c r="B1978" s="45" t="s">
        <v>265</v>
      </c>
      <c r="C1978" s="4">
        <v>12</v>
      </c>
      <c r="D1978" s="4">
        <f t="shared" si="375"/>
        <v>10</v>
      </c>
      <c r="E1978" s="4"/>
      <c r="F1978" s="4">
        <f t="shared" si="376"/>
        <v>2</v>
      </c>
      <c r="G1978" s="1">
        <f t="shared" si="379"/>
        <v>400</v>
      </c>
      <c r="H1978" s="1">
        <f t="shared" si="380"/>
        <v>0</v>
      </c>
      <c r="I1978" s="1"/>
      <c r="J1978" s="77"/>
      <c r="K1978" s="122"/>
    </row>
    <row r="1979" spans="1:11" ht="16.2" x14ac:dyDescent="0.3">
      <c r="A1979" s="63"/>
      <c r="B1979" s="45" t="s">
        <v>266</v>
      </c>
      <c r="C1979" s="4">
        <v>13</v>
      </c>
      <c r="D1979" s="4">
        <f t="shared" si="375"/>
        <v>11</v>
      </c>
      <c r="E1979" s="4"/>
      <c r="F1979" s="4">
        <v>2</v>
      </c>
      <c r="G1979" s="1">
        <f t="shared" si="379"/>
        <v>400</v>
      </c>
      <c r="H1979" s="1">
        <f t="shared" si="380"/>
        <v>0</v>
      </c>
      <c r="I1979" s="1">
        <v>1</v>
      </c>
      <c r="J1979" s="77"/>
      <c r="K1979" s="122"/>
    </row>
    <row r="1980" spans="1:11" ht="16.2" x14ac:dyDescent="0.3">
      <c r="A1980" s="63"/>
      <c r="B1980" s="45" t="s">
        <v>267</v>
      </c>
      <c r="C1980" s="4">
        <v>12</v>
      </c>
      <c r="D1980" s="4">
        <f t="shared" si="375"/>
        <v>10</v>
      </c>
      <c r="E1980" s="4"/>
      <c r="F1980" s="4">
        <f t="shared" si="376"/>
        <v>2</v>
      </c>
      <c r="G1980" s="1">
        <f t="shared" si="379"/>
        <v>400</v>
      </c>
      <c r="H1980" s="1">
        <f t="shared" si="380"/>
        <v>0</v>
      </c>
      <c r="I1980" s="1"/>
      <c r="J1980" s="77"/>
      <c r="K1980" s="122"/>
    </row>
    <row r="1981" spans="1:11" ht="16.2" x14ac:dyDescent="0.3">
      <c r="A1981" s="63"/>
      <c r="B1981" s="45" t="s">
        <v>268</v>
      </c>
      <c r="C1981" s="4"/>
      <c r="D1981" s="4" t="str">
        <f t="shared" si="375"/>
        <v/>
      </c>
      <c r="E1981" s="4"/>
      <c r="F1981" s="4"/>
      <c r="G1981" s="1"/>
      <c r="H1981" s="1"/>
      <c r="I1981" s="1"/>
      <c r="J1981" s="77"/>
      <c r="K1981" s="122"/>
    </row>
    <row r="1982" spans="1:11" ht="16.2" x14ac:dyDescent="0.3">
      <c r="A1982" s="63"/>
      <c r="B1982" s="45" t="s">
        <v>269</v>
      </c>
      <c r="C1982" s="4"/>
      <c r="D1982" s="4" t="str">
        <f t="shared" si="375"/>
        <v/>
      </c>
      <c r="E1982" s="4"/>
      <c r="F1982" s="4"/>
      <c r="G1982" s="1"/>
      <c r="H1982" s="1"/>
      <c r="I1982" s="1"/>
      <c r="J1982" s="77"/>
      <c r="K1982" s="122"/>
    </row>
    <row r="1983" spans="1:11" ht="16.2" x14ac:dyDescent="0.3">
      <c r="A1983" s="63"/>
      <c r="B1983" s="8" t="s">
        <v>59</v>
      </c>
      <c r="C1983" s="4"/>
      <c r="D1983" s="4">
        <v>175</v>
      </c>
      <c r="E1983" s="4"/>
      <c r="F1983" s="4">
        <f>SUM(F1952:F1982)</f>
        <v>41.5</v>
      </c>
      <c r="G1983" s="1"/>
      <c r="H1983" s="1"/>
      <c r="I1983" s="1">
        <v>9</v>
      </c>
      <c r="J1983" s="43">
        <v>26250</v>
      </c>
      <c r="K1983" s="122"/>
    </row>
    <row r="1984" spans="1:11" ht="32.4" x14ac:dyDescent="0.3">
      <c r="A1984" s="63"/>
      <c r="B1984" s="90" t="s">
        <v>1849</v>
      </c>
      <c r="C1984" s="4"/>
      <c r="D1984" s="4"/>
      <c r="E1984" s="4"/>
      <c r="F1984" s="4"/>
      <c r="G1984" s="1"/>
      <c r="H1984" s="1"/>
      <c r="I1984" s="1"/>
      <c r="J1984" s="43">
        <v>10550</v>
      </c>
      <c r="K1984" s="122"/>
    </row>
    <row r="1985" spans="1:11" ht="16.2" x14ac:dyDescent="0.3">
      <c r="A1985" s="63"/>
      <c r="B1985" s="8" t="s">
        <v>1817</v>
      </c>
      <c r="C1985" s="4"/>
      <c r="D1985" s="4"/>
      <c r="E1985" s="4"/>
      <c r="F1985" s="4"/>
      <c r="G1985" s="1"/>
      <c r="H1985" s="1"/>
      <c r="I1985" s="1"/>
      <c r="J1985" s="43">
        <v>36800</v>
      </c>
      <c r="K1985" s="122"/>
    </row>
    <row r="1986" spans="1:11" ht="16.2" x14ac:dyDescent="0.3">
      <c r="A1986" s="63"/>
      <c r="B1986" s="8" t="s">
        <v>1</v>
      </c>
      <c r="C1986" s="4"/>
      <c r="D1986" s="4"/>
      <c r="E1986" s="4"/>
      <c r="F1986" s="4"/>
      <c r="G1986" s="1"/>
      <c r="H1986" s="1"/>
      <c r="I1986" s="1"/>
      <c r="J1986" s="43">
        <v>41875</v>
      </c>
      <c r="K1986" s="122"/>
    </row>
    <row r="1987" spans="1:11" ht="16.2" x14ac:dyDescent="0.3">
      <c r="A1987" s="63"/>
      <c r="B1987" s="8" t="s">
        <v>405</v>
      </c>
      <c r="C1987" s="9"/>
      <c r="D1987" s="9" t="str">
        <f t="shared" si="375"/>
        <v/>
      </c>
      <c r="E1987" s="9"/>
      <c r="F1987" s="9"/>
      <c r="G1987" s="10"/>
      <c r="H1987" s="10"/>
      <c r="I1987" s="10"/>
      <c r="J1987" s="44">
        <v>5075</v>
      </c>
      <c r="K1987" s="122"/>
    </row>
    <row r="1988" spans="1:11" x14ac:dyDescent="0.3">
      <c r="A1988" s="63"/>
      <c r="K1988" s="122"/>
    </row>
    <row r="1989" spans="1:11" ht="16.2" x14ac:dyDescent="0.3">
      <c r="A1989" s="63"/>
      <c r="B1989" s="45" t="s">
        <v>270</v>
      </c>
      <c r="C1989" s="4"/>
      <c r="D1989" s="4" t="str">
        <f t="shared" ref="D1989:D2023" si="381">IF((OR(C1989&gt;12,C1989=12)),C1989-2,IF(C1989=8,C1989-1,""))</f>
        <v/>
      </c>
      <c r="E1989" s="4"/>
      <c r="F1989" s="4"/>
      <c r="G1989" s="1"/>
      <c r="H1989" s="1"/>
      <c r="I1989" s="1"/>
      <c r="J1989" s="77"/>
      <c r="K1989" s="122"/>
    </row>
    <row r="1990" spans="1:11" ht="16.2" x14ac:dyDescent="0.3">
      <c r="A1990" s="63"/>
      <c r="B1990" s="45" t="s">
        <v>271</v>
      </c>
      <c r="C1990" s="4"/>
      <c r="D1990" s="4" t="str">
        <f t="shared" si="381"/>
        <v/>
      </c>
      <c r="E1990" s="4"/>
      <c r="F1990" s="4"/>
      <c r="G1990" s="1"/>
      <c r="H1990" s="1"/>
      <c r="I1990" s="1"/>
      <c r="J1990" s="77"/>
      <c r="K1990" s="122"/>
    </row>
    <row r="1991" spans="1:11" ht="16.2" x14ac:dyDescent="0.3">
      <c r="A1991" s="63"/>
      <c r="B1991" s="45" t="s">
        <v>272</v>
      </c>
      <c r="C1991" s="4">
        <v>13</v>
      </c>
      <c r="D1991" s="4">
        <f t="shared" si="381"/>
        <v>11</v>
      </c>
      <c r="E1991" s="4"/>
      <c r="F1991" s="4">
        <v>2</v>
      </c>
      <c r="G1991" s="1">
        <f t="shared" ref="G1991:G2004" si="382">IF(2&lt;F1991,2,F1991)*150*4/3</f>
        <v>400</v>
      </c>
      <c r="H1991" s="1">
        <f t="shared" ref="H1991:H2004" si="383">IF(F1991&gt;2,F1991-2,0)*150*5/3</f>
        <v>0</v>
      </c>
      <c r="I1991" s="1">
        <v>1</v>
      </c>
      <c r="J1991" s="77"/>
      <c r="K1991" s="122"/>
    </row>
    <row r="1992" spans="1:11" ht="16.2" x14ac:dyDescent="0.3">
      <c r="A1992" s="63"/>
      <c r="B1992" s="45" t="s">
        <v>273</v>
      </c>
      <c r="C1992" s="4">
        <v>13</v>
      </c>
      <c r="D1992" s="4">
        <f t="shared" si="381"/>
        <v>11</v>
      </c>
      <c r="E1992" s="4"/>
      <c r="F1992" s="4">
        <v>2</v>
      </c>
      <c r="G1992" s="1">
        <f t="shared" si="382"/>
        <v>400</v>
      </c>
      <c r="H1992" s="1">
        <f t="shared" si="383"/>
        <v>0</v>
      </c>
      <c r="I1992" s="1">
        <v>1</v>
      </c>
      <c r="J1992" s="77"/>
      <c r="K1992" s="122"/>
    </row>
    <row r="1993" spans="1:11" ht="16.2" x14ac:dyDescent="0.3">
      <c r="A1993" s="63"/>
      <c r="B1993" s="45" t="s">
        <v>274</v>
      </c>
      <c r="C1993" s="4">
        <v>12</v>
      </c>
      <c r="D1993" s="4">
        <f t="shared" si="381"/>
        <v>10</v>
      </c>
      <c r="E1993" s="4"/>
      <c r="F1993" s="4">
        <f t="shared" ref="F1993:F2004" si="384">D1993-8</f>
        <v>2</v>
      </c>
      <c r="G1993" s="1">
        <f t="shared" si="382"/>
        <v>400</v>
      </c>
      <c r="H1993" s="1">
        <f t="shared" si="383"/>
        <v>0</v>
      </c>
      <c r="I1993" s="1"/>
      <c r="J1993" s="77"/>
      <c r="K1993" s="122"/>
    </row>
    <row r="1994" spans="1:11" ht="16.2" x14ac:dyDescent="0.3">
      <c r="A1994" s="63"/>
      <c r="B1994" s="45" t="s">
        <v>275</v>
      </c>
      <c r="C1994" s="4">
        <v>12</v>
      </c>
      <c r="D1994" s="4">
        <f t="shared" si="381"/>
        <v>10</v>
      </c>
      <c r="E1994" s="4"/>
      <c r="F1994" s="4">
        <f t="shared" si="384"/>
        <v>2</v>
      </c>
      <c r="G1994" s="1">
        <f t="shared" si="382"/>
        <v>400</v>
      </c>
      <c r="H1994" s="1">
        <f t="shared" si="383"/>
        <v>0</v>
      </c>
      <c r="I1994" s="1"/>
      <c r="J1994" s="77"/>
      <c r="K1994" s="122"/>
    </row>
    <row r="1995" spans="1:11" ht="16.2" x14ac:dyDescent="0.3">
      <c r="A1995" s="63"/>
      <c r="B1995" s="45" t="s">
        <v>276</v>
      </c>
      <c r="C1995" s="4">
        <v>12</v>
      </c>
      <c r="D1995" s="4">
        <f t="shared" si="381"/>
        <v>10</v>
      </c>
      <c r="E1995" s="4"/>
      <c r="F1995" s="4">
        <f t="shared" si="384"/>
        <v>2</v>
      </c>
      <c r="G1995" s="1">
        <f t="shared" si="382"/>
        <v>400</v>
      </c>
      <c r="H1995" s="1">
        <f t="shared" si="383"/>
        <v>0</v>
      </c>
      <c r="I1995" s="1"/>
      <c r="J1995" s="77"/>
      <c r="K1995" s="122"/>
    </row>
    <row r="1996" spans="1:11" ht="16.2" x14ac:dyDescent="0.3">
      <c r="A1996" s="63"/>
      <c r="B1996" s="45" t="s">
        <v>277</v>
      </c>
      <c r="C1996" s="4">
        <v>12</v>
      </c>
      <c r="D1996" s="4">
        <f t="shared" si="381"/>
        <v>10</v>
      </c>
      <c r="E1996" s="4"/>
      <c r="F1996" s="4">
        <f t="shared" si="384"/>
        <v>2</v>
      </c>
      <c r="G1996" s="1">
        <f t="shared" si="382"/>
        <v>400</v>
      </c>
      <c r="H1996" s="1">
        <f t="shared" si="383"/>
        <v>0</v>
      </c>
      <c r="I1996" s="1"/>
      <c r="J1996" s="77"/>
      <c r="K1996" s="122"/>
    </row>
    <row r="1997" spans="1:11" ht="16.2" x14ac:dyDescent="0.3">
      <c r="A1997" s="63"/>
      <c r="B1997" s="45" t="s">
        <v>278</v>
      </c>
      <c r="C1997" s="4">
        <v>12</v>
      </c>
      <c r="D1997" s="4">
        <f t="shared" si="381"/>
        <v>10</v>
      </c>
      <c r="E1997" s="4"/>
      <c r="F1997" s="4">
        <f t="shared" si="384"/>
        <v>2</v>
      </c>
      <c r="G1997" s="1">
        <f t="shared" si="382"/>
        <v>400</v>
      </c>
      <c r="H1997" s="1">
        <f t="shared" si="383"/>
        <v>0</v>
      </c>
      <c r="I1997" s="1"/>
      <c r="J1997" s="77"/>
      <c r="K1997" s="122"/>
    </row>
    <row r="1998" spans="1:11" ht="16.2" x14ac:dyDescent="0.3">
      <c r="A1998" s="63"/>
      <c r="B1998" s="45" t="s">
        <v>279</v>
      </c>
      <c r="C1998" s="4"/>
      <c r="D1998" s="4" t="str">
        <f t="shared" si="381"/>
        <v/>
      </c>
      <c r="E1998" s="4"/>
      <c r="F1998" s="4"/>
      <c r="G1998" s="1"/>
      <c r="H1998" s="1"/>
      <c r="I1998" s="1"/>
      <c r="J1998" s="77"/>
      <c r="K1998" s="122"/>
    </row>
    <row r="1999" spans="1:11" ht="16.2" x14ac:dyDescent="0.3">
      <c r="A1999" s="63"/>
      <c r="B1999" s="45" t="s">
        <v>280</v>
      </c>
      <c r="C1999" s="4"/>
      <c r="D1999" s="4" t="str">
        <f t="shared" si="381"/>
        <v/>
      </c>
      <c r="E1999" s="4"/>
      <c r="F1999" s="4"/>
      <c r="G1999" s="1"/>
      <c r="H1999" s="1"/>
      <c r="I1999" s="1"/>
      <c r="J1999" s="77"/>
      <c r="K1999" s="122"/>
    </row>
    <row r="2000" spans="1:11" ht="16.2" x14ac:dyDescent="0.3">
      <c r="A2000" s="63"/>
      <c r="B2000" s="45" t="s">
        <v>281</v>
      </c>
      <c r="C2000" s="4"/>
      <c r="D2000" s="4" t="str">
        <f t="shared" si="381"/>
        <v/>
      </c>
      <c r="E2000" s="4"/>
      <c r="F2000" s="4"/>
      <c r="G2000" s="1"/>
      <c r="H2000" s="1"/>
      <c r="I2000" s="1"/>
      <c r="J2000" s="77"/>
      <c r="K2000" s="122"/>
    </row>
    <row r="2001" spans="1:11" ht="16.2" x14ac:dyDescent="0.3">
      <c r="A2001" s="63"/>
      <c r="B2001" s="45" t="s">
        <v>282</v>
      </c>
      <c r="C2001" s="4"/>
      <c r="D2001" s="4" t="str">
        <f t="shared" si="381"/>
        <v/>
      </c>
      <c r="E2001" s="4"/>
      <c r="F2001" s="4"/>
      <c r="G2001" s="1"/>
      <c r="H2001" s="1"/>
      <c r="I2001" s="1"/>
      <c r="J2001" s="77"/>
      <c r="K2001" s="122"/>
    </row>
    <row r="2002" spans="1:11" ht="16.2" x14ac:dyDescent="0.3">
      <c r="A2002" s="63"/>
      <c r="B2002" s="45" t="s">
        <v>283</v>
      </c>
      <c r="C2002" s="4"/>
      <c r="D2002" s="4" t="str">
        <f t="shared" si="381"/>
        <v/>
      </c>
      <c r="E2002" s="4"/>
      <c r="F2002" s="4"/>
      <c r="G2002" s="1"/>
      <c r="H2002" s="1"/>
      <c r="I2002" s="1"/>
      <c r="J2002" s="77"/>
      <c r="K2002" s="122"/>
    </row>
    <row r="2003" spans="1:11" ht="16.2" x14ac:dyDescent="0.3">
      <c r="A2003" s="63"/>
      <c r="B2003" s="45" t="s">
        <v>284</v>
      </c>
      <c r="C2003" s="4"/>
      <c r="D2003" s="4" t="str">
        <f t="shared" si="381"/>
        <v/>
      </c>
      <c r="E2003" s="4"/>
      <c r="F2003" s="4"/>
      <c r="G2003" s="1"/>
      <c r="H2003" s="1"/>
      <c r="I2003" s="1"/>
      <c r="J2003" s="77"/>
      <c r="K2003" s="122"/>
    </row>
    <row r="2004" spans="1:11" ht="16.2" x14ac:dyDescent="0.3">
      <c r="A2004" s="63"/>
      <c r="B2004" s="45" t="s">
        <v>285</v>
      </c>
      <c r="C2004" s="4">
        <v>12</v>
      </c>
      <c r="D2004" s="4">
        <f t="shared" si="381"/>
        <v>10</v>
      </c>
      <c r="E2004" s="4"/>
      <c r="F2004" s="4">
        <f t="shared" si="384"/>
        <v>2</v>
      </c>
      <c r="G2004" s="1">
        <f t="shared" si="382"/>
        <v>400</v>
      </c>
      <c r="H2004" s="1">
        <f t="shared" si="383"/>
        <v>0</v>
      </c>
      <c r="I2004" s="1"/>
      <c r="J2004" s="77"/>
      <c r="K2004" s="122"/>
    </row>
    <row r="2005" spans="1:11" ht="16.2" x14ac:dyDescent="0.3">
      <c r="A2005" s="63"/>
      <c r="B2005" s="45" t="s">
        <v>286</v>
      </c>
      <c r="C2005" s="4"/>
      <c r="D2005" s="4" t="str">
        <f t="shared" si="381"/>
        <v/>
      </c>
      <c r="E2005" s="4"/>
      <c r="F2005" s="4"/>
      <c r="G2005" s="1"/>
      <c r="H2005" s="1"/>
      <c r="I2005" s="1"/>
      <c r="J2005" s="77"/>
      <c r="K2005" s="122"/>
    </row>
    <row r="2006" spans="1:11" ht="16.2" x14ac:dyDescent="0.3">
      <c r="A2006" s="63"/>
      <c r="B2006" s="45" t="s">
        <v>287</v>
      </c>
      <c r="C2006" s="4"/>
      <c r="D2006" s="4" t="str">
        <f t="shared" si="381"/>
        <v/>
      </c>
      <c r="E2006" s="4"/>
      <c r="F2006" s="4"/>
      <c r="G2006" s="1"/>
      <c r="H2006" s="1"/>
      <c r="I2006" s="1"/>
      <c r="J2006" s="77"/>
      <c r="K2006" s="122"/>
    </row>
    <row r="2007" spans="1:11" ht="16.2" x14ac:dyDescent="0.3">
      <c r="A2007" s="63"/>
      <c r="B2007" s="45" t="s">
        <v>288</v>
      </c>
      <c r="C2007" s="4">
        <v>8</v>
      </c>
      <c r="D2007" s="4">
        <f t="shared" si="381"/>
        <v>7</v>
      </c>
      <c r="E2007" s="4"/>
      <c r="F2007" s="4"/>
      <c r="G2007" s="1"/>
      <c r="H2007" s="1"/>
      <c r="I2007" s="1"/>
      <c r="J2007" s="77"/>
      <c r="K2007" s="122"/>
    </row>
    <row r="2008" spans="1:11" ht="16.2" x14ac:dyDescent="0.3">
      <c r="A2008" s="63"/>
      <c r="B2008" s="45" t="s">
        <v>289</v>
      </c>
      <c r="C2008" s="4">
        <v>8</v>
      </c>
      <c r="D2008" s="4">
        <f t="shared" si="381"/>
        <v>7</v>
      </c>
      <c r="E2008" s="4"/>
      <c r="F2008" s="4"/>
      <c r="G2008" s="1"/>
      <c r="H2008" s="1"/>
      <c r="I2008" s="1"/>
      <c r="J2008" s="77"/>
      <c r="K2008" s="122"/>
    </row>
    <row r="2009" spans="1:11" ht="16.2" x14ac:dyDescent="0.3">
      <c r="A2009" s="63"/>
      <c r="B2009" s="45" t="s">
        <v>290</v>
      </c>
      <c r="C2009" s="4">
        <v>8</v>
      </c>
      <c r="D2009" s="4">
        <f t="shared" si="381"/>
        <v>7</v>
      </c>
      <c r="E2009" s="4"/>
      <c r="F2009" s="4"/>
      <c r="G2009" s="1"/>
      <c r="H2009" s="1"/>
      <c r="I2009" s="1"/>
      <c r="J2009" s="77"/>
      <c r="K2009" s="122"/>
    </row>
    <row r="2010" spans="1:11" ht="16.2" x14ac:dyDescent="0.3">
      <c r="A2010" s="63"/>
      <c r="B2010" s="45" t="s">
        <v>291</v>
      </c>
      <c r="C2010" s="4">
        <v>8</v>
      </c>
      <c r="D2010" s="4">
        <f t="shared" si="381"/>
        <v>7</v>
      </c>
      <c r="E2010" s="4"/>
      <c r="F2010" s="4"/>
      <c r="G2010" s="1"/>
      <c r="H2010" s="1"/>
      <c r="I2010" s="1"/>
      <c r="J2010" s="77"/>
      <c r="K2010" s="122"/>
    </row>
    <row r="2011" spans="1:11" ht="16.2" x14ac:dyDescent="0.3">
      <c r="A2011" s="63"/>
      <c r="B2011" s="45" t="s">
        <v>292</v>
      </c>
      <c r="C2011" s="4">
        <v>8</v>
      </c>
      <c r="D2011" s="4">
        <f t="shared" si="381"/>
        <v>7</v>
      </c>
      <c r="E2011" s="4"/>
      <c r="F2011" s="4"/>
      <c r="G2011" s="1"/>
      <c r="H2011" s="1"/>
      <c r="I2011" s="1"/>
      <c r="J2011" s="77"/>
      <c r="K2011" s="122"/>
    </row>
    <row r="2012" spans="1:11" ht="16.2" x14ac:dyDescent="0.3">
      <c r="A2012" s="63"/>
      <c r="B2012" s="45" t="s">
        <v>293</v>
      </c>
      <c r="C2012" s="4"/>
      <c r="D2012" s="4" t="str">
        <f t="shared" si="381"/>
        <v/>
      </c>
      <c r="E2012" s="4"/>
      <c r="F2012" s="4"/>
      <c r="G2012" s="1"/>
      <c r="H2012" s="1"/>
      <c r="I2012" s="1"/>
      <c r="J2012" s="77"/>
      <c r="K2012" s="122"/>
    </row>
    <row r="2013" spans="1:11" ht="16.2" x14ac:dyDescent="0.3">
      <c r="A2013" s="63"/>
      <c r="B2013" s="45" t="s">
        <v>294</v>
      </c>
      <c r="C2013" s="4"/>
      <c r="D2013" s="4" t="str">
        <f t="shared" si="381"/>
        <v/>
      </c>
      <c r="E2013" s="4"/>
      <c r="F2013" s="4"/>
      <c r="G2013" s="1"/>
      <c r="H2013" s="1"/>
      <c r="I2013" s="1"/>
      <c r="J2013" s="77"/>
      <c r="K2013" s="122"/>
    </row>
    <row r="2014" spans="1:11" ht="16.2" x14ac:dyDescent="0.3">
      <c r="A2014" s="63"/>
      <c r="B2014" s="45" t="s">
        <v>295</v>
      </c>
      <c r="C2014" s="4">
        <v>8</v>
      </c>
      <c r="D2014" s="4">
        <f t="shared" si="381"/>
        <v>7</v>
      </c>
      <c r="E2014" s="4"/>
      <c r="F2014" s="4"/>
      <c r="G2014" s="1"/>
      <c r="H2014" s="1"/>
      <c r="I2014" s="1"/>
      <c r="J2014" s="77"/>
      <c r="K2014" s="122"/>
    </row>
    <row r="2015" spans="1:11" ht="16.2" x14ac:dyDescent="0.3">
      <c r="A2015" s="63"/>
      <c r="B2015" s="45" t="s">
        <v>296</v>
      </c>
      <c r="C2015" s="4">
        <v>8</v>
      </c>
      <c r="D2015" s="4">
        <f t="shared" si="381"/>
        <v>7</v>
      </c>
      <c r="E2015" s="4"/>
      <c r="F2015" s="4"/>
      <c r="G2015" s="1"/>
      <c r="H2015" s="1"/>
      <c r="I2015" s="1"/>
      <c r="J2015" s="77"/>
      <c r="K2015" s="122"/>
    </row>
    <row r="2016" spans="1:11" ht="16.2" x14ac:dyDescent="0.3">
      <c r="A2016" s="63"/>
      <c r="B2016" s="45" t="s">
        <v>297</v>
      </c>
      <c r="C2016" s="4">
        <v>8</v>
      </c>
      <c r="D2016" s="4">
        <f t="shared" si="381"/>
        <v>7</v>
      </c>
      <c r="E2016" s="4"/>
      <c r="F2016" s="4"/>
      <c r="G2016" s="1"/>
      <c r="H2016" s="1"/>
      <c r="I2016" s="1"/>
      <c r="J2016" s="77"/>
      <c r="K2016" s="122"/>
    </row>
    <row r="2017" spans="1:11" ht="16.2" x14ac:dyDescent="0.3">
      <c r="A2017" s="63"/>
      <c r="B2017" s="45" t="s">
        <v>298</v>
      </c>
      <c r="C2017" s="4">
        <v>8</v>
      </c>
      <c r="D2017" s="4">
        <f t="shared" si="381"/>
        <v>7</v>
      </c>
      <c r="E2017" s="4"/>
      <c r="F2017" s="4"/>
      <c r="G2017" s="1"/>
      <c r="H2017" s="1"/>
      <c r="I2017" s="1"/>
      <c r="J2017" s="77"/>
      <c r="K2017" s="122"/>
    </row>
    <row r="2018" spans="1:11" ht="16.2" x14ac:dyDescent="0.3">
      <c r="A2018" s="63"/>
      <c r="B2018" s="45" t="s">
        <v>299</v>
      </c>
      <c r="C2018" s="4">
        <v>8</v>
      </c>
      <c r="D2018" s="4">
        <f t="shared" si="381"/>
        <v>7</v>
      </c>
      <c r="E2018" s="4"/>
      <c r="F2018" s="4"/>
      <c r="G2018" s="1"/>
      <c r="H2018" s="1"/>
      <c r="I2018" s="1"/>
      <c r="J2018" s="77"/>
      <c r="K2018" s="122"/>
    </row>
    <row r="2019" spans="1:11" ht="16.2" x14ac:dyDescent="0.3">
      <c r="A2019" s="63"/>
      <c r="B2019" s="8" t="s">
        <v>59</v>
      </c>
      <c r="C2019" s="4"/>
      <c r="D2019" s="4">
        <v>134</v>
      </c>
      <c r="E2019" s="4"/>
      <c r="F2019" s="4">
        <f>SUM(F1991:F2018)</f>
        <v>16</v>
      </c>
      <c r="G2019" s="1"/>
      <c r="H2019" s="1"/>
      <c r="I2019" s="1">
        <v>2</v>
      </c>
      <c r="J2019" s="43">
        <v>20100</v>
      </c>
      <c r="K2019" s="122"/>
    </row>
    <row r="2020" spans="1:11" ht="32.4" x14ac:dyDescent="0.3">
      <c r="A2020" s="63"/>
      <c r="B2020" s="90" t="s">
        <v>1849</v>
      </c>
      <c r="C2020" s="4"/>
      <c r="D2020" s="4"/>
      <c r="E2020" s="4"/>
      <c r="F2020" s="4"/>
      <c r="G2020" s="1"/>
      <c r="H2020" s="1"/>
      <c r="I2020" s="1"/>
      <c r="J2020" s="43">
        <v>3700</v>
      </c>
      <c r="K2020" s="122"/>
    </row>
    <row r="2021" spans="1:11" ht="16.2" x14ac:dyDescent="0.3">
      <c r="A2021" s="63"/>
      <c r="B2021" s="8" t="s">
        <v>1817</v>
      </c>
      <c r="C2021" s="4"/>
      <c r="D2021" s="4"/>
      <c r="E2021" s="4"/>
      <c r="F2021" s="4"/>
      <c r="G2021" s="1"/>
      <c r="H2021" s="1"/>
      <c r="I2021" s="1"/>
      <c r="J2021" s="43">
        <v>23800</v>
      </c>
      <c r="K2021" s="122"/>
    </row>
    <row r="2022" spans="1:11" ht="16.2" x14ac:dyDescent="0.3">
      <c r="A2022" s="63"/>
      <c r="B2022" s="8" t="s">
        <v>1</v>
      </c>
      <c r="C2022" s="4"/>
      <c r="D2022" s="4"/>
      <c r="E2022" s="4"/>
      <c r="F2022" s="4"/>
      <c r="G2022" s="1"/>
      <c r="H2022" s="1"/>
      <c r="I2022" s="1"/>
      <c r="J2022" s="43">
        <v>30469</v>
      </c>
      <c r="K2022" s="122"/>
    </row>
    <row r="2023" spans="1:11" ht="16.2" x14ac:dyDescent="0.3">
      <c r="A2023" s="63"/>
      <c r="B2023" s="8" t="s">
        <v>405</v>
      </c>
      <c r="C2023" s="9"/>
      <c r="D2023" s="9" t="str">
        <f t="shared" si="381"/>
        <v/>
      </c>
      <c r="E2023" s="9"/>
      <c r="F2023" s="9"/>
      <c r="G2023" s="10"/>
      <c r="H2023" s="10"/>
      <c r="I2023" s="10"/>
      <c r="J2023" s="44">
        <v>6669</v>
      </c>
      <c r="K2023" s="122"/>
    </row>
    <row r="2024" spans="1:11" x14ac:dyDescent="0.3">
      <c r="A2024" s="63"/>
      <c r="K2024" s="122"/>
    </row>
    <row r="2025" spans="1:11" x14ac:dyDescent="0.3">
      <c r="A2025" s="63"/>
      <c r="K2025" s="122"/>
    </row>
    <row r="2026" spans="1:11" ht="16.2" x14ac:dyDescent="0.3">
      <c r="A2026" s="63"/>
      <c r="B2026" s="45" t="s">
        <v>300</v>
      </c>
      <c r="C2026" s="4"/>
      <c r="D2026" s="4" t="str">
        <f t="shared" ref="D2026:D2061" si="385">IF((OR(C2026&gt;12,C2026=12)),C2026-2,IF(C2026=8,C2026-1,""))</f>
        <v/>
      </c>
      <c r="E2026" s="4"/>
      <c r="F2026" s="4"/>
      <c r="G2026" s="1"/>
      <c r="H2026" s="1"/>
      <c r="I2026" s="1"/>
      <c r="J2026" s="77"/>
      <c r="K2026" s="4"/>
    </row>
    <row r="2027" spans="1:11" ht="16.2" x14ac:dyDescent="0.3">
      <c r="A2027" s="63"/>
      <c r="B2027" s="45" t="s">
        <v>301</v>
      </c>
      <c r="C2027" s="4"/>
      <c r="D2027" s="4" t="str">
        <f t="shared" si="385"/>
        <v/>
      </c>
      <c r="E2027" s="4"/>
      <c r="F2027" s="4"/>
      <c r="G2027" s="1"/>
      <c r="H2027" s="1"/>
      <c r="I2027" s="1"/>
      <c r="J2027" s="77"/>
      <c r="K2027" s="4"/>
    </row>
    <row r="2028" spans="1:11" ht="16.2" x14ac:dyDescent="0.3">
      <c r="A2028" s="63"/>
      <c r="B2028" s="45" t="s">
        <v>302</v>
      </c>
      <c r="C2028" s="4">
        <v>8</v>
      </c>
      <c r="D2028" s="4">
        <f t="shared" si="385"/>
        <v>7</v>
      </c>
      <c r="E2028" s="4"/>
      <c r="F2028" s="4"/>
      <c r="G2028" s="1"/>
      <c r="H2028" s="1"/>
      <c r="I2028" s="1"/>
      <c r="J2028" s="77"/>
      <c r="K2028" s="4"/>
    </row>
    <row r="2029" spans="1:11" ht="16.2" x14ac:dyDescent="0.3">
      <c r="A2029" s="63"/>
      <c r="B2029" s="45" t="s">
        <v>303</v>
      </c>
      <c r="C2029" s="4">
        <v>8</v>
      </c>
      <c r="D2029" s="4">
        <f t="shared" si="385"/>
        <v>7</v>
      </c>
      <c r="E2029" s="4"/>
      <c r="F2029" s="4"/>
      <c r="G2029" s="1"/>
      <c r="H2029" s="1"/>
      <c r="I2029" s="1"/>
      <c r="J2029" s="77"/>
      <c r="K2029" s="4"/>
    </row>
    <row r="2030" spans="1:11" ht="16.2" x14ac:dyDescent="0.3">
      <c r="A2030" s="63"/>
      <c r="B2030" s="45" t="s">
        <v>304</v>
      </c>
      <c r="C2030" s="4">
        <v>8</v>
      </c>
      <c r="D2030" s="4">
        <f t="shared" si="385"/>
        <v>7</v>
      </c>
      <c r="E2030" s="4"/>
      <c r="F2030" s="4"/>
      <c r="G2030" s="1"/>
      <c r="H2030" s="1"/>
      <c r="I2030" s="1"/>
      <c r="J2030" s="77"/>
      <c r="K2030" s="4"/>
    </row>
    <row r="2031" spans="1:11" ht="16.2" x14ac:dyDescent="0.3">
      <c r="A2031" s="63"/>
      <c r="B2031" s="45" t="s">
        <v>305</v>
      </c>
      <c r="C2031" s="4">
        <v>8</v>
      </c>
      <c r="D2031" s="4">
        <f t="shared" si="385"/>
        <v>7</v>
      </c>
      <c r="E2031" s="4"/>
      <c r="F2031" s="4"/>
      <c r="G2031" s="1"/>
      <c r="H2031" s="1"/>
      <c r="I2031" s="1"/>
      <c r="J2031" s="77"/>
      <c r="K2031" s="4"/>
    </row>
    <row r="2032" spans="1:11" ht="16.2" x14ac:dyDescent="0.3">
      <c r="A2032" s="63"/>
      <c r="B2032" s="45" t="s">
        <v>306</v>
      </c>
      <c r="C2032" s="4">
        <v>8</v>
      </c>
      <c r="D2032" s="4">
        <f t="shared" si="385"/>
        <v>7</v>
      </c>
      <c r="E2032" s="4"/>
      <c r="F2032" s="4"/>
      <c r="G2032" s="1"/>
      <c r="H2032" s="1"/>
      <c r="I2032" s="1"/>
      <c r="J2032" s="77"/>
      <c r="K2032" s="4"/>
    </row>
    <row r="2033" spans="1:11" ht="16.2" x14ac:dyDescent="0.3">
      <c r="A2033" s="63"/>
      <c r="B2033" s="45" t="s">
        <v>307</v>
      </c>
      <c r="C2033" s="4"/>
      <c r="D2033" s="4" t="str">
        <f t="shared" si="385"/>
        <v/>
      </c>
      <c r="E2033" s="4"/>
      <c r="F2033" s="4"/>
      <c r="G2033" s="1"/>
      <c r="H2033" s="1"/>
      <c r="I2033" s="1"/>
      <c r="J2033" s="77"/>
      <c r="K2033" s="4"/>
    </row>
    <row r="2034" spans="1:11" ht="16.2" x14ac:dyDescent="0.3">
      <c r="A2034" s="63"/>
      <c r="B2034" s="45" t="s">
        <v>308</v>
      </c>
      <c r="C2034" s="4"/>
      <c r="D2034" s="4" t="str">
        <f t="shared" si="385"/>
        <v/>
      </c>
      <c r="E2034" s="4"/>
      <c r="F2034" s="4"/>
      <c r="G2034" s="1"/>
      <c r="H2034" s="1"/>
      <c r="I2034" s="1"/>
      <c r="J2034" s="77"/>
      <c r="K2034" s="4"/>
    </row>
    <row r="2035" spans="1:11" ht="16.2" x14ac:dyDescent="0.3">
      <c r="A2035" s="63"/>
      <c r="B2035" s="45" t="s">
        <v>309</v>
      </c>
      <c r="C2035" s="4">
        <v>8</v>
      </c>
      <c r="D2035" s="4">
        <f t="shared" si="385"/>
        <v>7</v>
      </c>
      <c r="E2035" s="4"/>
      <c r="F2035" s="4"/>
      <c r="G2035" s="1"/>
      <c r="H2035" s="1"/>
      <c r="I2035" s="1"/>
      <c r="J2035" s="77"/>
      <c r="K2035" s="4"/>
    </row>
    <row r="2036" spans="1:11" ht="16.2" x14ac:dyDescent="0.3">
      <c r="A2036" s="63"/>
      <c r="B2036" s="45" t="s">
        <v>310</v>
      </c>
      <c r="C2036" s="4">
        <v>8</v>
      </c>
      <c r="D2036" s="4">
        <f t="shared" si="385"/>
        <v>7</v>
      </c>
      <c r="E2036" s="4"/>
      <c r="F2036" s="4"/>
      <c r="G2036" s="1"/>
      <c r="H2036" s="1"/>
      <c r="I2036" s="1"/>
      <c r="J2036" s="77"/>
      <c r="K2036" s="4"/>
    </row>
    <row r="2037" spans="1:11" s="140" customFormat="1" ht="32.4" x14ac:dyDescent="0.3">
      <c r="A2037" s="153"/>
      <c r="B2037" s="114" t="s">
        <v>1826</v>
      </c>
      <c r="C2037" s="30">
        <v>8</v>
      </c>
      <c r="D2037" s="30">
        <f t="shared" si="385"/>
        <v>7</v>
      </c>
      <c r="E2037" s="30"/>
      <c r="F2037" s="30"/>
      <c r="G2037" s="30"/>
      <c r="H2037" s="30"/>
      <c r="I2037" s="30"/>
      <c r="J2037" s="115"/>
      <c r="K2037" s="30">
        <f>158*8*2</f>
        <v>2528</v>
      </c>
    </row>
    <row r="2038" spans="1:11" ht="16.2" x14ac:dyDescent="0.3">
      <c r="A2038" s="63"/>
      <c r="B2038" s="45" t="s">
        <v>311</v>
      </c>
      <c r="C2038" s="4">
        <v>8</v>
      </c>
      <c r="D2038" s="4">
        <f t="shared" si="385"/>
        <v>7</v>
      </c>
      <c r="E2038" s="4"/>
      <c r="F2038" s="4"/>
      <c r="G2038" s="1"/>
      <c r="H2038" s="1"/>
      <c r="I2038" s="1"/>
      <c r="J2038" s="77"/>
      <c r="K2038" s="4"/>
    </row>
    <row r="2039" spans="1:11" ht="16.2" x14ac:dyDescent="0.3">
      <c r="A2039" s="63"/>
      <c r="B2039" s="45" t="s">
        <v>312</v>
      </c>
      <c r="C2039" s="4">
        <v>8</v>
      </c>
      <c r="D2039" s="4">
        <f t="shared" si="385"/>
        <v>7</v>
      </c>
      <c r="E2039" s="4"/>
      <c r="F2039" s="4"/>
      <c r="G2039" s="1"/>
      <c r="H2039" s="1"/>
      <c r="I2039" s="1"/>
      <c r="J2039" s="77"/>
      <c r="K2039" s="4"/>
    </row>
    <row r="2040" spans="1:11" ht="16.2" x14ac:dyDescent="0.3">
      <c r="A2040" s="63"/>
      <c r="B2040" s="45" t="s">
        <v>313</v>
      </c>
      <c r="C2040" s="4"/>
      <c r="D2040" s="4" t="str">
        <f t="shared" si="385"/>
        <v/>
      </c>
      <c r="E2040" s="4"/>
      <c r="F2040" s="4"/>
      <c r="G2040" s="1"/>
      <c r="H2040" s="1"/>
      <c r="I2040" s="1"/>
      <c r="J2040" s="77"/>
      <c r="K2040" s="4"/>
    </row>
    <row r="2041" spans="1:11" ht="16.2" x14ac:dyDescent="0.3">
      <c r="A2041" s="63"/>
      <c r="B2041" s="45" t="s">
        <v>314</v>
      </c>
      <c r="C2041" s="4"/>
      <c r="D2041" s="4" t="str">
        <f t="shared" si="385"/>
        <v/>
      </c>
      <c r="E2041" s="4"/>
      <c r="F2041" s="4"/>
      <c r="G2041" s="17"/>
      <c r="H2041" s="1"/>
      <c r="I2041" s="1"/>
      <c r="J2041" s="77"/>
      <c r="K2041" s="4"/>
    </row>
    <row r="2042" spans="1:11" ht="16.2" x14ac:dyDescent="0.3">
      <c r="A2042" s="63"/>
      <c r="B2042" s="45" t="s">
        <v>315</v>
      </c>
      <c r="C2042" s="4">
        <v>8</v>
      </c>
      <c r="D2042" s="4">
        <f t="shared" si="385"/>
        <v>7</v>
      </c>
      <c r="E2042" s="4"/>
      <c r="F2042" s="4"/>
      <c r="G2042" s="17"/>
      <c r="H2042" s="1"/>
      <c r="I2042" s="1"/>
      <c r="J2042" s="77"/>
      <c r="K2042" s="4"/>
    </row>
    <row r="2043" spans="1:11" ht="16.2" x14ac:dyDescent="0.3">
      <c r="A2043" s="63"/>
      <c r="B2043" s="45" t="s">
        <v>316</v>
      </c>
      <c r="C2043" s="4">
        <v>8</v>
      </c>
      <c r="D2043" s="4">
        <f t="shared" si="385"/>
        <v>7</v>
      </c>
      <c r="E2043" s="4"/>
      <c r="F2043" s="4"/>
      <c r="G2043" s="17"/>
      <c r="H2043" s="1"/>
      <c r="I2043" s="1"/>
      <c r="J2043" s="77"/>
      <c r="K2043" s="4"/>
    </row>
    <row r="2044" spans="1:11" ht="16.2" x14ac:dyDescent="0.3">
      <c r="A2044" s="63"/>
      <c r="B2044" s="45" t="s">
        <v>317</v>
      </c>
      <c r="C2044" s="4">
        <v>13</v>
      </c>
      <c r="D2044" s="4">
        <f t="shared" si="385"/>
        <v>11</v>
      </c>
      <c r="E2044" s="4"/>
      <c r="F2044" s="4"/>
      <c r="G2044" s="17"/>
      <c r="H2044" s="1"/>
      <c r="I2044" s="1"/>
      <c r="J2044" s="77"/>
      <c r="K2044" s="4"/>
    </row>
    <row r="2045" spans="1:11" ht="16.2" x14ac:dyDescent="0.3">
      <c r="A2045" s="63"/>
      <c r="B2045" s="45" t="s">
        <v>318</v>
      </c>
      <c r="C2045" s="4">
        <v>8</v>
      </c>
      <c r="D2045" s="4">
        <f t="shared" si="385"/>
        <v>7</v>
      </c>
      <c r="E2045" s="4"/>
      <c r="F2045" s="4"/>
      <c r="G2045" s="17"/>
      <c r="H2045" s="1"/>
      <c r="I2045" s="1"/>
      <c r="J2045" s="77"/>
      <c r="K2045" s="4"/>
    </row>
    <row r="2046" spans="1:11" ht="16.2" x14ac:dyDescent="0.3">
      <c r="A2046" s="63"/>
      <c r="B2046" s="45" t="s">
        <v>319</v>
      </c>
      <c r="C2046" s="4">
        <v>8</v>
      </c>
      <c r="D2046" s="4">
        <f t="shared" si="385"/>
        <v>7</v>
      </c>
      <c r="E2046" s="4"/>
      <c r="F2046" s="4"/>
      <c r="G2046" s="17"/>
      <c r="H2046" s="1"/>
      <c r="I2046" s="1"/>
      <c r="J2046" s="77"/>
      <c r="K2046" s="4"/>
    </row>
    <row r="2047" spans="1:11" ht="16.2" x14ac:dyDescent="0.3">
      <c r="A2047" s="63"/>
      <c r="B2047" s="45" t="s">
        <v>320</v>
      </c>
      <c r="C2047" s="4"/>
      <c r="D2047" s="4" t="str">
        <f t="shared" si="385"/>
        <v/>
      </c>
      <c r="E2047" s="4"/>
      <c r="F2047" s="4"/>
      <c r="G2047" s="17"/>
      <c r="H2047" s="1"/>
      <c r="I2047" s="1"/>
      <c r="J2047" s="77"/>
      <c r="K2047" s="4"/>
    </row>
    <row r="2048" spans="1:11" ht="16.2" x14ac:dyDescent="0.3">
      <c r="A2048" s="63"/>
      <c r="B2048" s="45" t="s">
        <v>321</v>
      </c>
      <c r="C2048" s="4"/>
      <c r="D2048" s="4" t="str">
        <f t="shared" si="385"/>
        <v/>
      </c>
      <c r="E2048" s="4"/>
      <c r="F2048" s="4"/>
      <c r="G2048" s="17"/>
      <c r="H2048" s="1"/>
      <c r="I2048" s="1"/>
      <c r="J2048" s="77"/>
      <c r="K2048" s="4"/>
    </row>
    <row r="2049" spans="1:11" ht="16.2" x14ac:dyDescent="0.3">
      <c r="A2049" s="63"/>
      <c r="B2049" s="45" t="s">
        <v>322</v>
      </c>
      <c r="C2049" s="4">
        <v>8</v>
      </c>
      <c r="D2049" s="4">
        <f t="shared" si="385"/>
        <v>7</v>
      </c>
      <c r="E2049" s="4"/>
      <c r="F2049" s="4"/>
      <c r="G2049" s="17"/>
      <c r="H2049" s="1"/>
      <c r="I2049" s="1"/>
      <c r="J2049" s="77"/>
      <c r="K2049" s="4"/>
    </row>
    <row r="2050" spans="1:11" ht="16.2" x14ac:dyDescent="0.3">
      <c r="A2050" s="63"/>
      <c r="B2050" s="45" t="s">
        <v>323</v>
      </c>
      <c r="C2050" s="4">
        <v>8</v>
      </c>
      <c r="D2050" s="4">
        <f t="shared" si="385"/>
        <v>7</v>
      </c>
      <c r="E2050" s="4"/>
      <c r="F2050" s="4"/>
      <c r="G2050" s="17"/>
      <c r="H2050" s="1"/>
      <c r="I2050" s="1"/>
      <c r="J2050" s="77"/>
      <c r="K2050" s="4"/>
    </row>
    <row r="2051" spans="1:11" ht="16.2" x14ac:dyDescent="0.3">
      <c r="A2051" s="63"/>
      <c r="B2051" s="45" t="s">
        <v>324</v>
      </c>
      <c r="C2051" s="4">
        <v>8</v>
      </c>
      <c r="D2051" s="4">
        <f t="shared" si="385"/>
        <v>7</v>
      </c>
      <c r="E2051" s="4"/>
      <c r="F2051" s="4"/>
      <c r="G2051" s="17"/>
      <c r="H2051" s="1"/>
      <c r="I2051" s="1"/>
      <c r="J2051" s="77"/>
      <c r="K2051" s="4"/>
    </row>
    <row r="2052" spans="1:11" ht="16.2" x14ac:dyDescent="0.3">
      <c r="A2052" s="63"/>
      <c r="B2052" s="45" t="s">
        <v>325</v>
      </c>
      <c r="C2052" s="4">
        <v>8</v>
      </c>
      <c r="D2052" s="4">
        <f t="shared" si="385"/>
        <v>7</v>
      </c>
      <c r="E2052" s="4"/>
      <c r="F2052" s="4"/>
      <c r="G2052" s="17"/>
      <c r="H2052" s="1"/>
      <c r="I2052" s="1"/>
      <c r="J2052" s="77"/>
      <c r="K2052" s="4"/>
    </row>
    <row r="2053" spans="1:11" ht="16.2" x14ac:dyDescent="0.3">
      <c r="A2053" s="63"/>
      <c r="B2053" s="45" t="s">
        <v>326</v>
      </c>
      <c r="C2053" s="4">
        <v>8</v>
      </c>
      <c r="D2053" s="4">
        <f t="shared" si="385"/>
        <v>7</v>
      </c>
      <c r="E2053" s="4"/>
      <c r="F2053" s="4"/>
      <c r="G2053" s="17"/>
      <c r="H2053" s="1"/>
      <c r="I2053" s="1"/>
      <c r="J2053" s="77"/>
      <c r="K2053" s="4"/>
    </row>
    <row r="2054" spans="1:11" ht="16.2" x14ac:dyDescent="0.3">
      <c r="A2054" s="63"/>
      <c r="B2054" s="45" t="s">
        <v>327</v>
      </c>
      <c r="C2054" s="4"/>
      <c r="D2054" s="4" t="str">
        <f t="shared" si="385"/>
        <v/>
      </c>
      <c r="E2054" s="4"/>
      <c r="F2054" s="4"/>
      <c r="G2054" s="17"/>
      <c r="H2054" s="1"/>
      <c r="I2054" s="1"/>
      <c r="J2054" s="77"/>
      <c r="K2054" s="4"/>
    </row>
    <row r="2055" spans="1:11" ht="16.2" x14ac:dyDescent="0.3">
      <c r="A2055" s="63"/>
      <c r="B2055" s="45" t="s">
        <v>328</v>
      </c>
      <c r="C2055" s="4"/>
      <c r="D2055" s="4" t="str">
        <f t="shared" si="385"/>
        <v/>
      </c>
      <c r="E2055" s="4"/>
      <c r="F2055" s="4"/>
      <c r="G2055" s="17"/>
      <c r="H2055" s="1"/>
      <c r="I2055" s="1"/>
      <c r="J2055" s="77"/>
      <c r="K2055" s="4"/>
    </row>
    <row r="2056" spans="1:11" ht="16.2" x14ac:dyDescent="0.3">
      <c r="A2056" s="63"/>
      <c r="B2056" s="45" t="s">
        <v>329</v>
      </c>
      <c r="C2056" s="4">
        <v>8</v>
      </c>
      <c r="D2056" s="4">
        <f t="shared" si="385"/>
        <v>7</v>
      </c>
      <c r="E2056" s="4"/>
      <c r="F2056" s="4"/>
      <c r="G2056" s="17"/>
      <c r="H2056" s="1"/>
      <c r="I2056" s="1"/>
      <c r="J2056" s="77"/>
      <c r="K2056" s="4"/>
    </row>
    <row r="2057" spans="1:11" ht="16.2" x14ac:dyDescent="0.3">
      <c r="A2057" s="63"/>
      <c r="B2057" s="8" t="s">
        <v>59</v>
      </c>
      <c r="C2057" s="4"/>
      <c r="D2057" s="4">
        <v>141</v>
      </c>
      <c r="E2057" s="4"/>
      <c r="F2057" s="4"/>
      <c r="G2057" s="1"/>
      <c r="H2057" s="1"/>
      <c r="I2057" s="1"/>
      <c r="J2057" s="77">
        <v>22278</v>
      </c>
      <c r="K2057" s="4"/>
    </row>
    <row r="2058" spans="1:11" ht="32.4" x14ac:dyDescent="0.3">
      <c r="A2058" s="63"/>
      <c r="B2058" s="90" t="s">
        <v>1849</v>
      </c>
      <c r="C2058" s="4"/>
      <c r="D2058" s="4"/>
      <c r="E2058" s="4"/>
      <c r="F2058" s="4"/>
      <c r="G2058" s="1"/>
      <c r="H2058" s="1"/>
      <c r="I2058" s="1"/>
      <c r="J2058" s="77"/>
      <c r="K2058" s="4">
        <v>2528</v>
      </c>
    </row>
    <row r="2059" spans="1:11" ht="16.2" x14ac:dyDescent="0.3">
      <c r="A2059" s="63"/>
      <c r="B2059" s="8" t="s">
        <v>1817</v>
      </c>
      <c r="C2059" s="4"/>
      <c r="D2059" s="4"/>
      <c r="E2059" s="4"/>
      <c r="F2059" s="4"/>
      <c r="G2059" s="1"/>
      <c r="H2059" s="1"/>
      <c r="I2059" s="1"/>
      <c r="J2059" s="77">
        <v>24806</v>
      </c>
      <c r="K2059" s="4"/>
    </row>
    <row r="2060" spans="1:11" ht="16.2" x14ac:dyDescent="0.3">
      <c r="A2060" s="63"/>
      <c r="B2060" s="8" t="s">
        <v>1</v>
      </c>
      <c r="C2060" s="4"/>
      <c r="D2060" s="4"/>
      <c r="E2060" s="4"/>
      <c r="F2060" s="4"/>
      <c r="G2060" s="1"/>
      <c r="H2060" s="1"/>
      <c r="I2060" s="1"/>
      <c r="J2060" s="77">
        <v>27031</v>
      </c>
      <c r="K2060" s="4"/>
    </row>
    <row r="2061" spans="1:11" ht="16.2" x14ac:dyDescent="0.3">
      <c r="A2061" s="63"/>
      <c r="B2061" s="8" t="s">
        <v>405</v>
      </c>
      <c r="C2061" s="9"/>
      <c r="D2061" s="9" t="str">
        <f t="shared" si="385"/>
        <v/>
      </c>
      <c r="E2061" s="9"/>
      <c r="F2061" s="9"/>
      <c r="G2061" s="10"/>
      <c r="H2061" s="10"/>
      <c r="I2061" s="10"/>
      <c r="J2061" s="78">
        <v>2225</v>
      </c>
      <c r="K2061" s="4"/>
    </row>
    <row r="2062" spans="1:11" x14ac:dyDescent="0.3">
      <c r="A2062" s="63"/>
      <c r="K2062" s="122"/>
    </row>
    <row r="2063" spans="1:11" ht="16.2" x14ac:dyDescent="0.3">
      <c r="A2063" s="63"/>
      <c r="B2063" s="45" t="s">
        <v>330</v>
      </c>
      <c r="C2063" s="4">
        <v>7.5</v>
      </c>
      <c r="D2063" s="4">
        <v>7.5</v>
      </c>
      <c r="E2063" s="4">
        <f>IF(D2063&lt;8,D2063,8)</f>
        <v>7.5</v>
      </c>
      <c r="F2063" s="4"/>
      <c r="G2063" s="17"/>
      <c r="H2063" s="1"/>
      <c r="I2063" s="1"/>
      <c r="J2063" s="77"/>
      <c r="K2063" s="122"/>
    </row>
    <row r="2064" spans="1:11" ht="16.2" x14ac:dyDescent="0.3">
      <c r="A2064" s="63"/>
      <c r="B2064" s="45" t="s">
        <v>331</v>
      </c>
      <c r="C2064" s="4">
        <v>8</v>
      </c>
      <c r="D2064" s="4">
        <f t="shared" ref="D2064:D2098" si="386">IF((OR(C2064&gt;12,C2064=12)),C2064-2,IF(C2064=8,C2064-1,""))</f>
        <v>7</v>
      </c>
      <c r="E2064" s="4">
        <f>IF(D2064&lt;8,D2064,8)</f>
        <v>7</v>
      </c>
      <c r="F2064" s="4"/>
      <c r="G2064" s="17"/>
      <c r="H2064" s="1"/>
      <c r="I2064" s="1"/>
      <c r="J2064" s="77"/>
      <c r="K2064" s="122"/>
    </row>
    <row r="2065" spans="1:11" ht="16.2" x14ac:dyDescent="0.3">
      <c r="A2065" s="63"/>
      <c r="B2065" s="45" t="s">
        <v>332</v>
      </c>
      <c r="C2065" s="4"/>
      <c r="D2065" s="4" t="str">
        <f t="shared" si="386"/>
        <v/>
      </c>
      <c r="E2065" s="4"/>
      <c r="F2065" s="4"/>
      <c r="G2065" s="17"/>
      <c r="H2065" s="1"/>
      <c r="I2065" s="1"/>
      <c r="J2065" s="77"/>
      <c r="K2065" s="122"/>
    </row>
    <row r="2066" spans="1:11" ht="16.2" x14ac:dyDescent="0.3">
      <c r="A2066" s="63"/>
      <c r="B2066" s="166" t="s">
        <v>2069</v>
      </c>
      <c r="C2066" s="19"/>
      <c r="D2066" s="19" t="str">
        <f t="shared" si="386"/>
        <v/>
      </c>
      <c r="E2066" s="19"/>
      <c r="F2066" s="19"/>
      <c r="G2066" s="20"/>
      <c r="H2066" s="28"/>
      <c r="I2066" s="28"/>
      <c r="J2066" s="91"/>
      <c r="K2066" s="122"/>
    </row>
    <row r="2067" spans="1:11" ht="16.2" x14ac:dyDescent="0.3">
      <c r="A2067" s="63"/>
      <c r="B2067" s="166" t="s">
        <v>2107</v>
      </c>
      <c r="C2067" s="19"/>
      <c r="D2067" s="19" t="str">
        <f t="shared" si="386"/>
        <v/>
      </c>
      <c r="E2067" s="19"/>
      <c r="F2067" s="19"/>
      <c r="G2067" s="20"/>
      <c r="H2067" s="28"/>
      <c r="I2067" s="28"/>
      <c r="J2067" s="91"/>
      <c r="K2067" s="122"/>
    </row>
    <row r="2068" spans="1:11" ht="16.2" x14ac:dyDescent="0.3">
      <c r="A2068" s="63"/>
      <c r="B2068" s="166" t="s">
        <v>2108</v>
      </c>
      <c r="C2068" s="19"/>
      <c r="D2068" s="19" t="str">
        <f t="shared" si="386"/>
        <v/>
      </c>
      <c r="E2068" s="19"/>
      <c r="F2068" s="19"/>
      <c r="G2068" s="20"/>
      <c r="H2068" s="28"/>
      <c r="I2068" s="28"/>
      <c r="J2068" s="91"/>
      <c r="K2068" s="122"/>
    </row>
    <row r="2069" spans="1:11" ht="16.2" x14ac:dyDescent="0.3">
      <c r="A2069" s="63"/>
      <c r="B2069" s="166" t="s">
        <v>2109</v>
      </c>
      <c r="C2069" s="19"/>
      <c r="D2069" s="19" t="str">
        <f t="shared" si="386"/>
        <v/>
      </c>
      <c r="E2069" s="19"/>
      <c r="F2069" s="19"/>
      <c r="G2069" s="20"/>
      <c r="H2069" s="28"/>
      <c r="I2069" s="28"/>
      <c r="J2069" s="91"/>
      <c r="K2069" s="122"/>
    </row>
    <row r="2070" spans="1:11" ht="16.2" x14ac:dyDescent="0.3">
      <c r="A2070" s="63"/>
      <c r="B2070" s="45" t="s">
        <v>333</v>
      </c>
      <c r="C2070" s="4"/>
      <c r="D2070" s="4" t="str">
        <f t="shared" si="386"/>
        <v/>
      </c>
      <c r="E2070" s="4"/>
      <c r="F2070" s="4"/>
      <c r="G2070" s="17"/>
      <c r="H2070" s="1"/>
      <c r="I2070" s="1"/>
      <c r="J2070" s="77"/>
      <c r="K2070" s="122"/>
    </row>
    <row r="2071" spans="1:11" ht="16.2" x14ac:dyDescent="0.3">
      <c r="A2071" s="63"/>
      <c r="B2071" s="45" t="s">
        <v>334</v>
      </c>
      <c r="C2071" s="4">
        <v>8</v>
      </c>
      <c r="D2071" s="4">
        <f t="shared" si="386"/>
        <v>7</v>
      </c>
      <c r="E2071" s="4">
        <f>IF(D2071&lt;8,D2071,8)</f>
        <v>7</v>
      </c>
      <c r="F2071" s="4"/>
      <c r="G2071" s="17"/>
      <c r="H2071" s="1"/>
      <c r="I2071" s="1"/>
      <c r="J2071" s="77"/>
      <c r="K2071" s="122"/>
    </row>
    <row r="2072" spans="1:11" ht="16.2" x14ac:dyDescent="0.3">
      <c r="A2072" s="63"/>
      <c r="B2072" s="45" t="s">
        <v>335</v>
      </c>
      <c r="C2072" s="4">
        <v>8</v>
      </c>
      <c r="D2072" s="4">
        <f t="shared" si="386"/>
        <v>7</v>
      </c>
      <c r="E2072" s="4">
        <f>IF(D2072&lt;8,D2072,8)</f>
        <v>7</v>
      </c>
      <c r="F2072" s="4"/>
      <c r="G2072" s="17"/>
      <c r="H2072" s="1"/>
      <c r="I2072" s="1"/>
      <c r="J2072" s="77"/>
      <c r="K2072" s="122"/>
    </row>
    <row r="2073" spans="1:11" ht="16.2" x14ac:dyDescent="0.3">
      <c r="A2073" s="63"/>
      <c r="B2073" s="45" t="s">
        <v>336</v>
      </c>
      <c r="C2073" s="4">
        <v>8</v>
      </c>
      <c r="D2073" s="4">
        <f t="shared" si="386"/>
        <v>7</v>
      </c>
      <c r="E2073" s="4">
        <f>IF(D2073&lt;8,D2073,8)</f>
        <v>7</v>
      </c>
      <c r="F2073" s="4"/>
      <c r="G2073" s="17"/>
      <c r="H2073" s="1"/>
      <c r="I2073" s="1"/>
      <c r="J2073" s="77"/>
      <c r="K2073" s="122"/>
    </row>
    <row r="2074" spans="1:11" ht="16.2" x14ac:dyDescent="0.3">
      <c r="A2074" s="63"/>
      <c r="B2074" s="45" t="s">
        <v>337</v>
      </c>
      <c r="C2074" s="4"/>
      <c r="D2074" s="4" t="str">
        <f t="shared" si="386"/>
        <v/>
      </c>
      <c r="E2074" s="4"/>
      <c r="F2074" s="4"/>
      <c r="G2074" s="17"/>
      <c r="H2074" s="1"/>
      <c r="I2074" s="1"/>
      <c r="J2074" s="77"/>
      <c r="K2074" s="122"/>
    </row>
    <row r="2075" spans="1:11" ht="16.2" x14ac:dyDescent="0.3">
      <c r="A2075" s="63"/>
      <c r="B2075" s="45" t="s">
        <v>338</v>
      </c>
      <c r="C2075" s="4"/>
      <c r="D2075" s="4" t="str">
        <f t="shared" si="386"/>
        <v/>
      </c>
      <c r="E2075" s="4"/>
      <c r="F2075" s="4"/>
      <c r="G2075" s="17"/>
      <c r="H2075" s="1"/>
      <c r="I2075" s="1"/>
      <c r="J2075" s="77"/>
      <c r="K2075" s="122"/>
    </row>
    <row r="2076" spans="1:11" ht="16.2" x14ac:dyDescent="0.3">
      <c r="A2076" s="63"/>
      <c r="B2076" s="45" t="s">
        <v>339</v>
      </c>
      <c r="C2076" s="4">
        <v>8</v>
      </c>
      <c r="D2076" s="4">
        <f t="shared" si="386"/>
        <v>7</v>
      </c>
      <c r="E2076" s="4">
        <f>IF(D2076&lt;8,D2076,8)</f>
        <v>7</v>
      </c>
      <c r="F2076" s="4"/>
      <c r="G2076" s="17"/>
      <c r="H2076" s="1"/>
      <c r="I2076" s="1"/>
      <c r="J2076" s="77"/>
      <c r="K2076" s="122"/>
    </row>
    <row r="2077" spans="1:11" ht="16.2" x14ac:dyDescent="0.3">
      <c r="A2077" s="63"/>
      <c r="B2077" s="45" t="s">
        <v>340</v>
      </c>
      <c r="C2077" s="4"/>
      <c r="D2077" s="4" t="str">
        <f t="shared" si="386"/>
        <v/>
      </c>
      <c r="E2077" s="4"/>
      <c r="F2077" s="4"/>
      <c r="G2077" s="17"/>
      <c r="H2077" s="1"/>
      <c r="I2077" s="1"/>
      <c r="J2077" s="77"/>
      <c r="K2077" s="122"/>
    </row>
    <row r="2078" spans="1:11" ht="16.2" x14ac:dyDescent="0.3">
      <c r="A2078" s="63"/>
      <c r="B2078" s="45" t="s">
        <v>341</v>
      </c>
      <c r="C2078" s="4"/>
      <c r="D2078" s="4" t="str">
        <f t="shared" si="386"/>
        <v/>
      </c>
      <c r="E2078" s="4"/>
      <c r="F2078" s="4"/>
      <c r="G2078" s="17"/>
      <c r="H2078" s="1"/>
      <c r="I2078" s="1"/>
      <c r="J2078" s="77"/>
      <c r="K2078" s="122"/>
    </row>
    <row r="2079" spans="1:11" ht="16.2" x14ac:dyDescent="0.3">
      <c r="A2079" s="63"/>
      <c r="B2079" s="45" t="s">
        <v>342</v>
      </c>
      <c r="C2079" s="4">
        <v>11</v>
      </c>
      <c r="D2079" s="4">
        <v>10</v>
      </c>
      <c r="E2079" s="4">
        <f>IF(D2079&lt;8,D2079,8)</f>
        <v>8</v>
      </c>
      <c r="F2079" s="4">
        <f t="shared" ref="F2079:F2080" si="387">D2079-8</f>
        <v>2</v>
      </c>
      <c r="G2079" s="17">
        <f>ROUND(IF(2&lt;F2079,2,F2079)*158*4/3,0)</f>
        <v>421</v>
      </c>
      <c r="H2079" s="1">
        <f>IF(F2079&gt;2,F2079-2,0)*158*5/3</f>
        <v>0</v>
      </c>
      <c r="I2079" s="1"/>
      <c r="J2079" s="77"/>
      <c r="K2079" s="122"/>
    </row>
    <row r="2080" spans="1:11" ht="16.2" x14ac:dyDescent="0.3">
      <c r="A2080" s="63"/>
      <c r="B2080" s="45" t="s">
        <v>343</v>
      </c>
      <c r="C2080" s="4">
        <v>12</v>
      </c>
      <c r="D2080" s="4">
        <f t="shared" si="386"/>
        <v>10</v>
      </c>
      <c r="E2080" s="4">
        <f>IF(D2080&lt;8,D2080,8)</f>
        <v>8</v>
      </c>
      <c r="F2080" s="4">
        <f t="shared" si="387"/>
        <v>2</v>
      </c>
      <c r="G2080" s="17">
        <f>ROUND(IF(2&lt;F2080,2,F2080)*158*4/3,0)</f>
        <v>421</v>
      </c>
      <c r="H2080" s="1">
        <f t="shared" ref="H2080:H2092" si="388">IF(F2080&gt;2,F2080-2,0)*158*5/3</f>
        <v>0</v>
      </c>
      <c r="I2080" s="1"/>
      <c r="J2080" s="77"/>
      <c r="K2080" s="122"/>
    </row>
    <row r="2081" spans="1:11" ht="16.2" x14ac:dyDescent="0.3">
      <c r="A2081" s="63"/>
      <c r="B2081" s="45" t="s">
        <v>344</v>
      </c>
      <c r="C2081" s="4"/>
      <c r="D2081" s="4" t="str">
        <f t="shared" si="386"/>
        <v/>
      </c>
      <c r="E2081" s="4"/>
      <c r="F2081" s="4"/>
      <c r="G2081" s="17"/>
      <c r="H2081" s="1"/>
      <c r="I2081" s="1"/>
      <c r="J2081" s="77"/>
      <c r="K2081" s="122"/>
    </row>
    <row r="2082" spans="1:11" ht="16.2" x14ac:dyDescent="0.3">
      <c r="A2082" s="63"/>
      <c r="B2082" s="45" t="s">
        <v>345</v>
      </c>
      <c r="C2082" s="4"/>
      <c r="D2082" s="4" t="str">
        <f t="shared" si="386"/>
        <v/>
      </c>
      <c r="E2082" s="4"/>
      <c r="F2082" s="4"/>
      <c r="G2082" s="17"/>
      <c r="H2082" s="1"/>
      <c r="I2082" s="1"/>
      <c r="J2082" s="77"/>
      <c r="K2082" s="122"/>
    </row>
    <row r="2083" spans="1:11" ht="16.2" x14ac:dyDescent="0.3">
      <c r="A2083" s="63"/>
      <c r="B2083" s="45" t="s">
        <v>346</v>
      </c>
      <c r="C2083" s="4"/>
      <c r="D2083" s="4" t="str">
        <f t="shared" si="386"/>
        <v/>
      </c>
      <c r="E2083" s="4"/>
      <c r="F2083" s="4"/>
      <c r="G2083" s="17"/>
      <c r="H2083" s="1"/>
      <c r="I2083" s="1"/>
      <c r="J2083" s="77"/>
      <c r="K2083" s="122"/>
    </row>
    <row r="2084" spans="1:11" ht="16.2" x14ac:dyDescent="0.3">
      <c r="A2084" s="63"/>
      <c r="B2084" s="45" t="s">
        <v>347</v>
      </c>
      <c r="C2084" s="4"/>
      <c r="D2084" s="4" t="str">
        <f t="shared" si="386"/>
        <v/>
      </c>
      <c r="E2084" s="4"/>
      <c r="F2084" s="4"/>
      <c r="G2084" s="17"/>
      <c r="H2084" s="1"/>
      <c r="I2084" s="1"/>
      <c r="J2084" s="77"/>
      <c r="K2084" s="122"/>
    </row>
    <row r="2085" spans="1:11" ht="16.2" x14ac:dyDescent="0.3">
      <c r="A2085" s="63"/>
      <c r="B2085" s="45" t="s">
        <v>348</v>
      </c>
      <c r="C2085" s="4">
        <v>8</v>
      </c>
      <c r="D2085" s="4">
        <f t="shared" si="386"/>
        <v>7</v>
      </c>
      <c r="E2085" s="4">
        <f>IF(D2085&lt;8,D2085,8)</f>
        <v>7</v>
      </c>
      <c r="F2085" s="4"/>
      <c r="G2085" s="17"/>
      <c r="H2085" s="1"/>
      <c r="I2085" s="1"/>
      <c r="J2085" s="77"/>
      <c r="K2085" s="122"/>
    </row>
    <row r="2086" spans="1:11" ht="16.2" x14ac:dyDescent="0.3">
      <c r="A2086" s="63"/>
      <c r="B2086" s="45" t="s">
        <v>349</v>
      </c>
      <c r="C2086" s="4">
        <v>8</v>
      </c>
      <c r="D2086" s="4">
        <f t="shared" si="386"/>
        <v>7</v>
      </c>
      <c r="E2086" s="4">
        <f t="shared" ref="E2086:E2087" si="389">IF(D2086&lt;8,D2086,8)</f>
        <v>7</v>
      </c>
      <c r="F2086" s="4"/>
      <c r="G2086" s="17"/>
      <c r="H2086" s="1"/>
      <c r="I2086" s="1"/>
      <c r="J2086" s="77"/>
      <c r="K2086" s="122"/>
    </row>
    <row r="2087" spans="1:11" ht="16.2" x14ac:dyDescent="0.3">
      <c r="A2087" s="63"/>
      <c r="B2087" s="45" t="s">
        <v>350</v>
      </c>
      <c r="C2087" s="4">
        <v>8</v>
      </c>
      <c r="D2087" s="4">
        <f t="shared" si="386"/>
        <v>7</v>
      </c>
      <c r="E2087" s="4">
        <f t="shared" si="389"/>
        <v>7</v>
      </c>
      <c r="F2087" s="4"/>
      <c r="G2087" s="17"/>
      <c r="H2087" s="1"/>
      <c r="I2087" s="1"/>
      <c r="J2087" s="77"/>
      <c r="K2087" s="122"/>
    </row>
    <row r="2088" spans="1:11" ht="16.2" x14ac:dyDescent="0.3">
      <c r="A2088" s="63"/>
      <c r="B2088" s="45" t="s">
        <v>351</v>
      </c>
      <c r="C2088" s="4"/>
      <c r="D2088" s="4" t="str">
        <f t="shared" si="386"/>
        <v/>
      </c>
      <c r="E2088" s="4"/>
      <c r="F2088" s="4"/>
      <c r="G2088" s="17"/>
      <c r="H2088" s="1"/>
      <c r="I2088" s="1"/>
      <c r="J2088" s="77"/>
      <c r="K2088" s="122"/>
    </row>
    <row r="2089" spans="1:11" ht="16.2" x14ac:dyDescent="0.3">
      <c r="A2089" s="63"/>
      <c r="B2089" s="45" t="s">
        <v>352</v>
      </c>
      <c r="C2089" s="4"/>
      <c r="D2089" s="4" t="str">
        <f t="shared" si="386"/>
        <v/>
      </c>
      <c r="E2089" s="4"/>
      <c r="F2089" s="4"/>
      <c r="G2089" s="17"/>
      <c r="H2089" s="1"/>
      <c r="I2089" s="1"/>
      <c r="J2089" s="77"/>
      <c r="K2089" s="122"/>
    </row>
    <row r="2090" spans="1:11" ht="16.2" x14ac:dyDescent="0.3">
      <c r="A2090" s="63"/>
      <c r="B2090" s="45" t="s">
        <v>353</v>
      </c>
      <c r="C2090" s="4">
        <v>8</v>
      </c>
      <c r="D2090" s="4">
        <f t="shared" si="386"/>
        <v>7</v>
      </c>
      <c r="E2090" s="4">
        <f t="shared" ref="E2090:E2093" si="390">IF(D2090&lt;8,D2090,8)</f>
        <v>7</v>
      </c>
      <c r="F2090" s="4"/>
      <c r="G2090" s="17"/>
      <c r="H2090" s="1"/>
      <c r="I2090" s="1"/>
      <c r="J2090" s="77"/>
      <c r="K2090" s="122"/>
    </row>
    <row r="2091" spans="1:11" ht="16.2" x14ac:dyDescent="0.3">
      <c r="A2091" s="63"/>
      <c r="B2091" s="45" t="s">
        <v>354</v>
      </c>
      <c r="C2091" s="4">
        <v>8</v>
      </c>
      <c r="D2091" s="4">
        <f t="shared" si="386"/>
        <v>7</v>
      </c>
      <c r="E2091" s="4">
        <f t="shared" si="390"/>
        <v>7</v>
      </c>
      <c r="F2091" s="4"/>
      <c r="G2091" s="17"/>
      <c r="H2091" s="1"/>
      <c r="I2091" s="1"/>
      <c r="J2091" s="77"/>
      <c r="K2091" s="122"/>
    </row>
    <row r="2092" spans="1:11" ht="16.2" x14ac:dyDescent="0.3">
      <c r="A2092" s="63"/>
      <c r="B2092" s="45" t="s">
        <v>355</v>
      </c>
      <c r="C2092" s="4">
        <v>11</v>
      </c>
      <c r="D2092" s="4">
        <v>10</v>
      </c>
      <c r="E2092" s="4">
        <f t="shared" si="390"/>
        <v>8</v>
      </c>
      <c r="F2092" s="4">
        <f t="shared" ref="F2092" si="391">D2092-8</f>
        <v>2</v>
      </c>
      <c r="G2092" s="17">
        <f>ROUND(IF(2&lt;F2092,2,F2092)*158*4/3,0)</f>
        <v>421</v>
      </c>
      <c r="H2092" s="1">
        <f t="shared" si="388"/>
        <v>0</v>
      </c>
      <c r="I2092" s="1"/>
      <c r="J2092" s="77"/>
      <c r="K2092" s="122"/>
    </row>
    <row r="2093" spans="1:11" ht="16.2" x14ac:dyDescent="0.3">
      <c r="A2093" s="63"/>
      <c r="B2093" s="45" t="s">
        <v>356</v>
      </c>
      <c r="C2093" s="4">
        <v>8</v>
      </c>
      <c r="D2093" s="4">
        <f t="shared" si="386"/>
        <v>7</v>
      </c>
      <c r="E2093" s="4">
        <f t="shared" si="390"/>
        <v>7</v>
      </c>
      <c r="F2093" s="4"/>
      <c r="G2093" s="17"/>
      <c r="H2093" s="1"/>
      <c r="I2093" s="1"/>
      <c r="J2093" s="77"/>
      <c r="K2093" s="122"/>
    </row>
    <row r="2094" spans="1:11" ht="16.2" x14ac:dyDescent="0.3">
      <c r="A2094" s="63"/>
      <c r="B2094" s="8" t="s">
        <v>59</v>
      </c>
      <c r="C2094" s="4"/>
      <c r="D2094" s="4">
        <v>108.5</v>
      </c>
      <c r="E2094" s="4"/>
      <c r="F2094" s="4">
        <v>6</v>
      </c>
      <c r="G2094" s="1"/>
      <c r="H2094" s="1"/>
      <c r="I2094" s="1"/>
      <c r="J2094" s="77">
        <v>17143</v>
      </c>
      <c r="K2094" s="122"/>
    </row>
    <row r="2095" spans="1:11" ht="32.4" x14ac:dyDescent="0.3">
      <c r="A2095" s="63"/>
      <c r="B2095" s="90" t="s">
        <v>1849</v>
      </c>
      <c r="C2095" s="4"/>
      <c r="D2095" s="4"/>
      <c r="E2095" s="4"/>
      <c r="F2095" s="4"/>
      <c r="G2095" s="1"/>
      <c r="H2095" s="1"/>
      <c r="I2095" s="1"/>
      <c r="J2095" s="77">
        <v>1263</v>
      </c>
      <c r="K2095" s="122"/>
    </row>
    <row r="2096" spans="1:11" ht="16.2" x14ac:dyDescent="0.3">
      <c r="A2096" s="63"/>
      <c r="B2096" s="8" t="s">
        <v>1817</v>
      </c>
      <c r="C2096" s="4"/>
      <c r="D2096" s="4"/>
      <c r="E2096" s="4"/>
      <c r="F2096" s="4"/>
      <c r="G2096" s="1"/>
      <c r="H2096" s="1"/>
      <c r="I2096" s="1"/>
      <c r="J2096" s="77">
        <v>18406</v>
      </c>
      <c r="K2096" s="122"/>
    </row>
    <row r="2097" spans="1:11" ht="16.2" x14ac:dyDescent="0.3">
      <c r="A2097" s="63"/>
      <c r="B2097" s="8" t="s">
        <v>1</v>
      </c>
      <c r="C2097" s="4"/>
      <c r="D2097" s="4"/>
      <c r="E2097" s="4"/>
      <c r="F2097" s="4"/>
      <c r="G2097" s="1"/>
      <c r="H2097" s="1"/>
      <c r="I2097" s="1"/>
      <c r="J2097" s="77">
        <v>20313</v>
      </c>
      <c r="K2097" s="122"/>
    </row>
    <row r="2098" spans="1:11" ht="16.2" x14ac:dyDescent="0.3">
      <c r="A2098" s="63"/>
      <c r="B2098" s="8" t="s">
        <v>405</v>
      </c>
      <c r="C2098" s="9"/>
      <c r="D2098" s="9" t="str">
        <f t="shared" si="386"/>
        <v/>
      </c>
      <c r="E2098" s="9"/>
      <c r="F2098" s="9"/>
      <c r="G2098" s="10"/>
      <c r="H2098" s="10"/>
      <c r="I2098" s="10"/>
      <c r="J2098" s="78">
        <v>1907</v>
      </c>
      <c r="K2098" s="122"/>
    </row>
    <row r="2099" spans="1:11" x14ac:dyDescent="0.3">
      <c r="A2099" s="63"/>
      <c r="K2099" s="122"/>
    </row>
    <row r="2100" spans="1:11" ht="16.2" x14ac:dyDescent="0.3">
      <c r="A2100" s="63"/>
      <c r="B2100" s="45" t="s">
        <v>357</v>
      </c>
      <c r="C2100" s="4">
        <v>8</v>
      </c>
      <c r="D2100" s="4">
        <f t="shared" ref="D2100:D2133" si="392">IF((OR(C2100&gt;12,C2100=12)),C2100-2,IF(C2100=8,C2100-1,""))</f>
        <v>7</v>
      </c>
      <c r="E2100" s="4"/>
      <c r="F2100" s="4"/>
      <c r="G2100" s="17"/>
      <c r="H2100" s="1"/>
      <c r="I2100" s="1"/>
      <c r="J2100" s="77"/>
      <c r="K2100" s="122"/>
    </row>
    <row r="2101" spans="1:11" ht="16.2" x14ac:dyDescent="0.3">
      <c r="A2101" s="63"/>
      <c r="B2101" s="45" t="s">
        <v>358</v>
      </c>
      <c r="C2101" s="4"/>
      <c r="D2101" s="4" t="str">
        <f t="shared" si="392"/>
        <v/>
      </c>
      <c r="E2101" s="4"/>
      <c r="F2101" s="4"/>
      <c r="G2101" s="17"/>
      <c r="H2101" s="1"/>
      <c r="I2101" s="1"/>
      <c r="J2101" s="77"/>
      <c r="K2101" s="122"/>
    </row>
    <row r="2102" spans="1:11" ht="16.2" x14ac:dyDescent="0.3">
      <c r="A2102" s="63"/>
      <c r="B2102" s="45" t="s">
        <v>359</v>
      </c>
      <c r="C2102" s="4"/>
      <c r="D2102" s="4" t="str">
        <f t="shared" si="392"/>
        <v/>
      </c>
      <c r="E2102" s="4"/>
      <c r="F2102" s="4"/>
      <c r="G2102" s="17"/>
      <c r="H2102" s="1"/>
      <c r="I2102" s="1"/>
      <c r="J2102" s="77"/>
      <c r="K2102" s="122"/>
    </row>
    <row r="2103" spans="1:11" ht="16.2" x14ac:dyDescent="0.3">
      <c r="A2103" s="63"/>
      <c r="B2103" s="45" t="s">
        <v>360</v>
      </c>
      <c r="C2103" s="4">
        <v>8</v>
      </c>
      <c r="D2103" s="4">
        <f t="shared" si="392"/>
        <v>7</v>
      </c>
      <c r="E2103" s="4"/>
      <c r="F2103" s="4"/>
      <c r="G2103" s="17"/>
      <c r="H2103" s="1"/>
      <c r="I2103" s="1"/>
      <c r="J2103" s="77"/>
      <c r="K2103" s="122"/>
    </row>
    <row r="2104" spans="1:11" ht="16.2" x14ac:dyDescent="0.3">
      <c r="A2104" s="63"/>
      <c r="B2104" s="45" t="s">
        <v>361</v>
      </c>
      <c r="C2104" s="4">
        <v>8</v>
      </c>
      <c r="D2104" s="4">
        <f t="shared" si="392"/>
        <v>7</v>
      </c>
      <c r="E2104" s="4"/>
      <c r="F2104" s="4"/>
      <c r="G2104" s="17"/>
      <c r="H2104" s="1"/>
      <c r="I2104" s="1"/>
      <c r="J2104" s="77"/>
      <c r="K2104" s="122"/>
    </row>
    <row r="2105" spans="1:11" ht="16.2" x14ac:dyDescent="0.3">
      <c r="A2105" s="63"/>
      <c r="B2105" s="45" t="s">
        <v>362</v>
      </c>
      <c r="C2105" s="4">
        <v>8</v>
      </c>
      <c r="D2105" s="4">
        <f t="shared" si="392"/>
        <v>7</v>
      </c>
      <c r="E2105" s="4"/>
      <c r="F2105" s="4"/>
      <c r="G2105" s="17"/>
      <c r="H2105" s="1"/>
      <c r="I2105" s="1"/>
      <c r="J2105" s="77"/>
      <c r="K2105" s="122"/>
    </row>
    <row r="2106" spans="1:11" ht="16.2" x14ac:dyDescent="0.3">
      <c r="A2106" s="63"/>
      <c r="B2106" s="45" t="s">
        <v>363</v>
      </c>
      <c r="C2106" s="4">
        <v>8</v>
      </c>
      <c r="D2106" s="4">
        <f t="shared" si="392"/>
        <v>7</v>
      </c>
      <c r="E2106" s="4"/>
      <c r="F2106" s="4"/>
      <c r="G2106" s="17"/>
      <c r="H2106" s="1"/>
      <c r="I2106" s="1"/>
      <c r="J2106" s="77"/>
      <c r="K2106" s="122"/>
    </row>
    <row r="2107" spans="1:11" s="140" customFormat="1" ht="32.4" x14ac:dyDescent="0.3">
      <c r="A2107" s="153"/>
      <c r="B2107" s="118" t="s">
        <v>1827</v>
      </c>
      <c r="C2107" s="10">
        <v>8</v>
      </c>
      <c r="D2107" s="10">
        <f t="shared" si="392"/>
        <v>7</v>
      </c>
      <c r="E2107" s="10"/>
      <c r="F2107" s="10"/>
      <c r="G2107" s="38"/>
      <c r="H2107" s="10"/>
      <c r="I2107" s="10"/>
      <c r="J2107" s="82"/>
      <c r="K2107" s="154">
        <f>158*8*2</f>
        <v>2528</v>
      </c>
    </row>
    <row r="2108" spans="1:11" ht="16.2" x14ac:dyDescent="0.3">
      <c r="A2108" s="63"/>
      <c r="B2108" s="45" t="s">
        <v>364</v>
      </c>
      <c r="C2108" s="4"/>
      <c r="D2108" s="4" t="str">
        <f t="shared" si="392"/>
        <v/>
      </c>
      <c r="E2108" s="4"/>
      <c r="F2108" s="4"/>
      <c r="G2108" s="17"/>
      <c r="H2108" s="1"/>
      <c r="I2108" s="1"/>
      <c r="J2108" s="77"/>
      <c r="K2108" s="122"/>
    </row>
    <row r="2109" spans="1:11" ht="16.2" x14ac:dyDescent="0.3">
      <c r="A2109" s="63"/>
      <c r="B2109" s="45" t="s">
        <v>365</v>
      </c>
      <c r="C2109" s="4"/>
      <c r="D2109" s="4" t="str">
        <f t="shared" si="392"/>
        <v/>
      </c>
      <c r="E2109" s="4"/>
      <c r="F2109" s="4"/>
      <c r="G2109" s="17"/>
      <c r="H2109" s="1"/>
      <c r="I2109" s="1"/>
      <c r="J2109" s="77"/>
      <c r="K2109" s="122"/>
    </row>
    <row r="2110" spans="1:11" ht="16.2" x14ac:dyDescent="0.3">
      <c r="A2110" s="63"/>
      <c r="B2110" s="45" t="s">
        <v>366</v>
      </c>
      <c r="C2110" s="4"/>
      <c r="D2110" s="4" t="str">
        <f t="shared" si="392"/>
        <v/>
      </c>
      <c r="E2110" s="4"/>
      <c r="F2110" s="4"/>
      <c r="G2110" s="1"/>
      <c r="H2110" s="1"/>
      <c r="I2110" s="1"/>
      <c r="J2110" s="77"/>
      <c r="K2110" s="122"/>
    </row>
    <row r="2111" spans="1:11" ht="16.2" x14ac:dyDescent="0.3">
      <c r="A2111" s="63"/>
      <c r="B2111" s="45" t="s">
        <v>367</v>
      </c>
      <c r="C2111" s="4">
        <v>8</v>
      </c>
      <c r="D2111" s="4">
        <f t="shared" si="392"/>
        <v>7</v>
      </c>
      <c r="E2111" s="4"/>
      <c r="F2111" s="4"/>
      <c r="G2111" s="1"/>
      <c r="H2111" s="1"/>
      <c r="I2111" s="1"/>
      <c r="J2111" s="77"/>
      <c r="K2111" s="122"/>
    </row>
    <row r="2112" spans="1:11" ht="16.2" x14ac:dyDescent="0.3">
      <c r="A2112" s="63"/>
      <c r="B2112" s="45" t="s">
        <v>368</v>
      </c>
      <c r="C2112" s="4">
        <v>8</v>
      </c>
      <c r="D2112" s="4">
        <f t="shared" si="392"/>
        <v>7</v>
      </c>
      <c r="E2112" s="4"/>
      <c r="F2112" s="4"/>
      <c r="G2112" s="17">
        <f>ROUND(IF(2&lt;F2112,2,F2112)*158*4/3,0)</f>
        <v>0</v>
      </c>
      <c r="H2112" s="1">
        <f>IF(F2112&gt;2,F2112-2,0)*158*5/3</f>
        <v>0</v>
      </c>
      <c r="I2112" s="1"/>
      <c r="J2112" s="77"/>
      <c r="K2112" s="122"/>
    </row>
    <row r="2113" spans="1:11" ht="16.2" x14ac:dyDescent="0.3">
      <c r="A2113" s="63"/>
      <c r="B2113" s="45" t="s">
        <v>369</v>
      </c>
      <c r="C2113" s="4">
        <v>8</v>
      </c>
      <c r="D2113" s="4">
        <f t="shared" si="392"/>
        <v>7</v>
      </c>
      <c r="E2113" s="4"/>
      <c r="F2113" s="4"/>
      <c r="G2113" s="1"/>
      <c r="H2113" s="1"/>
      <c r="I2113" s="1"/>
      <c r="J2113" s="77"/>
      <c r="K2113" s="122"/>
    </row>
    <row r="2114" spans="1:11" ht="16.2" x14ac:dyDescent="0.3">
      <c r="A2114" s="63"/>
      <c r="B2114" s="45" t="s">
        <v>370</v>
      </c>
      <c r="C2114" s="4">
        <v>8</v>
      </c>
      <c r="D2114" s="4">
        <f t="shared" si="392"/>
        <v>7</v>
      </c>
      <c r="E2114" s="4"/>
      <c r="F2114" s="4"/>
      <c r="G2114" s="1"/>
      <c r="H2114" s="1"/>
      <c r="I2114" s="1"/>
      <c r="J2114" s="77"/>
      <c r="K2114" s="122"/>
    </row>
    <row r="2115" spans="1:11" ht="16.2" x14ac:dyDescent="0.3">
      <c r="A2115" s="63"/>
      <c r="B2115" s="45" t="s">
        <v>371</v>
      </c>
      <c r="C2115" s="4"/>
      <c r="D2115" s="4" t="str">
        <f t="shared" si="392"/>
        <v/>
      </c>
      <c r="E2115" s="4"/>
      <c r="F2115" s="4"/>
      <c r="G2115" s="1"/>
      <c r="H2115" s="1"/>
      <c r="I2115" s="1"/>
      <c r="J2115" s="77"/>
      <c r="K2115" s="122"/>
    </row>
    <row r="2116" spans="1:11" ht="16.2" x14ac:dyDescent="0.3">
      <c r="A2116" s="63"/>
      <c r="B2116" s="45" t="s">
        <v>372</v>
      </c>
      <c r="C2116" s="4">
        <v>8</v>
      </c>
      <c r="D2116" s="4">
        <f t="shared" si="392"/>
        <v>7</v>
      </c>
      <c r="E2116" s="4"/>
      <c r="F2116" s="4"/>
      <c r="G2116" s="17"/>
      <c r="H2116" s="1"/>
      <c r="I2116" s="1"/>
      <c r="J2116" s="77"/>
      <c r="K2116" s="122"/>
    </row>
    <row r="2117" spans="1:11" ht="16.2" x14ac:dyDescent="0.3">
      <c r="A2117" s="63"/>
      <c r="B2117" s="45" t="s">
        <v>373</v>
      </c>
      <c r="C2117" s="4">
        <v>8</v>
      </c>
      <c r="D2117" s="4">
        <f t="shared" si="392"/>
        <v>7</v>
      </c>
      <c r="E2117" s="4"/>
      <c r="F2117" s="4"/>
      <c r="G2117" s="17"/>
      <c r="H2117" s="1"/>
      <c r="I2117" s="1"/>
      <c r="J2117" s="77"/>
      <c r="K2117" s="122"/>
    </row>
    <row r="2118" spans="1:11" ht="16.2" x14ac:dyDescent="0.3">
      <c r="A2118" s="63"/>
      <c r="B2118" s="45" t="s">
        <v>374</v>
      </c>
      <c r="C2118" s="4">
        <v>8</v>
      </c>
      <c r="D2118" s="4">
        <f t="shared" si="392"/>
        <v>7</v>
      </c>
      <c r="E2118" s="4"/>
      <c r="F2118" s="4"/>
      <c r="G2118" s="17"/>
      <c r="H2118" s="1"/>
      <c r="I2118" s="1"/>
      <c r="J2118" s="77"/>
      <c r="K2118" s="122"/>
    </row>
    <row r="2119" spans="1:11" ht="16.2" x14ac:dyDescent="0.3">
      <c r="A2119" s="63"/>
      <c r="B2119" s="45" t="s">
        <v>375</v>
      </c>
      <c r="C2119" s="4">
        <v>8</v>
      </c>
      <c r="D2119" s="4">
        <f t="shared" si="392"/>
        <v>7</v>
      </c>
      <c r="E2119" s="4"/>
      <c r="F2119" s="4"/>
      <c r="G2119" s="17"/>
      <c r="H2119" s="1"/>
      <c r="I2119" s="1"/>
      <c r="J2119" s="77"/>
      <c r="K2119" s="122"/>
    </row>
    <row r="2120" spans="1:11" ht="16.2" x14ac:dyDescent="0.3">
      <c r="A2120" s="63"/>
      <c r="B2120" s="45" t="s">
        <v>376</v>
      </c>
      <c r="C2120" s="4">
        <v>8</v>
      </c>
      <c r="D2120" s="4">
        <f t="shared" si="392"/>
        <v>7</v>
      </c>
      <c r="E2120" s="4"/>
      <c r="F2120" s="4"/>
      <c r="G2120" s="17"/>
      <c r="H2120" s="1"/>
      <c r="I2120" s="1"/>
      <c r="J2120" s="77"/>
      <c r="K2120" s="122"/>
    </row>
    <row r="2121" spans="1:11" ht="16.2" x14ac:dyDescent="0.3">
      <c r="A2121" s="63"/>
      <c r="B2121" s="45" t="s">
        <v>377</v>
      </c>
      <c r="C2121" s="4">
        <v>8</v>
      </c>
      <c r="D2121" s="4">
        <f t="shared" si="392"/>
        <v>7</v>
      </c>
      <c r="E2121" s="4"/>
      <c r="F2121" s="4"/>
      <c r="G2121" s="17"/>
      <c r="H2121" s="1"/>
      <c r="I2121" s="1"/>
      <c r="J2121" s="77"/>
      <c r="K2121" s="122"/>
    </row>
    <row r="2122" spans="1:11" ht="16.2" x14ac:dyDescent="0.3">
      <c r="A2122" s="63"/>
      <c r="B2122" s="45" t="s">
        <v>378</v>
      </c>
      <c r="C2122" s="4"/>
      <c r="D2122" s="4" t="str">
        <f t="shared" si="392"/>
        <v/>
      </c>
      <c r="E2122" s="4"/>
      <c r="F2122" s="4"/>
      <c r="G2122" s="17"/>
      <c r="H2122" s="17"/>
      <c r="I2122" s="17"/>
      <c r="J2122" s="77"/>
      <c r="K2122" s="122"/>
    </row>
    <row r="2123" spans="1:11" ht="16.2" x14ac:dyDescent="0.3">
      <c r="A2123" s="63"/>
      <c r="B2123" s="45" t="s">
        <v>379</v>
      </c>
      <c r="C2123" s="4"/>
      <c r="D2123" s="4" t="str">
        <f t="shared" si="392"/>
        <v/>
      </c>
      <c r="E2123" s="4"/>
      <c r="F2123" s="4"/>
      <c r="G2123" s="17"/>
      <c r="H2123" s="17"/>
      <c r="I2123" s="17"/>
      <c r="J2123" s="77"/>
      <c r="K2123" s="122"/>
    </row>
    <row r="2124" spans="1:11" ht="16.2" x14ac:dyDescent="0.3">
      <c r="A2124" s="63"/>
      <c r="B2124" s="45" t="s">
        <v>380</v>
      </c>
      <c r="C2124" s="4">
        <v>8</v>
      </c>
      <c r="D2124" s="4">
        <f t="shared" si="392"/>
        <v>7</v>
      </c>
      <c r="E2124" s="4"/>
      <c r="F2124" s="4"/>
      <c r="G2124" s="17"/>
      <c r="H2124" s="17"/>
      <c r="I2124" s="17"/>
      <c r="J2124" s="77"/>
      <c r="K2124" s="122"/>
    </row>
    <row r="2125" spans="1:11" ht="16.2" x14ac:dyDescent="0.3">
      <c r="A2125" s="63"/>
      <c r="B2125" s="45" t="s">
        <v>381</v>
      </c>
      <c r="C2125" s="4">
        <v>8</v>
      </c>
      <c r="D2125" s="4">
        <f t="shared" si="392"/>
        <v>7</v>
      </c>
      <c r="E2125" s="4"/>
      <c r="F2125" s="4"/>
      <c r="G2125" s="17"/>
      <c r="H2125" s="17"/>
      <c r="I2125" s="17"/>
      <c r="J2125" s="77"/>
      <c r="K2125" s="122"/>
    </row>
    <row r="2126" spans="1:11" ht="16.2" x14ac:dyDescent="0.3">
      <c r="A2126" s="63"/>
      <c r="B2126" s="45" t="s">
        <v>382</v>
      </c>
      <c r="C2126" s="4">
        <v>8</v>
      </c>
      <c r="D2126" s="4">
        <f t="shared" si="392"/>
        <v>7</v>
      </c>
      <c r="E2126" s="4"/>
      <c r="F2126" s="4"/>
      <c r="G2126" s="17"/>
      <c r="H2126" s="17"/>
      <c r="I2126" s="17"/>
      <c r="J2126" s="77"/>
      <c r="K2126" s="122"/>
    </row>
    <row r="2127" spans="1:11" ht="16.2" x14ac:dyDescent="0.3">
      <c r="A2127" s="63"/>
      <c r="B2127" s="45" t="s">
        <v>383</v>
      </c>
      <c r="C2127" s="4">
        <v>8</v>
      </c>
      <c r="D2127" s="4">
        <f t="shared" si="392"/>
        <v>7</v>
      </c>
      <c r="E2127" s="4"/>
      <c r="F2127" s="4"/>
      <c r="G2127" s="17"/>
      <c r="H2127" s="17"/>
      <c r="I2127" s="17"/>
      <c r="J2127" s="77"/>
      <c r="K2127" s="122"/>
    </row>
    <row r="2128" spans="1:11" ht="16.2" x14ac:dyDescent="0.3">
      <c r="A2128" s="63"/>
      <c r="B2128" s="45" t="s">
        <v>384</v>
      </c>
      <c r="C2128" s="4">
        <v>8</v>
      </c>
      <c r="D2128" s="4">
        <f t="shared" si="392"/>
        <v>7</v>
      </c>
      <c r="E2128" s="4"/>
      <c r="F2128" s="4"/>
      <c r="G2128" s="17"/>
      <c r="H2128" s="17"/>
      <c r="I2128" s="17"/>
      <c r="J2128" s="77"/>
      <c r="K2128" s="122"/>
    </row>
    <row r="2129" spans="1:11" ht="16.2" x14ac:dyDescent="0.3">
      <c r="A2129" s="63"/>
      <c r="B2129" s="8" t="s">
        <v>59</v>
      </c>
      <c r="C2129" s="4"/>
      <c r="D2129" s="4">
        <v>140</v>
      </c>
      <c r="E2129" s="4"/>
      <c r="F2129" s="4"/>
      <c r="G2129" s="17"/>
      <c r="H2129" s="1"/>
      <c r="I2129" s="1"/>
      <c r="J2129" s="77">
        <v>22120</v>
      </c>
      <c r="K2129" s="122"/>
    </row>
    <row r="2130" spans="1:11" ht="32.4" x14ac:dyDescent="0.3">
      <c r="A2130" s="63"/>
      <c r="B2130" s="90" t="s">
        <v>1849</v>
      </c>
      <c r="C2130" s="4"/>
      <c r="D2130" s="4"/>
      <c r="E2130" s="4"/>
      <c r="F2130" s="4"/>
      <c r="G2130" s="17"/>
      <c r="H2130" s="1"/>
      <c r="I2130" s="1"/>
      <c r="J2130" s="77">
        <v>0</v>
      </c>
      <c r="K2130" s="122">
        <v>2528</v>
      </c>
    </row>
    <row r="2131" spans="1:11" ht="16.2" x14ac:dyDescent="0.3">
      <c r="A2131" s="63"/>
      <c r="B2131" s="8" t="s">
        <v>1817</v>
      </c>
      <c r="C2131" s="4"/>
      <c r="D2131" s="4"/>
      <c r="E2131" s="4"/>
      <c r="F2131" s="4"/>
      <c r="G2131" s="17"/>
      <c r="H2131" s="1"/>
      <c r="I2131" s="1"/>
      <c r="J2131" s="77">
        <v>24648</v>
      </c>
      <c r="K2131" s="122"/>
    </row>
    <row r="2132" spans="1:11" ht="16.2" x14ac:dyDescent="0.3">
      <c r="A2132" s="63"/>
      <c r="B2132" s="8" t="s">
        <v>1</v>
      </c>
      <c r="C2132" s="4"/>
      <c r="D2132" s="4"/>
      <c r="E2132" s="4"/>
      <c r="F2132" s="4"/>
      <c r="G2132" s="1"/>
      <c r="H2132" s="1"/>
      <c r="I2132" s="1"/>
      <c r="J2132" s="77">
        <v>27500</v>
      </c>
      <c r="K2132" s="122"/>
    </row>
    <row r="2133" spans="1:11" ht="16.2" x14ac:dyDescent="0.3">
      <c r="A2133" s="63"/>
      <c r="B2133" s="8" t="s">
        <v>405</v>
      </c>
      <c r="C2133" s="9"/>
      <c r="D2133" s="9" t="str">
        <f t="shared" si="392"/>
        <v/>
      </c>
      <c r="E2133" s="9"/>
      <c r="F2133" s="9"/>
      <c r="G2133" s="10"/>
      <c r="H2133" s="10"/>
      <c r="I2133" s="10"/>
      <c r="J2133" s="78">
        <v>2852</v>
      </c>
      <c r="K2133" s="122"/>
    </row>
    <row r="2134" spans="1:11" x14ac:dyDescent="0.3">
      <c r="A2134" s="63"/>
      <c r="K2134" s="122"/>
    </row>
    <row r="2135" spans="1:11" ht="16.2" x14ac:dyDescent="0.3">
      <c r="A2135" s="63"/>
      <c r="B2135" s="45" t="s">
        <v>385</v>
      </c>
      <c r="C2135" s="4"/>
      <c r="D2135" s="4" t="str">
        <f t="shared" ref="D2135:D2165" si="393">IF((OR(C2135&gt;12,C2135=12)),C2135-2,IF(C2135=8,C2135-1,""))</f>
        <v/>
      </c>
      <c r="E2135" s="4"/>
      <c r="F2135" s="4"/>
      <c r="G2135" s="1"/>
      <c r="H2135" s="1"/>
      <c r="I2135" s="1"/>
      <c r="J2135" s="77"/>
      <c r="K2135" s="122"/>
    </row>
    <row r="2136" spans="1:11" ht="16.2" x14ac:dyDescent="0.3">
      <c r="A2136" s="63"/>
      <c r="B2136" s="45" t="s">
        <v>386</v>
      </c>
      <c r="C2136" s="4">
        <v>9</v>
      </c>
      <c r="D2136" s="4">
        <v>8</v>
      </c>
      <c r="E2136" s="4">
        <f t="shared" ref="E2136:E2141" si="394">IF(D2136&lt;8,D2136,8)</f>
        <v>8</v>
      </c>
      <c r="F2136" s="4"/>
      <c r="G2136" s="17">
        <f t="shared" ref="G2136" si="395">IF(2&lt;F2136,2,F2136)*158*4/3</f>
        <v>0</v>
      </c>
      <c r="H2136" s="17">
        <f t="shared" ref="H2136:H2137" si="396">IF(F2136&gt;2,F2136-2,0)*158*5/3</f>
        <v>0</v>
      </c>
      <c r="I2136" s="17"/>
      <c r="J2136" s="77"/>
      <c r="K2136" s="122"/>
    </row>
    <row r="2137" spans="1:11" ht="16.2" x14ac:dyDescent="0.3">
      <c r="A2137" s="63"/>
      <c r="B2137" s="45" t="s">
        <v>387</v>
      </c>
      <c r="C2137" s="4">
        <v>12</v>
      </c>
      <c r="D2137" s="4">
        <f t="shared" si="393"/>
        <v>10</v>
      </c>
      <c r="E2137" s="4">
        <f t="shared" si="394"/>
        <v>8</v>
      </c>
      <c r="F2137" s="4">
        <f t="shared" ref="F2137:F2162" si="397">D2137-8</f>
        <v>2</v>
      </c>
      <c r="G2137" s="17">
        <f>ROUND(IF(2&lt;F2137,2,F2137)*158*4/3,0)</f>
        <v>421</v>
      </c>
      <c r="H2137" s="17">
        <f t="shared" si="396"/>
        <v>0</v>
      </c>
      <c r="I2137" s="17"/>
      <c r="J2137" s="77"/>
      <c r="K2137" s="122"/>
    </row>
    <row r="2138" spans="1:11" ht="16.2" x14ac:dyDescent="0.3">
      <c r="A2138" s="63"/>
      <c r="B2138" s="45" t="s">
        <v>388</v>
      </c>
      <c r="C2138" s="4">
        <v>8</v>
      </c>
      <c r="D2138" s="4">
        <f t="shared" si="393"/>
        <v>7</v>
      </c>
      <c r="E2138" s="4">
        <f t="shared" si="394"/>
        <v>7</v>
      </c>
      <c r="F2138" s="4"/>
      <c r="G2138" s="17"/>
      <c r="H2138" s="17"/>
      <c r="I2138" s="17"/>
      <c r="J2138" s="77"/>
      <c r="K2138" s="122"/>
    </row>
    <row r="2139" spans="1:11" ht="16.2" x14ac:dyDescent="0.3">
      <c r="A2139" s="63"/>
      <c r="B2139" s="45" t="s">
        <v>389</v>
      </c>
      <c r="C2139" s="4">
        <v>8</v>
      </c>
      <c r="D2139" s="4">
        <f t="shared" si="393"/>
        <v>7</v>
      </c>
      <c r="E2139" s="4">
        <f t="shared" si="394"/>
        <v>7</v>
      </c>
      <c r="F2139" s="4"/>
      <c r="G2139" s="17"/>
      <c r="H2139" s="17"/>
      <c r="I2139" s="17"/>
      <c r="J2139" s="77"/>
      <c r="K2139" s="122"/>
    </row>
    <row r="2140" spans="1:11" ht="16.2" x14ac:dyDescent="0.3">
      <c r="A2140" s="63"/>
      <c r="B2140" s="45" t="s">
        <v>390</v>
      </c>
      <c r="C2140" s="4">
        <v>8</v>
      </c>
      <c r="D2140" s="4">
        <f t="shared" si="393"/>
        <v>7</v>
      </c>
      <c r="E2140" s="4">
        <f t="shared" si="394"/>
        <v>7</v>
      </c>
      <c r="F2140" s="4"/>
      <c r="G2140" s="17"/>
      <c r="H2140" s="17"/>
      <c r="I2140" s="17"/>
      <c r="J2140" s="77"/>
      <c r="K2140" s="122"/>
    </row>
    <row r="2141" spans="1:11" ht="16.2" x14ac:dyDescent="0.3">
      <c r="A2141" s="63"/>
      <c r="B2141" s="45" t="s">
        <v>391</v>
      </c>
      <c r="C2141" s="4">
        <v>8</v>
      </c>
      <c r="D2141" s="4">
        <f t="shared" si="393"/>
        <v>7</v>
      </c>
      <c r="E2141" s="4">
        <f t="shared" si="394"/>
        <v>7</v>
      </c>
      <c r="F2141" s="4"/>
      <c r="G2141" s="17"/>
      <c r="H2141" s="17"/>
      <c r="I2141" s="17"/>
      <c r="J2141" s="77"/>
      <c r="K2141" s="122"/>
    </row>
    <row r="2142" spans="1:11" ht="16.2" x14ac:dyDescent="0.3">
      <c r="A2142" s="63"/>
      <c r="B2142" s="45" t="s">
        <v>392</v>
      </c>
      <c r="C2142" s="4"/>
      <c r="D2142" s="4" t="str">
        <f t="shared" si="393"/>
        <v/>
      </c>
      <c r="E2142" s="4"/>
      <c r="F2142" s="4"/>
      <c r="G2142" s="17"/>
      <c r="H2142" s="17"/>
      <c r="I2142" s="17"/>
      <c r="J2142" s="77"/>
      <c r="K2142" s="122"/>
    </row>
    <row r="2143" spans="1:11" ht="16.2" x14ac:dyDescent="0.3">
      <c r="A2143" s="63"/>
      <c r="B2143" s="45" t="s">
        <v>393</v>
      </c>
      <c r="C2143" s="4"/>
      <c r="D2143" s="4" t="str">
        <f t="shared" si="393"/>
        <v/>
      </c>
      <c r="E2143" s="4"/>
      <c r="F2143" s="4"/>
      <c r="G2143" s="17"/>
      <c r="H2143" s="17"/>
      <c r="I2143" s="17"/>
      <c r="J2143" s="77"/>
      <c r="K2143" s="122"/>
    </row>
    <row r="2144" spans="1:11" ht="16.2" x14ac:dyDescent="0.3">
      <c r="A2144" s="63"/>
      <c r="B2144" s="45" t="s">
        <v>394</v>
      </c>
      <c r="C2144" s="4">
        <v>8</v>
      </c>
      <c r="D2144" s="4">
        <f t="shared" si="393"/>
        <v>7</v>
      </c>
      <c r="E2144" s="4">
        <f t="shared" ref="E2144:E2148" si="398">IF(D2144&lt;8,D2144,8)</f>
        <v>7</v>
      </c>
      <c r="F2144" s="4"/>
      <c r="G2144" s="17"/>
      <c r="H2144" s="17"/>
      <c r="I2144" s="17"/>
      <c r="J2144" s="77"/>
      <c r="K2144" s="122"/>
    </row>
    <row r="2145" spans="1:11" ht="16.2" x14ac:dyDescent="0.3">
      <c r="A2145" s="63"/>
      <c r="B2145" s="45" t="s">
        <v>395</v>
      </c>
      <c r="C2145" s="4">
        <v>8</v>
      </c>
      <c r="D2145" s="4">
        <f t="shared" si="393"/>
        <v>7</v>
      </c>
      <c r="E2145" s="4">
        <f t="shared" si="398"/>
        <v>7</v>
      </c>
      <c r="F2145" s="4"/>
      <c r="G2145" s="17"/>
      <c r="H2145" s="17"/>
      <c r="I2145" s="17"/>
      <c r="J2145" s="77"/>
      <c r="K2145" s="122"/>
    </row>
    <row r="2146" spans="1:11" ht="16.2" x14ac:dyDescent="0.3">
      <c r="A2146" s="63"/>
      <c r="B2146" s="45" t="s">
        <v>396</v>
      </c>
      <c r="C2146" s="4">
        <v>8</v>
      </c>
      <c r="D2146" s="4">
        <f t="shared" si="393"/>
        <v>7</v>
      </c>
      <c r="E2146" s="4">
        <f t="shared" si="398"/>
        <v>7</v>
      </c>
      <c r="F2146" s="4"/>
      <c r="G2146" s="17"/>
      <c r="H2146" s="17"/>
      <c r="I2146" s="17"/>
      <c r="J2146" s="77"/>
      <c r="K2146" s="122"/>
    </row>
    <row r="2147" spans="1:11" ht="16.2" x14ac:dyDescent="0.3">
      <c r="A2147" s="63"/>
      <c r="B2147" s="45" t="s">
        <v>397</v>
      </c>
      <c r="C2147" s="4">
        <v>8</v>
      </c>
      <c r="D2147" s="4">
        <f t="shared" si="393"/>
        <v>7</v>
      </c>
      <c r="E2147" s="4">
        <f t="shared" si="398"/>
        <v>7</v>
      </c>
      <c r="F2147" s="4"/>
      <c r="G2147" s="17"/>
      <c r="H2147" s="17"/>
      <c r="I2147" s="17"/>
      <c r="J2147" s="77"/>
      <c r="K2147" s="122"/>
    </row>
    <row r="2148" spans="1:11" ht="16.2" x14ac:dyDescent="0.3">
      <c r="A2148" s="63"/>
      <c r="B2148" s="45" t="s">
        <v>398</v>
      </c>
      <c r="C2148" s="4">
        <v>8</v>
      </c>
      <c r="D2148" s="4">
        <f t="shared" si="393"/>
        <v>7</v>
      </c>
      <c r="E2148" s="4">
        <f t="shared" si="398"/>
        <v>7</v>
      </c>
      <c r="F2148" s="4"/>
      <c r="G2148" s="17"/>
      <c r="H2148" s="17"/>
      <c r="I2148" s="17"/>
      <c r="J2148" s="77"/>
      <c r="K2148" s="122"/>
    </row>
    <row r="2149" spans="1:11" ht="16.2" x14ac:dyDescent="0.3">
      <c r="A2149" s="63"/>
      <c r="B2149" s="166" t="s">
        <v>2073</v>
      </c>
      <c r="C2149" s="19"/>
      <c r="D2149" s="19" t="str">
        <f t="shared" si="393"/>
        <v/>
      </c>
      <c r="E2149" s="19"/>
      <c r="F2149" s="19"/>
      <c r="G2149" s="20"/>
      <c r="H2149" s="20"/>
      <c r="I2149" s="20"/>
      <c r="J2149" s="91"/>
      <c r="K2149" s="122"/>
    </row>
    <row r="2150" spans="1:11" ht="16.2" x14ac:dyDescent="0.3">
      <c r="A2150" s="63"/>
      <c r="B2150" s="45" t="s">
        <v>399</v>
      </c>
      <c r="C2150" s="4">
        <v>10.5</v>
      </c>
      <c r="D2150" s="4">
        <v>9.5</v>
      </c>
      <c r="E2150" s="4">
        <f t="shared" ref="E2150" si="399">IF(D2150&lt;8,D2150,8)</f>
        <v>8</v>
      </c>
      <c r="F2150" s="4">
        <f t="shared" si="397"/>
        <v>1.5</v>
      </c>
      <c r="G2150" s="17">
        <f>ROUND(IF(2&lt;F2150,2,F2150)*158*4/3,0)</f>
        <v>316</v>
      </c>
      <c r="H2150" s="17">
        <f t="shared" ref="H2150:H2162" si="400">IF(F2150&gt;2,F2150-2,0)*158*5/3</f>
        <v>0</v>
      </c>
      <c r="I2150" s="17"/>
      <c r="J2150" s="77"/>
      <c r="K2150" s="122"/>
    </row>
    <row r="2151" spans="1:11" ht="16.2" x14ac:dyDescent="0.3">
      <c r="A2151" s="63"/>
      <c r="B2151" s="45" t="s">
        <v>400</v>
      </c>
      <c r="C2151" s="4"/>
      <c r="D2151" s="4" t="str">
        <f t="shared" si="393"/>
        <v/>
      </c>
      <c r="E2151" s="4"/>
      <c r="F2151" s="4"/>
      <c r="G2151" s="17"/>
      <c r="H2151" s="17"/>
      <c r="I2151" s="17"/>
      <c r="J2151" s="77"/>
      <c r="K2151" s="122"/>
    </row>
    <row r="2152" spans="1:11" ht="16.2" x14ac:dyDescent="0.3">
      <c r="A2152" s="63"/>
      <c r="B2152" s="45" t="s">
        <v>401</v>
      </c>
      <c r="C2152" s="4"/>
      <c r="D2152" s="4" t="str">
        <f t="shared" si="393"/>
        <v/>
      </c>
      <c r="E2152" s="4"/>
      <c r="F2152" s="4"/>
      <c r="G2152" s="17"/>
      <c r="H2152" s="17"/>
      <c r="I2152" s="17"/>
      <c r="J2152" s="77"/>
      <c r="K2152" s="122"/>
    </row>
    <row r="2153" spans="1:11" ht="16.2" x14ac:dyDescent="0.3">
      <c r="A2153" s="63"/>
      <c r="B2153" s="45" t="s">
        <v>402</v>
      </c>
      <c r="C2153" s="4"/>
      <c r="D2153" s="4" t="str">
        <f t="shared" si="393"/>
        <v/>
      </c>
      <c r="E2153" s="4"/>
      <c r="F2153" s="4"/>
      <c r="G2153" s="17"/>
      <c r="H2153" s="17"/>
      <c r="I2153" s="17"/>
      <c r="J2153" s="77"/>
      <c r="K2153" s="122"/>
    </row>
    <row r="2154" spans="1:11" ht="16.2" x14ac:dyDescent="0.3">
      <c r="A2154" s="63"/>
      <c r="B2154" s="45" t="s">
        <v>403</v>
      </c>
      <c r="C2154" s="4"/>
      <c r="D2154" s="4" t="str">
        <f t="shared" si="393"/>
        <v/>
      </c>
      <c r="E2154" s="4"/>
      <c r="F2154" s="4"/>
      <c r="G2154" s="17"/>
      <c r="H2154" s="17"/>
      <c r="I2154" s="17"/>
      <c r="J2154" s="77"/>
      <c r="K2154" s="122"/>
    </row>
    <row r="2155" spans="1:11" ht="16.2" x14ac:dyDescent="0.3">
      <c r="A2155" s="63"/>
      <c r="B2155" s="45" t="s">
        <v>404</v>
      </c>
      <c r="C2155" s="4"/>
      <c r="D2155" s="4" t="str">
        <f t="shared" si="393"/>
        <v/>
      </c>
      <c r="E2155" s="4"/>
      <c r="F2155" s="4"/>
      <c r="G2155" s="17"/>
      <c r="H2155" s="17"/>
      <c r="I2155" s="17"/>
      <c r="J2155" s="77"/>
      <c r="K2155" s="122"/>
    </row>
    <row r="2156" spans="1:11" ht="16.2" x14ac:dyDescent="0.3">
      <c r="A2156" s="63"/>
      <c r="B2156" s="45" t="s">
        <v>494</v>
      </c>
      <c r="C2156" s="4"/>
      <c r="D2156" s="4" t="str">
        <f t="shared" si="393"/>
        <v/>
      </c>
      <c r="E2156" s="4"/>
      <c r="F2156" s="4"/>
      <c r="G2156" s="17"/>
      <c r="H2156" s="17"/>
      <c r="I2156" s="17"/>
      <c r="J2156" s="77"/>
      <c r="K2156" s="122"/>
    </row>
    <row r="2157" spans="1:11" ht="16.2" x14ac:dyDescent="0.3">
      <c r="A2157" s="63"/>
      <c r="B2157" s="45" t="s">
        <v>495</v>
      </c>
      <c r="C2157" s="4"/>
      <c r="D2157" s="4" t="str">
        <f t="shared" si="393"/>
        <v/>
      </c>
      <c r="E2157" s="4"/>
      <c r="F2157" s="4"/>
      <c r="G2157" s="17"/>
      <c r="H2157" s="17"/>
      <c r="I2157" s="17"/>
      <c r="J2157" s="77"/>
      <c r="K2157" s="122"/>
    </row>
    <row r="2158" spans="1:11" ht="16.2" x14ac:dyDescent="0.3">
      <c r="A2158" s="63"/>
      <c r="B2158" s="45" t="s">
        <v>496</v>
      </c>
      <c r="C2158" s="4"/>
      <c r="D2158" s="4" t="str">
        <f t="shared" si="393"/>
        <v/>
      </c>
      <c r="E2158" s="4"/>
      <c r="F2158" s="4"/>
      <c r="G2158" s="17"/>
      <c r="H2158" s="17"/>
      <c r="I2158" s="17"/>
      <c r="J2158" s="77"/>
      <c r="K2158" s="122"/>
    </row>
    <row r="2159" spans="1:11" ht="16.2" x14ac:dyDescent="0.3">
      <c r="A2159" s="63"/>
      <c r="B2159" s="45" t="s">
        <v>497</v>
      </c>
      <c r="C2159" s="4">
        <v>12</v>
      </c>
      <c r="D2159" s="4">
        <f t="shared" si="393"/>
        <v>10</v>
      </c>
      <c r="E2159" s="4">
        <f t="shared" ref="E2159:E2162" si="401">IF(D2159&lt;8,D2159,8)</f>
        <v>8</v>
      </c>
      <c r="F2159" s="4">
        <f t="shared" si="397"/>
        <v>2</v>
      </c>
      <c r="G2159" s="17">
        <f>ROUND(IF(2&lt;F2159,2,F2159)*158*4/3,0)</f>
        <v>421</v>
      </c>
      <c r="H2159" s="17">
        <f t="shared" si="400"/>
        <v>0</v>
      </c>
      <c r="I2159" s="17"/>
      <c r="J2159" s="77"/>
      <c r="K2159" s="122"/>
    </row>
    <row r="2160" spans="1:11" ht="16.2" x14ac:dyDescent="0.3">
      <c r="A2160" s="63"/>
      <c r="B2160" s="45" t="s">
        <v>498</v>
      </c>
      <c r="C2160" s="4">
        <v>12</v>
      </c>
      <c r="D2160" s="4">
        <f t="shared" si="393"/>
        <v>10</v>
      </c>
      <c r="E2160" s="4">
        <f t="shared" si="401"/>
        <v>8</v>
      </c>
      <c r="F2160" s="4">
        <f t="shared" si="397"/>
        <v>2</v>
      </c>
      <c r="G2160" s="17">
        <f t="shared" ref="G2160:G2162" si="402">ROUND(IF(2&lt;F2160,2,F2160)*158*4/3,0)</f>
        <v>421</v>
      </c>
      <c r="H2160" s="17">
        <f t="shared" si="400"/>
        <v>0</v>
      </c>
      <c r="I2160" s="17"/>
      <c r="J2160" s="77"/>
      <c r="K2160" s="122"/>
    </row>
    <row r="2161" spans="1:11" ht="16.2" x14ac:dyDescent="0.3">
      <c r="A2161" s="63"/>
      <c r="B2161" s="45" t="s">
        <v>499</v>
      </c>
      <c r="C2161" s="4">
        <v>12</v>
      </c>
      <c r="D2161" s="4">
        <f t="shared" si="393"/>
        <v>10</v>
      </c>
      <c r="E2161" s="4">
        <f t="shared" si="401"/>
        <v>8</v>
      </c>
      <c r="F2161" s="4">
        <f t="shared" si="397"/>
        <v>2</v>
      </c>
      <c r="G2161" s="17">
        <f t="shared" si="402"/>
        <v>421</v>
      </c>
      <c r="H2161" s="17">
        <f t="shared" si="400"/>
        <v>0</v>
      </c>
      <c r="I2161" s="17"/>
      <c r="J2161" s="77"/>
      <c r="K2161" s="122"/>
    </row>
    <row r="2162" spans="1:11" ht="16.2" x14ac:dyDescent="0.3">
      <c r="A2162" s="63"/>
      <c r="B2162" s="45" t="s">
        <v>500</v>
      </c>
      <c r="C2162" s="4">
        <v>12</v>
      </c>
      <c r="D2162" s="4">
        <f t="shared" si="393"/>
        <v>10</v>
      </c>
      <c r="E2162" s="4">
        <f t="shared" si="401"/>
        <v>8</v>
      </c>
      <c r="F2162" s="4">
        <f t="shared" si="397"/>
        <v>2</v>
      </c>
      <c r="G2162" s="17">
        <f t="shared" si="402"/>
        <v>421</v>
      </c>
      <c r="H2162" s="17">
        <f t="shared" si="400"/>
        <v>0</v>
      </c>
      <c r="I2162" s="17"/>
      <c r="J2162" s="77"/>
      <c r="K2162" s="122"/>
    </row>
    <row r="2163" spans="1:11" ht="16.2" x14ac:dyDescent="0.3">
      <c r="A2163" s="63"/>
      <c r="B2163" s="45" t="s">
        <v>501</v>
      </c>
      <c r="C2163" s="4"/>
      <c r="D2163" s="4" t="str">
        <f t="shared" si="393"/>
        <v/>
      </c>
      <c r="E2163" s="4"/>
      <c r="F2163" s="4"/>
      <c r="G2163" s="17"/>
      <c r="H2163" s="17"/>
      <c r="I2163" s="17"/>
      <c r="J2163" s="77"/>
      <c r="K2163" s="122"/>
    </row>
    <row r="2164" spans="1:11" ht="16.2" x14ac:dyDescent="0.3">
      <c r="A2164" s="63"/>
      <c r="B2164" s="45" t="s">
        <v>502</v>
      </c>
      <c r="C2164" s="4"/>
      <c r="D2164" s="4" t="str">
        <f t="shared" si="393"/>
        <v/>
      </c>
      <c r="E2164" s="4"/>
      <c r="F2164" s="4"/>
      <c r="G2164" s="17"/>
      <c r="H2164" s="17"/>
      <c r="I2164" s="17"/>
      <c r="J2164" s="77"/>
      <c r="K2164" s="122"/>
    </row>
    <row r="2165" spans="1:11" ht="16.2" x14ac:dyDescent="0.3">
      <c r="A2165" s="63"/>
      <c r="B2165" s="45" t="s">
        <v>503</v>
      </c>
      <c r="C2165" s="4"/>
      <c r="D2165" s="4" t="str">
        <f t="shared" si="393"/>
        <v/>
      </c>
      <c r="E2165" s="4"/>
      <c r="F2165" s="4"/>
      <c r="G2165" s="17"/>
      <c r="H2165" s="17"/>
      <c r="I2165" s="17"/>
      <c r="J2165" s="77"/>
      <c r="K2165" s="122"/>
    </row>
    <row r="2166" spans="1:11" ht="16.2" x14ac:dyDescent="0.3">
      <c r="A2166" s="63"/>
      <c r="B2166" s="8" t="s">
        <v>59</v>
      </c>
      <c r="C2166" s="4"/>
      <c r="D2166" s="4">
        <v>119</v>
      </c>
      <c r="E2166" s="4"/>
      <c r="F2166" s="4">
        <f>SUM(F2137:F2165)</f>
        <v>11.5</v>
      </c>
      <c r="G2166" s="1"/>
      <c r="H2166" s="1"/>
      <c r="I2166" s="1"/>
      <c r="J2166" s="77">
        <v>18802</v>
      </c>
      <c r="K2166" s="122"/>
    </row>
    <row r="2167" spans="1:11" ht="32.4" x14ac:dyDescent="0.3">
      <c r="A2167" s="63"/>
      <c r="B2167" s="90" t="s">
        <v>1849</v>
      </c>
      <c r="C2167" s="4"/>
      <c r="D2167" s="4"/>
      <c r="E2167" s="4"/>
      <c r="F2167" s="4"/>
      <c r="G2167" s="1"/>
      <c r="H2167" s="1"/>
      <c r="I2167" s="1"/>
      <c r="J2167" s="43">
        <v>2421</v>
      </c>
      <c r="K2167" s="122"/>
    </row>
    <row r="2168" spans="1:11" ht="16.2" x14ac:dyDescent="0.3">
      <c r="A2168" s="63"/>
      <c r="B2168" s="8" t="s">
        <v>1817</v>
      </c>
      <c r="C2168" s="4"/>
      <c r="D2168" s="4"/>
      <c r="E2168" s="4"/>
      <c r="F2168" s="4"/>
      <c r="G2168" s="1"/>
      <c r="H2168" s="1"/>
      <c r="I2168" s="1"/>
      <c r="J2168" s="43">
        <v>21223</v>
      </c>
      <c r="K2168" s="122"/>
    </row>
    <row r="2169" spans="1:11" ht="16.2" x14ac:dyDescent="0.3">
      <c r="A2169" s="63"/>
      <c r="B2169" s="8" t="s">
        <v>1</v>
      </c>
      <c r="C2169" s="4"/>
      <c r="D2169" s="4"/>
      <c r="E2169" s="4"/>
      <c r="F2169" s="4"/>
      <c r="G2169" s="1"/>
      <c r="H2169" s="1"/>
      <c r="I2169" s="1"/>
      <c r="J2169" s="43">
        <v>23750</v>
      </c>
      <c r="K2169" s="122"/>
    </row>
    <row r="2170" spans="1:11" ht="16.2" x14ac:dyDescent="0.3">
      <c r="A2170" s="63"/>
      <c r="B2170" s="8" t="s">
        <v>405</v>
      </c>
      <c r="C2170" s="9"/>
      <c r="D2170" s="9"/>
      <c r="E2170" s="9"/>
      <c r="F2170" s="9"/>
      <c r="G2170" s="10"/>
      <c r="H2170" s="10"/>
      <c r="I2170" s="10"/>
      <c r="J2170" s="78">
        <v>2527</v>
      </c>
      <c r="K2170" s="122"/>
    </row>
    <row r="2171" spans="1:11" x14ac:dyDescent="0.3">
      <c r="A2171" s="63"/>
      <c r="K2171" s="122"/>
    </row>
    <row r="2172" spans="1:11" ht="16.2" x14ac:dyDescent="0.3">
      <c r="A2172" s="63"/>
      <c r="B2172" s="45" t="s">
        <v>1771</v>
      </c>
      <c r="C2172" s="4">
        <v>8</v>
      </c>
      <c r="D2172" s="4">
        <f t="shared" ref="D2172:D2183" si="403">IF((OR(C2172&gt;12,C2172=12)),C2172-2,IF(C2172=8,C2172-1,""))</f>
        <v>7</v>
      </c>
      <c r="E2172" s="4">
        <f t="shared" ref="E2172:E2176" si="404">IF(D2172&lt;8,D2172,8)</f>
        <v>7</v>
      </c>
      <c r="F2172" s="4"/>
      <c r="G2172" s="1"/>
      <c r="H2172" s="1"/>
      <c r="I2172" s="1"/>
      <c r="J2172" s="77"/>
      <c r="K2172" s="122"/>
    </row>
    <row r="2173" spans="1:11" ht="16.2" x14ac:dyDescent="0.3">
      <c r="A2173" s="63"/>
      <c r="B2173" s="45" t="s">
        <v>517</v>
      </c>
      <c r="C2173" s="4">
        <v>8</v>
      </c>
      <c r="D2173" s="4">
        <f t="shared" si="403"/>
        <v>7</v>
      </c>
      <c r="E2173" s="4">
        <f t="shared" si="404"/>
        <v>7</v>
      </c>
      <c r="F2173" s="4"/>
      <c r="G2173" s="1"/>
      <c r="H2173" s="1"/>
      <c r="I2173" s="1"/>
      <c r="J2173" s="77"/>
      <c r="K2173" s="122"/>
    </row>
    <row r="2174" spans="1:11" ht="16.2" x14ac:dyDescent="0.3">
      <c r="A2174" s="63"/>
      <c r="B2174" s="45" t="s">
        <v>518</v>
      </c>
      <c r="C2174" s="4">
        <v>8</v>
      </c>
      <c r="D2174" s="4">
        <f t="shared" si="403"/>
        <v>7</v>
      </c>
      <c r="E2174" s="4">
        <f t="shared" si="404"/>
        <v>7</v>
      </c>
      <c r="F2174" s="4"/>
      <c r="G2174" s="1"/>
      <c r="H2174" s="1"/>
      <c r="I2174" s="1"/>
      <c r="J2174" s="77"/>
      <c r="K2174" s="122"/>
    </row>
    <row r="2175" spans="1:11" ht="16.2" x14ac:dyDescent="0.3">
      <c r="A2175" s="63"/>
      <c r="B2175" s="45" t="s">
        <v>519</v>
      </c>
      <c r="C2175" s="4">
        <v>8</v>
      </c>
      <c r="D2175" s="4">
        <f t="shared" si="403"/>
        <v>7</v>
      </c>
      <c r="E2175" s="4">
        <f t="shared" si="404"/>
        <v>7</v>
      </c>
      <c r="F2175" s="4"/>
      <c r="G2175" s="1"/>
      <c r="H2175" s="1"/>
      <c r="I2175" s="1"/>
      <c r="J2175" s="77"/>
      <c r="K2175" s="122"/>
    </row>
    <row r="2176" spans="1:11" ht="16.2" x14ac:dyDescent="0.3">
      <c r="A2176" s="63"/>
      <c r="B2176" s="45" t="s">
        <v>520</v>
      </c>
      <c r="C2176" s="4">
        <v>8</v>
      </c>
      <c r="D2176" s="4">
        <f t="shared" si="403"/>
        <v>7</v>
      </c>
      <c r="E2176" s="4">
        <f t="shared" si="404"/>
        <v>7</v>
      </c>
      <c r="F2176" s="4"/>
      <c r="G2176" s="1"/>
      <c r="H2176" s="1"/>
      <c r="I2176" s="1"/>
      <c r="J2176" s="77"/>
      <c r="K2176" s="122"/>
    </row>
    <row r="2177" spans="1:11" ht="16.2" x14ac:dyDescent="0.3">
      <c r="A2177" s="63"/>
      <c r="B2177" s="45" t="s">
        <v>521</v>
      </c>
      <c r="C2177" s="4"/>
      <c r="D2177" s="4" t="str">
        <f t="shared" si="403"/>
        <v/>
      </c>
      <c r="E2177" s="4"/>
      <c r="F2177" s="4"/>
      <c r="G2177" s="1"/>
      <c r="H2177" s="1"/>
      <c r="I2177" s="1"/>
      <c r="J2177" s="77"/>
      <c r="K2177" s="122"/>
    </row>
    <row r="2178" spans="1:11" ht="16.2" x14ac:dyDescent="0.3">
      <c r="A2178" s="63"/>
      <c r="B2178" s="45" t="s">
        <v>522</v>
      </c>
      <c r="C2178" s="4">
        <v>12</v>
      </c>
      <c r="D2178" s="4">
        <f t="shared" si="403"/>
        <v>10</v>
      </c>
      <c r="E2178" s="4">
        <f t="shared" ref="E2178:E2183" si="405">IF(D2178&lt;8,D2178,8)</f>
        <v>8</v>
      </c>
      <c r="F2178" s="4">
        <f t="shared" ref="F2178" si="406">D2178-8</f>
        <v>2</v>
      </c>
      <c r="G2178" s="17">
        <f t="shared" ref="G2178" si="407">IF(2&lt;F2178,2,F2178)*158*4/3</f>
        <v>421.33333333333331</v>
      </c>
      <c r="H2178" s="17">
        <f t="shared" ref="H2178" si="408">IF(F2178&gt;2,F2178-2,0)*158*5/3</f>
        <v>0</v>
      </c>
      <c r="I2178" s="17"/>
      <c r="J2178" s="77"/>
      <c r="K2178" s="122"/>
    </row>
    <row r="2179" spans="1:11" ht="16.2" x14ac:dyDescent="0.3">
      <c r="A2179" s="63"/>
      <c r="B2179" s="45" t="s">
        <v>523</v>
      </c>
      <c r="C2179" s="4">
        <v>8</v>
      </c>
      <c r="D2179" s="4">
        <f t="shared" si="403"/>
        <v>7</v>
      </c>
      <c r="E2179" s="4">
        <f t="shared" si="405"/>
        <v>7</v>
      </c>
      <c r="F2179" s="4"/>
      <c r="G2179" s="1"/>
      <c r="H2179" s="1"/>
      <c r="I2179" s="1"/>
      <c r="J2179" s="77"/>
      <c r="K2179" s="122"/>
    </row>
    <row r="2180" spans="1:11" ht="16.2" x14ac:dyDescent="0.3">
      <c r="A2180" s="63"/>
      <c r="B2180" s="45" t="s">
        <v>524</v>
      </c>
      <c r="C2180" s="4">
        <v>8</v>
      </c>
      <c r="D2180" s="4">
        <f t="shared" si="403"/>
        <v>7</v>
      </c>
      <c r="E2180" s="4">
        <f t="shared" si="405"/>
        <v>7</v>
      </c>
      <c r="F2180" s="4"/>
      <c r="G2180" s="1"/>
      <c r="H2180" s="1"/>
      <c r="I2180" s="1"/>
      <c r="J2180" s="77"/>
      <c r="K2180" s="122"/>
    </row>
    <row r="2181" spans="1:11" ht="16.2" x14ac:dyDescent="0.3">
      <c r="A2181" s="63"/>
      <c r="B2181" s="45" t="s">
        <v>525</v>
      </c>
      <c r="C2181" s="4">
        <v>8</v>
      </c>
      <c r="D2181" s="4">
        <f t="shared" si="403"/>
        <v>7</v>
      </c>
      <c r="E2181" s="4">
        <f t="shared" si="405"/>
        <v>7</v>
      </c>
      <c r="F2181" s="4"/>
      <c r="G2181" s="1"/>
      <c r="H2181" s="1"/>
      <c r="I2181" s="1"/>
      <c r="J2181" s="77"/>
      <c r="K2181" s="122"/>
    </row>
    <row r="2182" spans="1:11" ht="16.2" x14ac:dyDescent="0.3">
      <c r="A2182" s="63"/>
      <c r="B2182" s="45" t="s">
        <v>526</v>
      </c>
      <c r="C2182" s="4">
        <v>8</v>
      </c>
      <c r="D2182" s="4">
        <f t="shared" si="403"/>
        <v>7</v>
      </c>
      <c r="E2182" s="4">
        <f t="shared" si="405"/>
        <v>7</v>
      </c>
      <c r="F2182" s="4"/>
      <c r="G2182" s="1"/>
      <c r="H2182" s="1"/>
      <c r="I2182" s="1"/>
      <c r="J2182" s="77"/>
      <c r="K2182" s="122"/>
    </row>
    <row r="2183" spans="1:11" ht="16.2" x14ac:dyDescent="0.3">
      <c r="A2183" s="63"/>
      <c r="B2183" s="45" t="s">
        <v>527</v>
      </c>
      <c r="C2183" s="4">
        <v>8</v>
      </c>
      <c r="D2183" s="4">
        <f t="shared" si="403"/>
        <v>7</v>
      </c>
      <c r="E2183" s="4">
        <f t="shared" si="405"/>
        <v>7</v>
      </c>
      <c r="F2183" s="4"/>
      <c r="G2183" s="1"/>
      <c r="H2183" s="1"/>
      <c r="I2183" s="1"/>
      <c r="J2183" s="77"/>
      <c r="K2183" s="122"/>
    </row>
    <row r="2184" spans="1:11" ht="16.2" x14ac:dyDescent="0.3">
      <c r="A2184" s="63"/>
      <c r="B2184" s="45" t="s">
        <v>528</v>
      </c>
      <c r="C2184" s="4"/>
      <c r="D2184" s="4"/>
      <c r="E2184" s="4"/>
      <c r="F2184" s="4"/>
      <c r="G2184" s="1"/>
      <c r="H2184" s="1"/>
      <c r="I2184" s="1"/>
      <c r="J2184" s="77"/>
      <c r="K2184" s="122"/>
    </row>
    <row r="2185" spans="1:11" ht="16.2" x14ac:dyDescent="0.3">
      <c r="A2185" s="63"/>
      <c r="B2185" s="45" t="s">
        <v>529</v>
      </c>
      <c r="C2185" s="4">
        <v>8</v>
      </c>
      <c r="D2185" s="4">
        <v>7</v>
      </c>
      <c r="E2185" s="4">
        <f t="shared" ref="E2185:E2186" si="409">IF(D2185&lt;8,D2185,8)</f>
        <v>7</v>
      </c>
      <c r="F2185" s="4"/>
      <c r="G2185" s="1"/>
      <c r="H2185" s="1"/>
      <c r="I2185" s="1"/>
      <c r="J2185" s="77"/>
      <c r="K2185" s="122"/>
    </row>
    <row r="2186" spans="1:11" ht="16.2" x14ac:dyDescent="0.3">
      <c r="A2186" s="63"/>
      <c r="B2186" s="45" t="s">
        <v>530</v>
      </c>
      <c r="C2186" s="4">
        <v>8</v>
      </c>
      <c r="D2186" s="4">
        <v>7</v>
      </c>
      <c r="E2186" s="4">
        <f t="shared" si="409"/>
        <v>7</v>
      </c>
      <c r="F2186" s="4"/>
      <c r="G2186" s="1"/>
      <c r="H2186" s="1"/>
      <c r="I2186" s="1"/>
      <c r="J2186" s="77"/>
      <c r="K2186" s="122"/>
    </row>
    <row r="2187" spans="1:11" ht="16.2" x14ac:dyDescent="0.3">
      <c r="A2187" s="63"/>
      <c r="B2187" s="8" t="s">
        <v>59</v>
      </c>
      <c r="C2187" s="4"/>
      <c r="D2187" s="4">
        <v>92</v>
      </c>
      <c r="E2187" s="4"/>
      <c r="F2187" s="4">
        <v>2</v>
      </c>
      <c r="G2187" s="1"/>
      <c r="H2187" s="1"/>
      <c r="I2187" s="1"/>
      <c r="J2187" s="77">
        <v>14536</v>
      </c>
      <c r="K2187" s="122"/>
    </row>
    <row r="2188" spans="1:11" ht="32.4" x14ac:dyDescent="0.3">
      <c r="A2188" s="63"/>
      <c r="B2188" s="90" t="s">
        <v>1849</v>
      </c>
      <c r="C2188" s="4"/>
      <c r="D2188" s="4"/>
      <c r="E2188" s="4"/>
      <c r="F2188" s="4"/>
      <c r="G2188" s="1"/>
      <c r="H2188" s="1"/>
      <c r="I2188" s="1"/>
      <c r="J2188" s="43">
        <v>421</v>
      </c>
      <c r="K2188" s="122"/>
    </row>
    <row r="2189" spans="1:11" ht="16.2" x14ac:dyDescent="0.3">
      <c r="A2189" s="63"/>
      <c r="B2189" s="8" t="s">
        <v>1817</v>
      </c>
      <c r="C2189" s="4"/>
      <c r="D2189" s="4"/>
      <c r="E2189" s="4"/>
      <c r="F2189" s="4"/>
      <c r="G2189" s="1"/>
      <c r="H2189" s="1"/>
      <c r="I2189" s="1"/>
      <c r="J2189" s="43">
        <v>14957</v>
      </c>
      <c r="K2189" s="122"/>
    </row>
    <row r="2190" spans="1:11" ht="16.2" x14ac:dyDescent="0.3">
      <c r="A2190" s="63"/>
      <c r="B2190" s="8" t="s">
        <v>1</v>
      </c>
      <c r="C2190" s="4"/>
      <c r="D2190" s="4"/>
      <c r="E2190" s="4"/>
      <c r="F2190" s="4"/>
      <c r="G2190" s="1"/>
      <c r="H2190" s="1"/>
      <c r="I2190" s="1"/>
      <c r="J2190" s="43">
        <v>19375</v>
      </c>
      <c r="K2190" s="122"/>
    </row>
    <row r="2191" spans="1:11" ht="16.2" x14ac:dyDescent="0.3">
      <c r="A2191" s="63"/>
      <c r="B2191" s="8" t="s">
        <v>405</v>
      </c>
      <c r="C2191" s="9"/>
      <c r="D2191" s="9"/>
      <c r="E2191" s="9"/>
      <c r="F2191" s="9"/>
      <c r="G2191" s="10"/>
      <c r="H2191" s="10"/>
      <c r="I2191" s="10"/>
      <c r="J2191" s="78">
        <v>4418</v>
      </c>
      <c r="K2191" s="122"/>
    </row>
    <row r="2192" spans="1:11" ht="16.2" x14ac:dyDescent="0.3">
      <c r="A2192" s="64"/>
      <c r="B2192" s="66" t="s">
        <v>1814</v>
      </c>
      <c r="C2192" s="29"/>
      <c r="D2192" s="29"/>
      <c r="E2192" s="29"/>
      <c r="F2192" s="29"/>
      <c r="G2192" s="29"/>
      <c r="H2192" s="29"/>
      <c r="I2192" s="29"/>
      <c r="J2192" s="77">
        <f>SUM(J2191,J2170,J2133,J2098,J2061,J2023,J1987,J1950,J1914,J1877,J1840,J1804,J1767,J1731,J1694,J1659,J1622,J1585,J1551,J1516,J1481,J1444,J1407,J1371,J1334,J1298,J1260,J1230,J1193,J1156,J1120,J1084,J1049,J1014,J979,J942,J908,J871,J834,J800,J763,J726,J694,J657,J621,J584,J547,J511,J474,J438,J401,J365,J329,J293,J257,J220,J184,J147,J110,J74,J37)</f>
        <v>499951</v>
      </c>
      <c r="K2192" s="122"/>
    </row>
  </sheetData>
  <phoneticPr fontId="1" type="noConversion"/>
  <pageMargins left="0.25" right="0.25" top="0.75" bottom="0.75" header="0.3" footer="0.3"/>
  <pageSetup paperSize="9" scale="87" fitToHeight="0" orientation="portrait" horizontalDpi="4294967295" verticalDpi="4294967295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27"/>
  <sheetViews>
    <sheetView workbookViewId="0">
      <selection activeCell="K3" sqref="K3"/>
    </sheetView>
  </sheetViews>
  <sheetFormatPr defaultRowHeight="15" x14ac:dyDescent="0.3"/>
  <cols>
    <col min="1" max="1" width="5.125" customWidth="1"/>
    <col min="2" max="2" width="15.625" style="32" customWidth="1"/>
    <col min="3" max="3" width="11.25" customWidth="1"/>
    <col min="4" max="4" width="11.625" customWidth="1"/>
    <col min="5" max="5" width="12.75" hidden="1" customWidth="1"/>
    <col min="6" max="6" width="7.5" customWidth="1"/>
    <col min="7" max="7" width="12.5" hidden="1" customWidth="1"/>
    <col min="8" max="8" width="11.25" hidden="1" customWidth="1"/>
    <col min="9" max="9" width="12.25" customWidth="1"/>
    <col min="10" max="10" width="41.5" customWidth="1"/>
    <col min="11" max="11" width="21" style="37" customWidth="1"/>
  </cols>
  <sheetData>
    <row r="1" spans="1:11" ht="16.2" x14ac:dyDescent="0.3">
      <c r="B1" s="56" t="s">
        <v>1808</v>
      </c>
    </row>
    <row r="2" spans="1:11" ht="127.2" customHeight="1" x14ac:dyDescent="0.3">
      <c r="A2" s="33" t="s">
        <v>1775</v>
      </c>
      <c r="B2" s="1" t="s">
        <v>0</v>
      </c>
      <c r="C2" s="2" t="s">
        <v>1797</v>
      </c>
      <c r="D2" s="2" t="s">
        <v>1801</v>
      </c>
      <c r="E2" s="2"/>
      <c r="F2" s="2" t="s">
        <v>1961</v>
      </c>
      <c r="G2" s="2" t="s">
        <v>461</v>
      </c>
      <c r="H2" s="2" t="s">
        <v>462</v>
      </c>
      <c r="I2" s="2" t="s">
        <v>2051</v>
      </c>
      <c r="J2" s="164" t="s">
        <v>2053</v>
      </c>
      <c r="K2" s="165" t="s">
        <v>2160</v>
      </c>
    </row>
    <row r="3" spans="1:11" ht="16.2" x14ac:dyDescent="0.3">
      <c r="A3" s="63"/>
      <c r="B3" s="156" t="s">
        <v>1986</v>
      </c>
      <c r="C3" s="28">
        <v>12</v>
      </c>
      <c r="D3" s="157">
        <v>10</v>
      </c>
      <c r="E3" s="157"/>
      <c r="F3" s="157">
        <v>2</v>
      </c>
      <c r="G3" s="157"/>
      <c r="H3" s="157"/>
      <c r="I3" s="157"/>
      <c r="J3" s="124"/>
      <c r="K3" s="122"/>
    </row>
    <row r="4" spans="1:11" ht="16.2" x14ac:dyDescent="0.3">
      <c r="A4" s="63"/>
      <c r="B4" s="156" t="s">
        <v>1987</v>
      </c>
      <c r="C4" s="28">
        <v>12</v>
      </c>
      <c r="D4" s="157">
        <v>10</v>
      </c>
      <c r="E4" s="157"/>
      <c r="F4" s="157">
        <v>2</v>
      </c>
      <c r="G4" s="157"/>
      <c r="H4" s="157"/>
      <c r="I4" s="157"/>
      <c r="J4" s="124"/>
      <c r="K4" s="122"/>
    </row>
    <row r="5" spans="1:11" ht="16.2" x14ac:dyDescent="0.3">
      <c r="A5" s="63"/>
      <c r="B5" s="156" t="s">
        <v>1988</v>
      </c>
      <c r="C5" s="28"/>
      <c r="D5" s="157"/>
      <c r="E5" s="157"/>
      <c r="F5" s="157"/>
      <c r="G5" s="157"/>
      <c r="H5" s="157"/>
      <c r="I5" s="157"/>
      <c r="J5" s="124"/>
      <c r="K5" s="122"/>
    </row>
    <row r="6" spans="1:11" ht="16.2" x14ac:dyDescent="0.3">
      <c r="A6" s="63"/>
      <c r="B6" s="156" t="s">
        <v>1989</v>
      </c>
      <c r="C6" s="28"/>
      <c r="D6" s="157"/>
      <c r="E6" s="157"/>
      <c r="F6" s="157"/>
      <c r="G6" s="157"/>
      <c r="H6" s="157"/>
      <c r="I6" s="157"/>
      <c r="J6" s="124"/>
      <c r="K6" s="122"/>
    </row>
    <row r="7" spans="1:11" ht="16.2" x14ac:dyDescent="0.3">
      <c r="A7" s="63"/>
      <c r="B7" s="156" t="s">
        <v>1990</v>
      </c>
      <c r="C7" s="28">
        <v>12</v>
      </c>
      <c r="D7" s="157">
        <v>10</v>
      </c>
      <c r="E7" s="157"/>
      <c r="F7" s="157">
        <v>2</v>
      </c>
      <c r="G7" s="157"/>
      <c r="H7" s="157"/>
      <c r="I7" s="157"/>
      <c r="J7" s="124"/>
      <c r="K7" s="122"/>
    </row>
    <row r="8" spans="1:11" ht="16.2" x14ac:dyDescent="0.3">
      <c r="A8" s="63"/>
      <c r="B8" s="156" t="s">
        <v>1991</v>
      </c>
      <c r="C8" s="28">
        <v>12</v>
      </c>
      <c r="D8" s="157">
        <v>10</v>
      </c>
      <c r="E8" s="157"/>
      <c r="F8" s="157">
        <v>2</v>
      </c>
      <c r="G8" s="157"/>
      <c r="H8" s="157"/>
      <c r="I8" s="157"/>
      <c r="J8" s="124"/>
      <c r="K8" s="122"/>
    </row>
    <row r="9" spans="1:11" ht="16.2" x14ac:dyDescent="0.3">
      <c r="A9" s="63"/>
      <c r="B9" s="156" t="s">
        <v>1992</v>
      </c>
      <c r="C9" s="28">
        <v>12</v>
      </c>
      <c r="D9" s="157">
        <v>10</v>
      </c>
      <c r="E9" s="157"/>
      <c r="F9" s="157">
        <v>2</v>
      </c>
      <c r="G9" s="157"/>
      <c r="H9" s="157"/>
      <c r="I9" s="157"/>
      <c r="J9" s="124"/>
      <c r="K9" s="122"/>
    </row>
    <row r="10" spans="1:11" ht="16.2" x14ac:dyDescent="0.3">
      <c r="A10" s="63"/>
      <c r="B10" s="156" t="s">
        <v>1993</v>
      </c>
      <c r="C10" s="28">
        <v>12</v>
      </c>
      <c r="D10" s="157">
        <v>10</v>
      </c>
      <c r="E10" s="157"/>
      <c r="F10" s="157">
        <v>2</v>
      </c>
      <c r="G10" s="157"/>
      <c r="H10" s="157"/>
      <c r="I10" s="157"/>
      <c r="J10" s="124"/>
      <c r="K10" s="122"/>
    </row>
    <row r="11" spans="1:11" ht="16.2" x14ac:dyDescent="0.3">
      <c r="A11" s="63"/>
      <c r="B11" s="156" t="s">
        <v>1994</v>
      </c>
      <c r="C11" s="28"/>
      <c r="D11" s="157"/>
      <c r="E11" s="157"/>
      <c r="F11" s="157"/>
      <c r="G11" s="157"/>
      <c r="H11" s="157"/>
      <c r="I11" s="157"/>
      <c r="J11" s="124"/>
      <c r="K11" s="122"/>
    </row>
    <row r="12" spans="1:11" ht="16.2" x14ac:dyDescent="0.3">
      <c r="A12" s="63"/>
      <c r="B12" s="156" t="s">
        <v>1995</v>
      </c>
      <c r="C12" s="28"/>
      <c r="D12" s="157"/>
      <c r="E12" s="157"/>
      <c r="F12" s="157"/>
      <c r="G12" s="157"/>
      <c r="H12" s="157"/>
      <c r="I12" s="157"/>
      <c r="J12" s="124"/>
      <c r="K12" s="122"/>
    </row>
    <row r="13" spans="1:11" ht="32.4" x14ac:dyDescent="0.3">
      <c r="A13" s="63"/>
      <c r="B13" s="118" t="s">
        <v>2048</v>
      </c>
      <c r="C13" s="10">
        <v>12</v>
      </c>
      <c r="D13" s="31">
        <v>10</v>
      </c>
      <c r="E13" s="31"/>
      <c r="F13" s="31">
        <v>2</v>
      </c>
      <c r="G13" s="31"/>
      <c r="H13" s="31"/>
      <c r="I13" s="31"/>
      <c r="J13" s="48"/>
      <c r="K13" s="127">
        <v>2240</v>
      </c>
    </row>
    <row r="14" spans="1:11" ht="16.2" x14ac:dyDescent="0.3">
      <c r="A14" s="63"/>
      <c r="B14" s="147" t="s">
        <v>2049</v>
      </c>
      <c r="C14" s="28">
        <v>12</v>
      </c>
      <c r="D14" s="157">
        <v>10</v>
      </c>
      <c r="E14" s="157"/>
      <c r="F14" s="157">
        <v>2</v>
      </c>
      <c r="G14" s="157"/>
      <c r="H14" s="157"/>
      <c r="I14" s="157"/>
      <c r="J14" s="124"/>
      <c r="K14" s="122"/>
    </row>
    <row r="15" spans="1:11" ht="16.2" x14ac:dyDescent="0.3">
      <c r="A15" s="63"/>
      <c r="B15" s="147" t="s">
        <v>2030</v>
      </c>
      <c r="C15" s="28">
        <v>12</v>
      </c>
      <c r="D15" s="157">
        <v>10</v>
      </c>
      <c r="E15" s="157"/>
      <c r="F15" s="157">
        <v>2</v>
      </c>
      <c r="G15" s="157"/>
      <c r="H15" s="157"/>
      <c r="I15" s="157"/>
      <c r="J15" s="124"/>
      <c r="K15" s="122"/>
    </row>
    <row r="16" spans="1:11" ht="16.2" x14ac:dyDescent="0.3">
      <c r="A16" s="63"/>
      <c r="B16" s="147" t="s">
        <v>2031</v>
      </c>
      <c r="C16" s="28">
        <v>12</v>
      </c>
      <c r="D16" s="157">
        <v>10</v>
      </c>
      <c r="E16" s="157"/>
      <c r="F16" s="157">
        <v>2</v>
      </c>
      <c r="G16" s="157"/>
      <c r="H16" s="157"/>
      <c r="I16" s="157"/>
      <c r="J16" s="124"/>
      <c r="K16" s="122"/>
    </row>
    <row r="17" spans="1:11" ht="16.2" x14ac:dyDescent="0.3">
      <c r="A17" s="63"/>
      <c r="B17" s="147" t="s">
        <v>2032</v>
      </c>
      <c r="C17" s="28"/>
      <c r="D17" s="157"/>
      <c r="E17" s="157"/>
      <c r="F17" s="157"/>
      <c r="G17" s="157"/>
      <c r="H17" s="157"/>
      <c r="I17" s="157"/>
      <c r="J17" s="124"/>
      <c r="K17" s="122"/>
    </row>
    <row r="18" spans="1:11" ht="16.2" x14ac:dyDescent="0.3">
      <c r="A18" s="63"/>
      <c r="B18" s="147" t="s">
        <v>2033</v>
      </c>
      <c r="C18" s="28"/>
      <c r="D18" s="157"/>
      <c r="E18" s="157"/>
      <c r="F18" s="157"/>
      <c r="G18" s="157"/>
      <c r="H18" s="157"/>
      <c r="I18" s="157"/>
      <c r="J18" s="124"/>
      <c r="K18" s="122"/>
    </row>
    <row r="19" spans="1:11" ht="16.2" x14ac:dyDescent="0.3">
      <c r="A19" s="63"/>
      <c r="B19" s="147" t="s">
        <v>2034</v>
      </c>
      <c r="C19" s="28">
        <v>12</v>
      </c>
      <c r="D19" s="157">
        <v>10</v>
      </c>
      <c r="E19" s="157"/>
      <c r="F19" s="157">
        <v>2</v>
      </c>
      <c r="G19" s="157"/>
      <c r="H19" s="157"/>
      <c r="I19" s="157"/>
      <c r="J19" s="124"/>
      <c r="K19" s="122"/>
    </row>
    <row r="20" spans="1:11" ht="16.2" x14ac:dyDescent="0.3">
      <c r="A20" s="63"/>
      <c r="B20" s="147" t="s">
        <v>2035</v>
      </c>
      <c r="C20" s="28">
        <v>12</v>
      </c>
      <c r="D20" s="157">
        <v>10</v>
      </c>
      <c r="E20" s="157"/>
      <c r="F20" s="157">
        <v>2</v>
      </c>
      <c r="G20" s="157"/>
      <c r="H20" s="157"/>
      <c r="I20" s="157"/>
      <c r="J20" s="124"/>
      <c r="K20" s="122"/>
    </row>
    <row r="21" spans="1:11" ht="16.2" x14ac:dyDescent="0.3">
      <c r="A21" s="63"/>
      <c r="B21" s="147" t="s">
        <v>2036</v>
      </c>
      <c r="C21" s="28">
        <v>12</v>
      </c>
      <c r="D21" s="157">
        <v>10</v>
      </c>
      <c r="E21" s="157"/>
      <c r="F21" s="157">
        <v>2</v>
      </c>
      <c r="G21" s="157"/>
      <c r="H21" s="157"/>
      <c r="I21" s="157"/>
      <c r="J21" s="124"/>
      <c r="K21" s="122"/>
    </row>
    <row r="22" spans="1:11" ht="16.2" x14ac:dyDescent="0.3">
      <c r="A22" s="63"/>
      <c r="B22" s="147" t="s">
        <v>2037</v>
      </c>
      <c r="C22" s="28">
        <v>12</v>
      </c>
      <c r="D22" s="157">
        <v>10</v>
      </c>
      <c r="E22" s="157"/>
      <c r="F22" s="157">
        <v>2</v>
      </c>
      <c r="G22" s="157"/>
      <c r="H22" s="157"/>
      <c r="I22" s="157"/>
      <c r="J22" s="124"/>
      <c r="K22" s="122"/>
    </row>
    <row r="23" spans="1:11" ht="16.2" x14ac:dyDescent="0.3">
      <c r="A23" s="63"/>
      <c r="B23" s="147" t="s">
        <v>2038</v>
      </c>
      <c r="C23" s="28"/>
      <c r="D23" s="157"/>
      <c r="E23" s="157"/>
      <c r="F23" s="157"/>
      <c r="G23" s="157"/>
      <c r="H23" s="157"/>
      <c r="I23" s="157"/>
      <c r="J23" s="124"/>
      <c r="K23" s="122"/>
    </row>
    <row r="24" spans="1:11" ht="16.2" x14ac:dyDescent="0.3">
      <c r="A24" s="63"/>
      <c r="B24" s="147" t="s">
        <v>2039</v>
      </c>
      <c r="C24" s="28"/>
      <c r="D24" s="157"/>
      <c r="E24" s="157"/>
      <c r="F24" s="157"/>
      <c r="G24" s="157"/>
      <c r="H24" s="157"/>
      <c r="I24" s="157"/>
      <c r="J24" s="124"/>
      <c r="K24" s="122"/>
    </row>
    <row r="25" spans="1:11" ht="16.2" x14ac:dyDescent="0.3">
      <c r="A25" s="63"/>
      <c r="B25" s="147" t="s">
        <v>2040</v>
      </c>
      <c r="C25" s="28">
        <v>12</v>
      </c>
      <c r="D25" s="157">
        <v>10</v>
      </c>
      <c r="E25" s="157"/>
      <c r="F25" s="157">
        <v>2</v>
      </c>
      <c r="G25" s="157"/>
      <c r="H25" s="157"/>
      <c r="I25" s="157"/>
      <c r="J25" s="124"/>
      <c r="K25" s="122"/>
    </row>
    <row r="26" spans="1:11" ht="16.2" x14ac:dyDescent="0.3">
      <c r="A26" s="63"/>
      <c r="B26" s="147" t="s">
        <v>2041</v>
      </c>
      <c r="C26" s="28">
        <v>12</v>
      </c>
      <c r="D26" s="157">
        <v>10</v>
      </c>
      <c r="E26" s="157"/>
      <c r="F26" s="157">
        <v>2</v>
      </c>
      <c r="G26" s="157"/>
      <c r="H26" s="157"/>
      <c r="I26" s="157"/>
      <c r="J26" s="124"/>
      <c r="K26" s="122"/>
    </row>
    <row r="27" spans="1:11" ht="16.2" x14ac:dyDescent="0.3">
      <c r="A27" s="63"/>
      <c r="B27" s="147" t="s">
        <v>2042</v>
      </c>
      <c r="C27" s="28">
        <v>12</v>
      </c>
      <c r="D27" s="157">
        <v>10</v>
      </c>
      <c r="E27" s="157"/>
      <c r="F27" s="157">
        <v>2</v>
      </c>
      <c r="G27" s="157"/>
      <c r="H27" s="157"/>
      <c r="I27" s="157"/>
      <c r="J27" s="124"/>
      <c r="K27" s="122"/>
    </row>
    <row r="28" spans="1:11" ht="16.2" x14ac:dyDescent="0.3">
      <c r="A28" s="63"/>
      <c r="B28" s="147" t="s">
        <v>2043</v>
      </c>
      <c r="C28" s="28">
        <v>12</v>
      </c>
      <c r="D28" s="157">
        <v>10</v>
      </c>
      <c r="E28" s="157"/>
      <c r="F28" s="157">
        <v>2</v>
      </c>
      <c r="G28" s="157"/>
      <c r="H28" s="157"/>
      <c r="I28" s="157"/>
      <c r="J28" s="124"/>
      <c r="K28" s="122"/>
    </row>
    <row r="29" spans="1:11" ht="16.2" x14ac:dyDescent="0.3">
      <c r="A29" s="63"/>
      <c r="B29" s="147" t="s">
        <v>2044</v>
      </c>
      <c r="C29" s="28"/>
      <c r="D29" s="157"/>
      <c r="E29" s="157"/>
      <c r="F29" s="157"/>
      <c r="G29" s="157"/>
      <c r="H29" s="157"/>
      <c r="I29" s="157"/>
      <c r="J29" s="124"/>
      <c r="K29" s="122"/>
    </row>
    <row r="30" spans="1:11" ht="16.2" x14ac:dyDescent="0.3">
      <c r="A30" s="63"/>
      <c r="B30" s="147" t="s">
        <v>2045</v>
      </c>
      <c r="C30" s="28"/>
      <c r="D30" s="157"/>
      <c r="E30" s="157"/>
      <c r="F30" s="157"/>
      <c r="G30" s="157"/>
      <c r="H30" s="157"/>
      <c r="I30" s="157"/>
      <c r="J30" s="124"/>
      <c r="K30" s="122"/>
    </row>
    <row r="31" spans="1:11" ht="16.2" x14ac:dyDescent="0.3">
      <c r="A31" s="63"/>
      <c r="B31" s="147" t="s">
        <v>2046</v>
      </c>
      <c r="C31" s="28">
        <v>12</v>
      </c>
      <c r="D31" s="157">
        <v>10</v>
      </c>
      <c r="E31" s="157"/>
      <c r="F31" s="157">
        <v>2</v>
      </c>
      <c r="G31" s="157"/>
      <c r="H31" s="157"/>
      <c r="I31" s="157"/>
      <c r="J31" s="124"/>
      <c r="K31" s="122"/>
    </row>
    <row r="32" spans="1:11" ht="16.2" x14ac:dyDescent="0.3">
      <c r="A32" s="63"/>
      <c r="B32" s="147" t="s">
        <v>2047</v>
      </c>
      <c r="C32" s="28">
        <v>12</v>
      </c>
      <c r="D32" s="157">
        <v>10</v>
      </c>
      <c r="E32" s="157"/>
      <c r="F32" s="157">
        <v>2</v>
      </c>
      <c r="G32" s="157"/>
      <c r="H32" s="157"/>
      <c r="I32" s="157"/>
      <c r="J32" s="124"/>
      <c r="K32" s="122"/>
    </row>
    <row r="33" spans="1:11" ht="16.2" x14ac:dyDescent="0.3">
      <c r="A33" s="63"/>
      <c r="B33" s="8" t="s">
        <v>59</v>
      </c>
      <c r="C33" s="28"/>
      <c r="D33" s="157">
        <v>152</v>
      </c>
      <c r="E33" s="157"/>
      <c r="F33" s="157">
        <v>38</v>
      </c>
      <c r="G33" s="157"/>
      <c r="H33" s="157"/>
      <c r="I33" s="157"/>
      <c r="J33" s="124">
        <v>18240</v>
      </c>
      <c r="K33" s="122"/>
    </row>
    <row r="34" spans="1:11" ht="32.4" x14ac:dyDescent="0.3">
      <c r="A34" s="63"/>
      <c r="B34" s="90" t="s">
        <v>1849</v>
      </c>
      <c r="C34" s="28"/>
      <c r="D34" s="157"/>
      <c r="E34" s="157"/>
      <c r="F34" s="157"/>
      <c r="G34" s="157"/>
      <c r="H34" s="157"/>
      <c r="I34" s="157"/>
      <c r="J34" s="124">
        <f>120*38*4/3</f>
        <v>6080</v>
      </c>
      <c r="K34" s="122">
        <v>2240</v>
      </c>
    </row>
    <row r="35" spans="1:11" ht="16.2" x14ac:dyDescent="0.3">
      <c r="A35" s="63"/>
      <c r="B35" s="8" t="s">
        <v>1817</v>
      </c>
      <c r="C35" s="28"/>
      <c r="D35" s="157"/>
      <c r="E35" s="157"/>
      <c r="F35" s="157"/>
      <c r="G35" s="157"/>
      <c r="H35" s="157"/>
      <c r="I35" s="157"/>
      <c r="J35" s="124">
        <v>26560</v>
      </c>
      <c r="K35" s="122"/>
    </row>
    <row r="36" spans="1:11" ht="16.2" x14ac:dyDescent="0.3">
      <c r="A36" s="63"/>
      <c r="B36" s="8" t="s">
        <v>1</v>
      </c>
      <c r="C36" s="28"/>
      <c r="D36" s="157"/>
      <c r="E36" s="157"/>
      <c r="F36" s="157"/>
      <c r="G36" s="157"/>
      <c r="H36" s="157"/>
      <c r="I36" s="157"/>
      <c r="J36" s="124">
        <v>37500</v>
      </c>
      <c r="K36" s="122"/>
    </row>
    <row r="37" spans="1:11" ht="16.2" x14ac:dyDescent="0.3">
      <c r="A37" s="63"/>
      <c r="B37" s="8" t="s">
        <v>405</v>
      </c>
      <c r="C37" s="10"/>
      <c r="D37" s="31"/>
      <c r="E37" s="31"/>
      <c r="F37" s="31"/>
      <c r="G37" s="31"/>
      <c r="H37" s="31"/>
      <c r="I37" s="31"/>
      <c r="J37" s="48">
        <v>10940</v>
      </c>
      <c r="K37" s="122"/>
    </row>
    <row r="38" spans="1:11" ht="16.2" x14ac:dyDescent="0.3">
      <c r="A38" s="63"/>
      <c r="B38" s="156"/>
      <c r="C38" s="28"/>
      <c r="D38" s="157"/>
      <c r="E38" s="157"/>
      <c r="F38" s="157"/>
      <c r="G38" s="157"/>
      <c r="H38" s="157"/>
      <c r="I38" s="157"/>
      <c r="J38" s="124"/>
      <c r="K38" s="122"/>
    </row>
    <row r="39" spans="1:11" ht="16.2" x14ac:dyDescent="0.3">
      <c r="A39" s="63"/>
      <c r="B39" s="156"/>
      <c r="C39" s="28"/>
      <c r="D39" s="157"/>
      <c r="E39" s="157"/>
      <c r="F39" s="157"/>
      <c r="G39" s="157"/>
      <c r="H39" s="157"/>
      <c r="I39" s="157"/>
      <c r="J39" s="124"/>
      <c r="K39" s="122"/>
    </row>
    <row r="40" spans="1:11" ht="16.2" x14ac:dyDescent="0.3">
      <c r="A40" s="63"/>
      <c r="B40" s="57" t="s">
        <v>943</v>
      </c>
      <c r="C40" s="4">
        <v>12</v>
      </c>
      <c r="D40" s="4">
        <f>IF((OR(C40&gt;12,C40=12)),C40-2,IF(C40=8,C40-1,""))</f>
        <v>10</v>
      </c>
      <c r="E40" s="4">
        <f>IF(D40&lt;8,D40,8)</f>
        <v>8</v>
      </c>
      <c r="F40" s="4">
        <f t="shared" ref="F40:F70" si="0">D40-8</f>
        <v>2</v>
      </c>
      <c r="G40" s="17">
        <f>IF(2&lt;F40,2,F40)*115*4/3</f>
        <v>306.66666666666669</v>
      </c>
      <c r="H40" s="17">
        <f>IF(F40&gt;2,F40-2,0)*115*5/3</f>
        <v>0</v>
      </c>
      <c r="I40" s="17"/>
      <c r="J40" s="77"/>
      <c r="K40" s="36"/>
    </row>
    <row r="41" spans="1:11" ht="16.2" x14ac:dyDescent="0.3">
      <c r="A41" s="63"/>
      <c r="B41" s="57" t="s">
        <v>944</v>
      </c>
      <c r="C41" s="4">
        <v>12</v>
      </c>
      <c r="D41" s="4">
        <f t="shared" ref="D41:D70" si="1">IF((OR(C41&gt;12,C41=12)),C41-2,IF(C41=8,C41-1,""))</f>
        <v>10</v>
      </c>
      <c r="E41" s="4">
        <f>IF(D41&lt;8,D41,8)</f>
        <v>8</v>
      </c>
      <c r="F41" s="4">
        <f t="shared" si="0"/>
        <v>2</v>
      </c>
      <c r="G41" s="17">
        <f t="shared" ref="G41:G70" si="2">IF(2&lt;F41,2,F41)*115*4/3</f>
        <v>306.66666666666669</v>
      </c>
      <c r="H41" s="17">
        <f t="shared" ref="H41:H70" si="3">IF(F41&gt;2,F41-2,0)*115*5/3</f>
        <v>0</v>
      </c>
      <c r="I41" s="17"/>
      <c r="J41" s="77"/>
      <c r="K41" s="36"/>
    </row>
    <row r="42" spans="1:11" ht="16.2" x14ac:dyDescent="0.3">
      <c r="A42" s="63"/>
      <c r="B42" s="57" t="s">
        <v>945</v>
      </c>
      <c r="C42" s="4"/>
      <c r="D42" s="4" t="str">
        <f t="shared" si="1"/>
        <v/>
      </c>
      <c r="E42" s="4"/>
      <c r="F42" s="4"/>
      <c r="G42" s="17"/>
      <c r="H42" s="17"/>
      <c r="I42" s="17"/>
      <c r="J42" s="77"/>
      <c r="K42" s="122"/>
    </row>
    <row r="43" spans="1:11" ht="16.2" x14ac:dyDescent="0.3">
      <c r="A43" s="63"/>
      <c r="B43" s="57" t="s">
        <v>946</v>
      </c>
      <c r="C43" s="4"/>
      <c r="D43" s="4" t="str">
        <f t="shared" si="1"/>
        <v/>
      </c>
      <c r="E43" s="4"/>
      <c r="F43" s="4"/>
      <c r="G43" s="17"/>
      <c r="H43" s="17"/>
      <c r="I43" s="17"/>
      <c r="J43" s="77"/>
      <c r="K43" s="122"/>
    </row>
    <row r="44" spans="1:11" ht="16.2" x14ac:dyDescent="0.3">
      <c r="A44" s="63"/>
      <c r="B44" s="57" t="s">
        <v>947</v>
      </c>
      <c r="C44" s="4">
        <v>12</v>
      </c>
      <c r="D44" s="4">
        <f t="shared" si="1"/>
        <v>10</v>
      </c>
      <c r="E44" s="4">
        <f>IF(D44&lt;8,D44,8)</f>
        <v>8</v>
      </c>
      <c r="F44" s="4">
        <f t="shared" si="0"/>
        <v>2</v>
      </c>
      <c r="G44" s="17">
        <f t="shared" si="2"/>
        <v>306.66666666666669</v>
      </c>
      <c r="H44" s="17">
        <f t="shared" si="3"/>
        <v>0</v>
      </c>
      <c r="I44" s="17"/>
      <c r="J44" s="77"/>
      <c r="K44" s="122"/>
    </row>
    <row r="45" spans="1:11" ht="16.2" x14ac:dyDescent="0.3">
      <c r="A45" s="63"/>
      <c r="B45" s="57" t="s">
        <v>948</v>
      </c>
      <c r="C45" s="4">
        <v>12</v>
      </c>
      <c r="D45" s="4">
        <f t="shared" si="1"/>
        <v>10</v>
      </c>
      <c r="E45" s="4">
        <f t="shared" ref="E45:E47" si="4">IF(D45&lt;8,D45,8)</f>
        <v>8</v>
      </c>
      <c r="F45" s="4">
        <f t="shared" si="0"/>
        <v>2</v>
      </c>
      <c r="G45" s="17">
        <f t="shared" si="2"/>
        <v>306.66666666666669</v>
      </c>
      <c r="H45" s="17">
        <f t="shared" si="3"/>
        <v>0</v>
      </c>
      <c r="I45" s="17"/>
      <c r="J45" s="77"/>
      <c r="K45" s="122"/>
    </row>
    <row r="46" spans="1:11" ht="16.2" x14ac:dyDescent="0.3">
      <c r="A46" s="63"/>
      <c r="B46" s="57" t="s">
        <v>949</v>
      </c>
      <c r="C46" s="4">
        <v>12</v>
      </c>
      <c r="D46" s="4">
        <f t="shared" si="1"/>
        <v>10</v>
      </c>
      <c r="E46" s="4">
        <f t="shared" si="4"/>
        <v>8</v>
      </c>
      <c r="F46" s="4">
        <f t="shared" si="0"/>
        <v>2</v>
      </c>
      <c r="G46" s="17">
        <f t="shared" si="2"/>
        <v>306.66666666666669</v>
      </c>
      <c r="H46" s="17">
        <f t="shared" si="3"/>
        <v>0</v>
      </c>
      <c r="I46" s="17"/>
      <c r="J46" s="77"/>
      <c r="K46" s="122"/>
    </row>
    <row r="47" spans="1:11" ht="16.2" x14ac:dyDescent="0.3">
      <c r="A47" s="63"/>
      <c r="B47" s="57" t="s">
        <v>950</v>
      </c>
      <c r="C47" s="4">
        <v>12</v>
      </c>
      <c r="D47" s="4">
        <v>10</v>
      </c>
      <c r="E47" s="4">
        <f t="shared" si="4"/>
        <v>8</v>
      </c>
      <c r="F47" s="4">
        <f t="shared" si="0"/>
        <v>2</v>
      </c>
      <c r="G47" s="17">
        <f t="shared" si="2"/>
        <v>306.66666666666669</v>
      </c>
      <c r="H47" s="17">
        <f t="shared" si="3"/>
        <v>0</v>
      </c>
      <c r="I47" s="17"/>
      <c r="J47" s="77"/>
      <c r="K47" s="122"/>
    </row>
    <row r="48" spans="1:11" ht="16.2" x14ac:dyDescent="0.3">
      <c r="A48" s="63"/>
      <c r="B48" s="57" t="s">
        <v>951</v>
      </c>
      <c r="C48" s="4"/>
      <c r="D48" s="4" t="str">
        <f t="shared" si="1"/>
        <v/>
      </c>
      <c r="E48" s="4"/>
      <c r="F48" s="4"/>
      <c r="G48" s="17">
        <f t="shared" si="2"/>
        <v>0</v>
      </c>
      <c r="H48" s="17">
        <f t="shared" si="3"/>
        <v>0</v>
      </c>
      <c r="I48" s="17"/>
      <c r="J48" s="77"/>
      <c r="K48" s="122"/>
    </row>
    <row r="49" spans="1:11" ht="16.2" x14ac:dyDescent="0.3">
      <c r="A49" s="63"/>
      <c r="B49" s="57" t="s">
        <v>952</v>
      </c>
      <c r="C49" s="4"/>
      <c r="D49" s="4" t="str">
        <f t="shared" si="1"/>
        <v/>
      </c>
      <c r="E49" s="4"/>
      <c r="F49" s="4"/>
      <c r="G49" s="17">
        <f t="shared" si="2"/>
        <v>0</v>
      </c>
      <c r="H49" s="17">
        <f t="shared" si="3"/>
        <v>0</v>
      </c>
      <c r="I49" s="17"/>
      <c r="J49" s="77"/>
      <c r="K49" s="122"/>
    </row>
    <row r="50" spans="1:11" ht="16.2" x14ac:dyDescent="0.3">
      <c r="A50" s="63"/>
      <c r="B50" s="57" t="s">
        <v>953</v>
      </c>
      <c r="C50" s="4">
        <v>12</v>
      </c>
      <c r="D50" s="4">
        <f t="shared" si="1"/>
        <v>10</v>
      </c>
      <c r="E50" s="4">
        <f>IF(D50&lt;8,D50,8)</f>
        <v>8</v>
      </c>
      <c r="F50" s="4">
        <f t="shared" si="0"/>
        <v>2</v>
      </c>
      <c r="G50" s="17">
        <f t="shared" si="2"/>
        <v>306.66666666666669</v>
      </c>
      <c r="H50" s="17">
        <f t="shared" si="3"/>
        <v>0</v>
      </c>
      <c r="I50" s="17"/>
      <c r="J50" s="77"/>
      <c r="K50" s="122"/>
    </row>
    <row r="51" spans="1:11" ht="16.2" x14ac:dyDescent="0.3">
      <c r="A51" s="63"/>
      <c r="B51" s="57" t="s">
        <v>954</v>
      </c>
      <c r="C51" s="4">
        <v>12</v>
      </c>
      <c r="D51" s="4">
        <f t="shared" si="1"/>
        <v>10</v>
      </c>
      <c r="E51" s="4">
        <f t="shared" ref="E51:E53" si="5">IF(D51&lt;8,D51,8)</f>
        <v>8</v>
      </c>
      <c r="F51" s="4">
        <f t="shared" si="0"/>
        <v>2</v>
      </c>
      <c r="G51" s="17">
        <f t="shared" si="2"/>
        <v>306.66666666666669</v>
      </c>
      <c r="H51" s="17">
        <f t="shared" si="3"/>
        <v>0</v>
      </c>
      <c r="I51" s="17"/>
      <c r="J51" s="77"/>
      <c r="K51" s="122"/>
    </row>
    <row r="52" spans="1:11" ht="16.2" x14ac:dyDescent="0.3">
      <c r="A52" s="63"/>
      <c r="B52" s="57" t="s">
        <v>955</v>
      </c>
      <c r="C52" s="4">
        <v>12</v>
      </c>
      <c r="D52" s="4">
        <f t="shared" si="1"/>
        <v>10</v>
      </c>
      <c r="E52" s="4">
        <f t="shared" si="5"/>
        <v>8</v>
      </c>
      <c r="F52" s="4">
        <f t="shared" si="0"/>
        <v>2</v>
      </c>
      <c r="G52" s="17">
        <f t="shared" si="2"/>
        <v>306.66666666666669</v>
      </c>
      <c r="H52" s="17">
        <f t="shared" si="3"/>
        <v>0</v>
      </c>
      <c r="I52" s="17"/>
      <c r="J52" s="77"/>
      <c r="K52" s="122"/>
    </row>
    <row r="53" spans="1:11" ht="16.2" x14ac:dyDescent="0.3">
      <c r="A53" s="63"/>
      <c r="B53" s="57" t="s">
        <v>956</v>
      </c>
      <c r="C53" s="4">
        <v>12</v>
      </c>
      <c r="D53" s="4">
        <f t="shared" si="1"/>
        <v>10</v>
      </c>
      <c r="E53" s="4">
        <f t="shared" si="5"/>
        <v>8</v>
      </c>
      <c r="F53" s="4">
        <f t="shared" si="0"/>
        <v>2</v>
      </c>
      <c r="G53" s="17">
        <f t="shared" si="2"/>
        <v>306.66666666666669</v>
      </c>
      <c r="H53" s="17">
        <f t="shared" si="3"/>
        <v>0</v>
      </c>
      <c r="I53" s="17"/>
      <c r="J53" s="77"/>
      <c r="K53" s="122"/>
    </row>
    <row r="54" spans="1:11" ht="16.2" x14ac:dyDescent="0.3">
      <c r="A54" s="63"/>
      <c r="B54" s="57" t="s">
        <v>957</v>
      </c>
      <c r="C54" s="4"/>
      <c r="D54" s="4" t="str">
        <f t="shared" si="1"/>
        <v/>
      </c>
      <c r="E54" s="4"/>
      <c r="F54" s="4"/>
      <c r="G54" s="17"/>
      <c r="H54" s="17"/>
      <c r="I54" s="17"/>
      <c r="J54" s="77"/>
      <c r="K54" s="122"/>
    </row>
    <row r="55" spans="1:11" ht="16.2" x14ac:dyDescent="0.3">
      <c r="A55" s="63"/>
      <c r="B55" s="57" t="s">
        <v>958</v>
      </c>
      <c r="C55" s="4"/>
      <c r="D55" s="4" t="str">
        <f t="shared" si="1"/>
        <v/>
      </c>
      <c r="E55" s="4"/>
      <c r="F55" s="4"/>
      <c r="G55" s="17"/>
      <c r="H55" s="17"/>
      <c r="I55" s="17"/>
      <c r="J55" s="77"/>
      <c r="K55" s="122"/>
    </row>
    <row r="56" spans="1:11" ht="16.2" x14ac:dyDescent="0.3">
      <c r="A56" s="63"/>
      <c r="B56" s="57" t="s">
        <v>959</v>
      </c>
      <c r="C56" s="4">
        <v>12</v>
      </c>
      <c r="D56" s="4">
        <f t="shared" si="1"/>
        <v>10</v>
      </c>
      <c r="E56" s="4">
        <f>IF(D56&lt;8,D56,8)</f>
        <v>8</v>
      </c>
      <c r="F56" s="4">
        <f t="shared" si="0"/>
        <v>2</v>
      </c>
      <c r="G56" s="17">
        <f t="shared" si="2"/>
        <v>306.66666666666669</v>
      </c>
      <c r="H56" s="17">
        <f t="shared" si="3"/>
        <v>0</v>
      </c>
      <c r="I56" s="17"/>
      <c r="J56" s="77"/>
      <c r="K56" s="122"/>
    </row>
    <row r="57" spans="1:11" ht="16.2" x14ac:dyDescent="0.3">
      <c r="A57" s="63"/>
      <c r="B57" s="57" t="s">
        <v>960</v>
      </c>
      <c r="C57" s="4">
        <v>11.5</v>
      </c>
      <c r="D57" s="4">
        <v>10.5</v>
      </c>
      <c r="E57" s="4">
        <f t="shared" ref="E57:E59" si="6">IF(D57&lt;8,D57,8)</f>
        <v>8</v>
      </c>
      <c r="F57" s="4">
        <v>2</v>
      </c>
      <c r="G57" s="17">
        <f t="shared" si="2"/>
        <v>306.66666666666669</v>
      </c>
      <c r="H57" s="17">
        <f t="shared" si="3"/>
        <v>0</v>
      </c>
      <c r="I57" s="128">
        <v>0.5</v>
      </c>
      <c r="J57" s="77"/>
      <c r="K57" s="122"/>
    </row>
    <row r="58" spans="1:11" ht="16.2" x14ac:dyDescent="0.3">
      <c r="A58" s="63"/>
      <c r="B58" s="57" t="s">
        <v>961</v>
      </c>
      <c r="C58" s="4">
        <v>12</v>
      </c>
      <c r="D58" s="4">
        <f t="shared" si="1"/>
        <v>10</v>
      </c>
      <c r="E58" s="4">
        <f t="shared" si="6"/>
        <v>8</v>
      </c>
      <c r="F58" s="4">
        <f t="shared" si="0"/>
        <v>2</v>
      </c>
      <c r="G58" s="17">
        <f>IF(2&lt;F58,2,F58)*115*4/3</f>
        <v>306.66666666666669</v>
      </c>
      <c r="H58" s="17">
        <f t="shared" si="3"/>
        <v>0</v>
      </c>
      <c r="I58" s="128"/>
      <c r="J58" s="77"/>
      <c r="K58" s="122"/>
    </row>
    <row r="59" spans="1:11" ht="16.2" x14ac:dyDescent="0.3">
      <c r="A59" s="63"/>
      <c r="B59" s="57" t="s">
        <v>962</v>
      </c>
      <c r="C59" s="4">
        <v>12</v>
      </c>
      <c r="D59" s="4">
        <f t="shared" si="1"/>
        <v>10</v>
      </c>
      <c r="E59" s="4">
        <f t="shared" si="6"/>
        <v>8</v>
      </c>
      <c r="F59" s="4">
        <f t="shared" si="0"/>
        <v>2</v>
      </c>
      <c r="G59" s="17">
        <f t="shared" si="2"/>
        <v>306.66666666666669</v>
      </c>
      <c r="H59" s="17">
        <f t="shared" si="3"/>
        <v>0</v>
      </c>
      <c r="I59" s="128"/>
      <c r="J59" s="77"/>
      <c r="K59" s="122"/>
    </row>
    <row r="60" spans="1:11" ht="16.2" x14ac:dyDescent="0.3">
      <c r="A60" s="63"/>
      <c r="B60" s="57" t="s">
        <v>963</v>
      </c>
      <c r="C60" s="4"/>
      <c r="D60" s="4" t="str">
        <f t="shared" si="1"/>
        <v/>
      </c>
      <c r="E60" s="4"/>
      <c r="F60" s="4"/>
      <c r="G60" s="17"/>
      <c r="H60" s="17"/>
      <c r="I60" s="128"/>
      <c r="J60" s="77"/>
      <c r="K60" s="122"/>
    </row>
    <row r="61" spans="1:11" ht="16.2" x14ac:dyDescent="0.3">
      <c r="A61" s="63"/>
      <c r="B61" s="57" t="s">
        <v>964</v>
      </c>
      <c r="C61" s="4"/>
      <c r="D61" s="4" t="str">
        <f t="shared" si="1"/>
        <v/>
      </c>
      <c r="E61" s="4"/>
      <c r="F61" s="4"/>
      <c r="G61" s="17"/>
      <c r="H61" s="17"/>
      <c r="I61" s="128"/>
      <c r="J61" s="77"/>
      <c r="K61" s="122"/>
    </row>
    <row r="62" spans="1:11" ht="16.2" x14ac:dyDescent="0.3">
      <c r="A62" s="63"/>
      <c r="B62" s="57" t="s">
        <v>965</v>
      </c>
      <c r="C62" s="4">
        <v>12</v>
      </c>
      <c r="D62" s="4">
        <f t="shared" si="1"/>
        <v>10</v>
      </c>
      <c r="E62" s="4">
        <f>IF(D62&lt;8,D62,8)</f>
        <v>8</v>
      </c>
      <c r="F62" s="4">
        <f t="shared" si="0"/>
        <v>2</v>
      </c>
      <c r="G62" s="17">
        <f t="shared" si="2"/>
        <v>306.66666666666669</v>
      </c>
      <c r="H62" s="17">
        <f t="shared" si="3"/>
        <v>0</v>
      </c>
      <c r="I62" s="128"/>
      <c r="J62" s="77"/>
      <c r="K62" s="122"/>
    </row>
    <row r="63" spans="1:11" ht="16.2" x14ac:dyDescent="0.3">
      <c r="A63" s="63"/>
      <c r="B63" s="57" t="s">
        <v>966</v>
      </c>
      <c r="C63" s="4">
        <v>12</v>
      </c>
      <c r="D63" s="4">
        <f t="shared" si="1"/>
        <v>10</v>
      </c>
      <c r="E63" s="4">
        <f t="shared" ref="E63:E65" si="7">IF(D63&lt;8,D63,8)</f>
        <v>8</v>
      </c>
      <c r="F63" s="4">
        <f t="shared" si="0"/>
        <v>2</v>
      </c>
      <c r="G63" s="17">
        <f t="shared" si="2"/>
        <v>306.66666666666669</v>
      </c>
      <c r="H63" s="17">
        <f t="shared" si="3"/>
        <v>0</v>
      </c>
      <c r="I63" s="128"/>
      <c r="J63" s="77"/>
      <c r="K63" s="122"/>
    </row>
    <row r="64" spans="1:11" ht="16.2" x14ac:dyDescent="0.3">
      <c r="A64" s="63"/>
      <c r="B64" s="57" t="s">
        <v>967</v>
      </c>
      <c r="C64" s="4">
        <v>12</v>
      </c>
      <c r="D64" s="4">
        <f t="shared" si="1"/>
        <v>10</v>
      </c>
      <c r="E64" s="4">
        <f t="shared" si="7"/>
        <v>8</v>
      </c>
      <c r="F64" s="4">
        <f t="shared" si="0"/>
        <v>2</v>
      </c>
      <c r="G64" s="17">
        <f t="shared" si="2"/>
        <v>306.66666666666669</v>
      </c>
      <c r="H64" s="17">
        <f t="shared" si="3"/>
        <v>0</v>
      </c>
      <c r="I64" s="128"/>
      <c r="J64" s="77"/>
      <c r="K64" s="122"/>
    </row>
    <row r="65" spans="1:11" ht="16.2" x14ac:dyDescent="0.3">
      <c r="A65" s="63"/>
      <c r="B65" s="57" t="s">
        <v>968</v>
      </c>
      <c r="C65" s="4">
        <v>11.5</v>
      </c>
      <c r="D65" s="4">
        <v>10.5</v>
      </c>
      <c r="E65" s="4">
        <f t="shared" si="7"/>
        <v>8</v>
      </c>
      <c r="F65" s="4">
        <v>2</v>
      </c>
      <c r="G65" s="17">
        <f t="shared" si="2"/>
        <v>306.66666666666669</v>
      </c>
      <c r="H65" s="17">
        <f t="shared" si="3"/>
        <v>0</v>
      </c>
      <c r="I65" s="128">
        <v>0.5</v>
      </c>
      <c r="J65" s="77"/>
      <c r="K65" s="122"/>
    </row>
    <row r="66" spans="1:11" ht="16.2" x14ac:dyDescent="0.3">
      <c r="A66" s="63"/>
      <c r="B66" s="57" t="s">
        <v>969</v>
      </c>
      <c r="C66" s="4"/>
      <c r="D66" s="4" t="str">
        <f t="shared" si="1"/>
        <v/>
      </c>
      <c r="E66" s="4"/>
      <c r="F66" s="4"/>
      <c r="G66" s="17"/>
      <c r="H66" s="17"/>
      <c r="I66" s="17"/>
      <c r="J66" s="77"/>
      <c r="K66" s="122"/>
    </row>
    <row r="67" spans="1:11" ht="16.2" x14ac:dyDescent="0.3">
      <c r="A67" s="63"/>
      <c r="B67" s="57" t="s">
        <v>970</v>
      </c>
      <c r="C67" s="4"/>
      <c r="D67" s="4" t="str">
        <f t="shared" si="1"/>
        <v/>
      </c>
      <c r="E67" s="4"/>
      <c r="F67" s="4"/>
      <c r="G67" s="17"/>
      <c r="H67" s="17"/>
      <c r="I67" s="17"/>
      <c r="J67" s="77"/>
      <c r="K67" s="122"/>
    </row>
    <row r="68" spans="1:11" ht="16.2" x14ac:dyDescent="0.3">
      <c r="A68" s="63"/>
      <c r="B68" s="57" t="s">
        <v>971</v>
      </c>
      <c r="C68" s="4">
        <v>12</v>
      </c>
      <c r="D68" s="4">
        <f t="shared" si="1"/>
        <v>10</v>
      </c>
      <c r="E68" s="4">
        <f>IF(D68&lt;8,D68,8)</f>
        <v>8</v>
      </c>
      <c r="F68" s="4">
        <f t="shared" si="0"/>
        <v>2</v>
      </c>
      <c r="G68" s="17">
        <f t="shared" si="2"/>
        <v>306.66666666666669</v>
      </c>
      <c r="H68" s="17">
        <f t="shared" si="3"/>
        <v>0</v>
      </c>
      <c r="I68" s="17"/>
      <c r="J68" s="77"/>
      <c r="K68" s="122"/>
    </row>
    <row r="69" spans="1:11" ht="16.2" x14ac:dyDescent="0.3">
      <c r="A69" s="63"/>
      <c r="B69" s="147" t="s">
        <v>1960</v>
      </c>
      <c r="C69" s="19">
        <v>12</v>
      </c>
      <c r="D69" s="19">
        <f t="shared" si="1"/>
        <v>10</v>
      </c>
      <c r="E69" s="19">
        <f t="shared" ref="E69:E70" si="8">IF(D69&lt;8,D69,8)</f>
        <v>8</v>
      </c>
      <c r="F69" s="19">
        <f t="shared" si="0"/>
        <v>2</v>
      </c>
      <c r="G69" s="20">
        <f t="shared" si="2"/>
        <v>306.66666666666669</v>
      </c>
      <c r="H69" s="20">
        <f t="shared" si="3"/>
        <v>0</v>
      </c>
      <c r="I69" s="20"/>
      <c r="J69" s="91"/>
      <c r="K69" s="122"/>
    </row>
    <row r="70" spans="1:11" s="140" customFormat="1" ht="32.4" x14ac:dyDescent="0.3">
      <c r="A70" s="153"/>
      <c r="B70" s="81" t="s">
        <v>1953</v>
      </c>
      <c r="C70" s="10">
        <v>12</v>
      </c>
      <c r="D70" s="10">
        <f t="shared" si="1"/>
        <v>10</v>
      </c>
      <c r="E70" s="10">
        <f t="shared" si="8"/>
        <v>8</v>
      </c>
      <c r="F70" s="10">
        <f t="shared" si="0"/>
        <v>2</v>
      </c>
      <c r="G70" s="38">
        <f t="shared" si="2"/>
        <v>306.66666666666669</v>
      </c>
      <c r="H70" s="38">
        <f t="shared" si="3"/>
        <v>0</v>
      </c>
      <c r="I70" s="38"/>
      <c r="J70" s="82"/>
      <c r="K70" s="154">
        <f>120*8*2+120*2*4/3</f>
        <v>2240</v>
      </c>
    </row>
    <row r="71" spans="1:11" ht="16.2" x14ac:dyDescent="0.3">
      <c r="A71" s="63"/>
      <c r="B71" s="8" t="s">
        <v>59</v>
      </c>
      <c r="C71" s="4"/>
      <c r="D71" s="4">
        <v>160</v>
      </c>
      <c r="E71" s="4"/>
      <c r="F71" s="4">
        <v>40</v>
      </c>
      <c r="G71" s="17"/>
      <c r="H71" s="17"/>
      <c r="I71" s="17">
        <v>1</v>
      </c>
      <c r="J71" s="77">
        <v>19200</v>
      </c>
      <c r="K71" s="122"/>
    </row>
    <row r="72" spans="1:11" ht="32.4" x14ac:dyDescent="0.3">
      <c r="A72" s="63"/>
      <c r="B72" s="90" t="s">
        <v>1849</v>
      </c>
      <c r="C72" s="4"/>
      <c r="D72" s="4"/>
      <c r="E72" s="4"/>
      <c r="F72" s="4"/>
      <c r="G72" s="17"/>
      <c r="H72" s="17"/>
      <c r="I72" s="17"/>
      <c r="J72" s="77">
        <f>120*40*4/3+120*5/3</f>
        <v>6600</v>
      </c>
      <c r="K72" s="122">
        <v>2240</v>
      </c>
    </row>
    <row r="73" spans="1:11" ht="16.2" x14ac:dyDescent="0.3">
      <c r="A73" s="63"/>
      <c r="B73" s="8" t="s">
        <v>1817</v>
      </c>
      <c r="C73" s="4"/>
      <c r="D73" s="4"/>
      <c r="E73" s="4"/>
      <c r="F73" s="4"/>
      <c r="G73" s="17"/>
      <c r="H73" s="17"/>
      <c r="I73" s="17"/>
      <c r="J73" s="77">
        <v>28040</v>
      </c>
      <c r="K73" s="122"/>
    </row>
    <row r="74" spans="1:11" ht="16.2" x14ac:dyDescent="0.3">
      <c r="A74" s="63"/>
      <c r="B74" s="8" t="s">
        <v>1</v>
      </c>
      <c r="C74" s="4"/>
      <c r="D74" s="4"/>
      <c r="E74" s="4"/>
      <c r="F74" s="4"/>
      <c r="G74" s="1"/>
      <c r="H74" s="1"/>
      <c r="I74" s="1"/>
      <c r="J74" s="43">
        <v>39375</v>
      </c>
      <c r="K74" s="122"/>
    </row>
    <row r="75" spans="1:11" ht="16.2" x14ac:dyDescent="0.3">
      <c r="A75" s="63"/>
      <c r="B75" s="8" t="s">
        <v>405</v>
      </c>
      <c r="C75" s="9"/>
      <c r="D75" s="9" t="str">
        <f t="shared" ref="D75" si="9">IF((OR(C75&gt;12,C75=12)),C75-2,IF(C75=8,C75-1,""))</f>
        <v/>
      </c>
      <c r="E75" s="9"/>
      <c r="F75" s="9"/>
      <c r="G75" s="10"/>
      <c r="H75" s="10"/>
      <c r="I75" s="10"/>
      <c r="J75" s="78">
        <v>11335</v>
      </c>
      <c r="K75" s="122"/>
    </row>
    <row r="76" spans="1:11" x14ac:dyDescent="0.3">
      <c r="A76" s="63"/>
      <c r="K76" s="122"/>
    </row>
    <row r="77" spans="1:11" ht="16.2" x14ac:dyDescent="0.3">
      <c r="A77" s="63"/>
      <c r="B77" s="57" t="s">
        <v>972</v>
      </c>
      <c r="C77" s="4">
        <v>12</v>
      </c>
      <c r="D77" s="4">
        <f>IF((OR(C77&gt;12,C77=12)),C77-2,IF(C77=8,C77-1,""))</f>
        <v>10</v>
      </c>
      <c r="E77" s="4">
        <f t="shared" ref="E77" si="10">IF(D77&lt;8,D77,8)</f>
        <v>8</v>
      </c>
      <c r="F77" s="4">
        <f t="shared" ref="F77:F106" si="11">D77-8</f>
        <v>2</v>
      </c>
      <c r="G77" s="17">
        <f>IF(2&lt;F77,2,F77)*115*4/3</f>
        <v>306.66666666666669</v>
      </c>
      <c r="H77" s="17">
        <f>IF(F77&gt;2,F77-2,0)*115*5/3</f>
        <v>0</v>
      </c>
      <c r="I77" s="17"/>
      <c r="J77" s="77"/>
      <c r="K77" s="122"/>
    </row>
    <row r="78" spans="1:11" ht="16.2" x14ac:dyDescent="0.3">
      <c r="A78" s="63"/>
      <c r="B78" s="57" t="s">
        <v>973</v>
      </c>
      <c r="C78" s="4"/>
      <c r="D78" s="4" t="str">
        <f t="shared" ref="D78:D106" si="12">IF((OR(C78&gt;12,C78=12)),C78-2,IF(C78=8,C78-1,""))</f>
        <v/>
      </c>
      <c r="E78" s="4"/>
      <c r="F78" s="4"/>
      <c r="G78" s="17"/>
      <c r="H78" s="17"/>
      <c r="I78" s="17"/>
      <c r="J78" s="77"/>
      <c r="K78" s="122"/>
    </row>
    <row r="79" spans="1:11" ht="16.2" x14ac:dyDescent="0.3">
      <c r="A79" s="63"/>
      <c r="B79" s="57" t="s">
        <v>974</v>
      </c>
      <c r="C79" s="4"/>
      <c r="D79" s="4" t="str">
        <f t="shared" si="12"/>
        <v/>
      </c>
      <c r="E79" s="4"/>
      <c r="F79" s="4"/>
      <c r="G79" s="17"/>
      <c r="H79" s="17"/>
      <c r="I79" s="17"/>
      <c r="J79" s="77"/>
      <c r="K79" s="122"/>
    </row>
    <row r="80" spans="1:11" ht="16.2" x14ac:dyDescent="0.3">
      <c r="A80" s="63"/>
      <c r="B80" s="57" t="s">
        <v>975</v>
      </c>
      <c r="C80" s="4">
        <v>12</v>
      </c>
      <c r="D80" s="4">
        <f t="shared" si="12"/>
        <v>10</v>
      </c>
      <c r="E80" s="4">
        <f t="shared" ref="E80:E83" si="13">IF(D80&lt;8,D80,8)</f>
        <v>8</v>
      </c>
      <c r="F80" s="4">
        <f t="shared" si="11"/>
        <v>2</v>
      </c>
      <c r="G80" s="17">
        <f t="shared" ref="G80:G86" si="14">IF(2&lt;F80,2,F80)*115*4/3</f>
        <v>306.66666666666669</v>
      </c>
      <c r="H80" s="17">
        <f t="shared" ref="H80:H86" si="15">IF(F80&gt;2,F80-2,0)*115*5/3</f>
        <v>0</v>
      </c>
      <c r="I80" s="17"/>
      <c r="J80" s="77"/>
      <c r="K80" s="122"/>
    </row>
    <row r="81" spans="1:11" ht="16.2" x14ac:dyDescent="0.3">
      <c r="A81" s="63"/>
      <c r="B81" s="57" t="s">
        <v>976</v>
      </c>
      <c r="C81" s="4">
        <v>12</v>
      </c>
      <c r="D81" s="4">
        <f t="shared" si="12"/>
        <v>10</v>
      </c>
      <c r="E81" s="4">
        <f t="shared" si="13"/>
        <v>8</v>
      </c>
      <c r="F81" s="4">
        <f t="shared" si="11"/>
        <v>2</v>
      </c>
      <c r="G81" s="17">
        <f t="shared" si="14"/>
        <v>306.66666666666669</v>
      </c>
      <c r="H81" s="17">
        <f t="shared" si="15"/>
        <v>0</v>
      </c>
      <c r="I81" s="17"/>
      <c r="J81" s="77"/>
      <c r="K81" s="122"/>
    </row>
    <row r="82" spans="1:11" ht="16.2" x14ac:dyDescent="0.3">
      <c r="A82" s="63"/>
      <c r="B82" s="57" t="s">
        <v>977</v>
      </c>
      <c r="C82" s="4">
        <v>12</v>
      </c>
      <c r="D82" s="4">
        <f t="shared" si="12"/>
        <v>10</v>
      </c>
      <c r="E82" s="4">
        <f t="shared" si="13"/>
        <v>8</v>
      </c>
      <c r="F82" s="4">
        <f t="shared" si="11"/>
        <v>2</v>
      </c>
      <c r="G82" s="17">
        <f t="shared" si="14"/>
        <v>306.66666666666669</v>
      </c>
      <c r="H82" s="17">
        <f t="shared" si="15"/>
        <v>0</v>
      </c>
      <c r="I82" s="17"/>
      <c r="J82" s="77"/>
      <c r="K82" s="122"/>
    </row>
    <row r="83" spans="1:11" ht="16.2" x14ac:dyDescent="0.3">
      <c r="A83" s="63"/>
      <c r="B83" s="57" t="s">
        <v>978</v>
      </c>
      <c r="C83" s="4">
        <v>12</v>
      </c>
      <c r="D83" s="4">
        <f t="shared" si="12"/>
        <v>10</v>
      </c>
      <c r="E83" s="4">
        <f t="shared" si="13"/>
        <v>8</v>
      </c>
      <c r="F83" s="4">
        <f t="shared" si="11"/>
        <v>2</v>
      </c>
      <c r="G83" s="17">
        <f t="shared" si="14"/>
        <v>306.66666666666669</v>
      </c>
      <c r="H83" s="17">
        <f t="shared" si="15"/>
        <v>0</v>
      </c>
      <c r="I83" s="17"/>
      <c r="J83" s="77"/>
      <c r="K83" s="122"/>
    </row>
    <row r="84" spans="1:11" ht="16.2" x14ac:dyDescent="0.3">
      <c r="A84" s="63"/>
      <c r="B84" s="57" t="s">
        <v>979</v>
      </c>
      <c r="C84" s="4"/>
      <c r="D84" s="4" t="str">
        <f t="shared" si="12"/>
        <v/>
      </c>
      <c r="E84" s="4"/>
      <c r="F84" s="4"/>
      <c r="G84" s="17"/>
      <c r="H84" s="17"/>
      <c r="I84" s="17"/>
      <c r="J84" s="77"/>
      <c r="K84" s="122"/>
    </row>
    <row r="85" spans="1:11" ht="16.2" x14ac:dyDescent="0.3">
      <c r="A85" s="63"/>
      <c r="B85" s="57" t="s">
        <v>980</v>
      </c>
      <c r="C85" s="4"/>
      <c r="D85" s="4" t="str">
        <f t="shared" si="12"/>
        <v/>
      </c>
      <c r="E85" s="4"/>
      <c r="F85" s="4"/>
      <c r="G85" s="17"/>
      <c r="H85" s="17"/>
      <c r="I85" s="17"/>
      <c r="J85" s="77"/>
      <c r="K85" s="122"/>
    </row>
    <row r="86" spans="1:11" ht="16.2" x14ac:dyDescent="0.3">
      <c r="A86" s="63"/>
      <c r="B86" s="57" t="s">
        <v>981</v>
      </c>
      <c r="C86" s="4">
        <v>12</v>
      </c>
      <c r="D86" s="4">
        <f t="shared" si="12"/>
        <v>10</v>
      </c>
      <c r="E86" s="4">
        <f t="shared" ref="E86:E89" si="16">IF(D86&lt;8,D86,8)</f>
        <v>8</v>
      </c>
      <c r="F86" s="4">
        <f t="shared" si="11"/>
        <v>2</v>
      </c>
      <c r="G86" s="17">
        <f t="shared" si="14"/>
        <v>306.66666666666669</v>
      </c>
      <c r="H86" s="17">
        <f t="shared" si="15"/>
        <v>0</v>
      </c>
      <c r="I86" s="17"/>
      <c r="J86" s="77"/>
      <c r="K86" s="122"/>
    </row>
    <row r="87" spans="1:11" ht="16.2" x14ac:dyDescent="0.3">
      <c r="A87" s="63"/>
      <c r="B87" s="67" t="s">
        <v>982</v>
      </c>
      <c r="C87" s="22">
        <v>12</v>
      </c>
      <c r="D87" s="22">
        <v>10</v>
      </c>
      <c r="E87" s="4">
        <f t="shared" si="16"/>
        <v>8</v>
      </c>
      <c r="F87" s="22">
        <f t="shared" si="11"/>
        <v>2</v>
      </c>
      <c r="G87" s="23">
        <f t="shared" ref="G87:G106" si="17">IF(2&lt;F87,2,F87)*120*4/3</f>
        <v>320</v>
      </c>
      <c r="H87" s="23">
        <f t="shared" ref="H87:H105" si="18">IF(F87&gt;2,F87-2,0)*120*5/3</f>
        <v>0</v>
      </c>
      <c r="I87" s="23"/>
      <c r="J87" s="79"/>
      <c r="K87" s="150"/>
    </row>
    <row r="88" spans="1:11" ht="16.2" x14ac:dyDescent="0.3">
      <c r="A88" s="63"/>
      <c r="B88" s="57" t="s">
        <v>983</v>
      </c>
      <c r="C88" s="4">
        <v>12</v>
      </c>
      <c r="D88" s="4">
        <f t="shared" si="12"/>
        <v>10</v>
      </c>
      <c r="E88" s="4">
        <f t="shared" si="16"/>
        <v>8</v>
      </c>
      <c r="F88" s="4">
        <f t="shared" si="11"/>
        <v>2</v>
      </c>
      <c r="G88" s="17">
        <f t="shared" si="17"/>
        <v>320</v>
      </c>
      <c r="H88" s="17">
        <f t="shared" si="18"/>
        <v>0</v>
      </c>
      <c r="I88" s="17"/>
      <c r="J88" s="77"/>
      <c r="K88" s="122"/>
    </row>
    <row r="89" spans="1:11" ht="16.2" x14ac:dyDescent="0.3">
      <c r="A89" s="63"/>
      <c r="B89" s="57" t="s">
        <v>984</v>
      </c>
      <c r="C89" s="4">
        <v>12</v>
      </c>
      <c r="D89" s="4">
        <f t="shared" si="12"/>
        <v>10</v>
      </c>
      <c r="E89" s="4">
        <f t="shared" si="16"/>
        <v>8</v>
      </c>
      <c r="F89" s="4">
        <f t="shared" si="11"/>
        <v>2</v>
      </c>
      <c r="G89" s="17">
        <f t="shared" si="17"/>
        <v>320</v>
      </c>
      <c r="H89" s="17">
        <f t="shared" si="18"/>
        <v>0</v>
      </c>
      <c r="I89" s="17"/>
      <c r="J89" s="77"/>
      <c r="K89" s="122"/>
    </row>
    <row r="90" spans="1:11" ht="16.2" x14ac:dyDescent="0.3">
      <c r="A90" s="63"/>
      <c r="B90" s="57" t="s">
        <v>985</v>
      </c>
      <c r="C90" s="4"/>
      <c r="D90" s="4" t="str">
        <f t="shared" si="12"/>
        <v/>
      </c>
      <c r="E90" s="4"/>
      <c r="F90" s="4"/>
      <c r="G90" s="17"/>
      <c r="H90" s="17"/>
      <c r="I90" s="17"/>
      <c r="J90" s="77"/>
      <c r="K90" s="122"/>
    </row>
    <row r="91" spans="1:11" ht="16.2" x14ac:dyDescent="0.3">
      <c r="A91" s="63"/>
      <c r="B91" s="57" t="s">
        <v>986</v>
      </c>
      <c r="C91" s="4"/>
      <c r="D91" s="4" t="str">
        <f t="shared" si="12"/>
        <v/>
      </c>
      <c r="E91" s="4"/>
      <c r="F91" s="4"/>
      <c r="G91" s="17"/>
      <c r="H91" s="17"/>
      <c r="I91" s="17"/>
      <c r="J91" s="77"/>
      <c r="K91" s="122"/>
    </row>
    <row r="92" spans="1:11" ht="16.2" x14ac:dyDescent="0.3">
      <c r="A92" s="63"/>
      <c r="B92" s="57" t="s">
        <v>987</v>
      </c>
      <c r="C92" s="4">
        <v>12</v>
      </c>
      <c r="D92" s="4">
        <f t="shared" si="12"/>
        <v>10</v>
      </c>
      <c r="E92" s="4">
        <f t="shared" ref="E92:E95" si="19">IF(D92&lt;8,D92,8)</f>
        <v>8</v>
      </c>
      <c r="F92" s="4">
        <f t="shared" si="11"/>
        <v>2</v>
      </c>
      <c r="G92" s="17">
        <f t="shared" si="17"/>
        <v>320</v>
      </c>
      <c r="H92" s="17">
        <f t="shared" si="18"/>
        <v>0</v>
      </c>
      <c r="I92" s="17"/>
      <c r="J92" s="77"/>
      <c r="K92" s="122"/>
    </row>
    <row r="93" spans="1:11" ht="16.2" x14ac:dyDescent="0.3">
      <c r="A93" s="63"/>
      <c r="B93" s="57" t="s">
        <v>988</v>
      </c>
      <c r="C93" s="4">
        <v>12</v>
      </c>
      <c r="D93" s="4">
        <f t="shared" si="12"/>
        <v>10</v>
      </c>
      <c r="E93" s="4">
        <f t="shared" si="19"/>
        <v>8</v>
      </c>
      <c r="F93" s="4">
        <f t="shared" si="11"/>
        <v>2</v>
      </c>
      <c r="G93" s="17">
        <f t="shared" si="17"/>
        <v>320</v>
      </c>
      <c r="H93" s="17">
        <f t="shared" si="18"/>
        <v>0</v>
      </c>
      <c r="I93" s="17"/>
      <c r="J93" s="77"/>
      <c r="K93" s="122"/>
    </row>
    <row r="94" spans="1:11" ht="16.2" x14ac:dyDescent="0.3">
      <c r="A94" s="63"/>
      <c r="B94" s="57" t="s">
        <v>989</v>
      </c>
      <c r="C94" s="4">
        <v>12</v>
      </c>
      <c r="D94" s="4">
        <f t="shared" si="12"/>
        <v>10</v>
      </c>
      <c r="E94" s="4">
        <f t="shared" si="19"/>
        <v>8</v>
      </c>
      <c r="F94" s="4">
        <f t="shared" si="11"/>
        <v>2</v>
      </c>
      <c r="G94" s="17">
        <f t="shared" si="17"/>
        <v>320</v>
      </c>
      <c r="H94" s="17">
        <f>IF(F94&gt;2,F94-2,0)*120*5/3</f>
        <v>0</v>
      </c>
      <c r="I94" s="17"/>
      <c r="J94" s="77"/>
      <c r="K94" s="122"/>
    </row>
    <row r="95" spans="1:11" ht="16.2" x14ac:dyDescent="0.3">
      <c r="A95" s="63"/>
      <c r="B95" s="57" t="s">
        <v>990</v>
      </c>
      <c r="C95" s="4">
        <v>12</v>
      </c>
      <c r="D95" s="4">
        <f t="shared" si="12"/>
        <v>10</v>
      </c>
      <c r="E95" s="4">
        <f t="shared" si="19"/>
        <v>8</v>
      </c>
      <c r="F95" s="4">
        <f t="shared" si="11"/>
        <v>2</v>
      </c>
      <c r="G95" s="17">
        <f>IF(2&lt;F95,2,F95)*120*4/3</f>
        <v>320</v>
      </c>
      <c r="H95" s="17">
        <f t="shared" si="18"/>
        <v>0</v>
      </c>
      <c r="I95" s="17"/>
      <c r="J95" s="77"/>
      <c r="K95" s="122"/>
    </row>
    <row r="96" spans="1:11" ht="16.2" x14ac:dyDescent="0.3">
      <c r="A96" s="63"/>
      <c r="B96" s="57" t="s">
        <v>991</v>
      </c>
      <c r="C96" s="4"/>
      <c r="D96" s="4" t="str">
        <f t="shared" si="12"/>
        <v/>
      </c>
      <c r="E96" s="4"/>
      <c r="F96" s="4"/>
      <c r="G96" s="17"/>
      <c r="H96" s="17"/>
      <c r="I96" s="17"/>
      <c r="J96" s="77"/>
      <c r="K96" s="122"/>
    </row>
    <row r="97" spans="1:11" ht="16.2" x14ac:dyDescent="0.3">
      <c r="A97" s="63"/>
      <c r="B97" s="57" t="s">
        <v>992</v>
      </c>
      <c r="C97" s="4"/>
      <c r="D97" s="4" t="str">
        <f t="shared" si="12"/>
        <v/>
      </c>
      <c r="E97" s="4"/>
      <c r="F97" s="4"/>
      <c r="G97" s="17"/>
      <c r="H97" s="17"/>
      <c r="I97" s="17"/>
      <c r="J97" s="77"/>
      <c r="K97" s="122"/>
    </row>
    <row r="98" spans="1:11" ht="16.2" x14ac:dyDescent="0.3">
      <c r="A98" s="63"/>
      <c r="B98" s="57" t="s">
        <v>993</v>
      </c>
      <c r="C98" s="4">
        <v>12</v>
      </c>
      <c r="D98" s="4">
        <f t="shared" si="12"/>
        <v>10</v>
      </c>
      <c r="E98" s="4">
        <f t="shared" ref="E98:E101" si="20">IF(D98&lt;8,D98,8)</f>
        <v>8</v>
      </c>
      <c r="F98" s="4">
        <f t="shared" si="11"/>
        <v>2</v>
      </c>
      <c r="G98" s="17">
        <f t="shared" si="17"/>
        <v>320</v>
      </c>
      <c r="H98" s="17">
        <f t="shared" si="18"/>
        <v>0</v>
      </c>
      <c r="I98" s="17"/>
      <c r="J98" s="77"/>
      <c r="K98" s="122"/>
    </row>
    <row r="99" spans="1:11" ht="16.2" x14ac:dyDescent="0.3">
      <c r="A99" s="63"/>
      <c r="B99" s="57" t="s">
        <v>994</v>
      </c>
      <c r="C99" s="4">
        <v>12</v>
      </c>
      <c r="D99" s="4">
        <f>IF((OR(C99&gt;12,C99=12)),C99-2,IF(C99=8,C99-1,""))</f>
        <v>10</v>
      </c>
      <c r="E99" s="4">
        <f t="shared" si="20"/>
        <v>8</v>
      </c>
      <c r="F99" s="4">
        <f t="shared" si="11"/>
        <v>2</v>
      </c>
      <c r="G99" s="17">
        <f t="shared" si="17"/>
        <v>320</v>
      </c>
      <c r="H99" s="17">
        <f t="shared" si="18"/>
        <v>0</v>
      </c>
      <c r="I99" s="17"/>
      <c r="J99" s="77"/>
      <c r="K99" s="122"/>
    </row>
    <row r="100" spans="1:11" ht="16.2" x14ac:dyDescent="0.3">
      <c r="A100" s="63"/>
      <c r="B100" s="57" t="s">
        <v>995</v>
      </c>
      <c r="C100" s="4">
        <v>12</v>
      </c>
      <c r="D100" s="4">
        <f t="shared" si="12"/>
        <v>10</v>
      </c>
      <c r="E100" s="4">
        <f t="shared" si="20"/>
        <v>8</v>
      </c>
      <c r="F100" s="4">
        <f t="shared" si="11"/>
        <v>2</v>
      </c>
      <c r="G100" s="17">
        <f t="shared" si="17"/>
        <v>320</v>
      </c>
      <c r="H100" s="17">
        <f t="shared" si="18"/>
        <v>0</v>
      </c>
      <c r="I100" s="17"/>
      <c r="J100" s="77"/>
      <c r="K100" s="122"/>
    </row>
    <row r="101" spans="1:11" ht="16.2" x14ac:dyDescent="0.3">
      <c r="A101" s="63"/>
      <c r="B101" s="57" t="s">
        <v>996</v>
      </c>
      <c r="C101" s="4">
        <v>12</v>
      </c>
      <c r="D101" s="4">
        <f t="shared" si="12"/>
        <v>10</v>
      </c>
      <c r="E101" s="4">
        <f t="shared" si="20"/>
        <v>8</v>
      </c>
      <c r="F101" s="4">
        <f t="shared" si="11"/>
        <v>2</v>
      </c>
      <c r="G101" s="17">
        <f t="shared" si="17"/>
        <v>320</v>
      </c>
      <c r="H101" s="17">
        <f t="shared" si="18"/>
        <v>0</v>
      </c>
      <c r="I101" s="17"/>
      <c r="J101" s="77"/>
      <c r="K101" s="122"/>
    </row>
    <row r="102" spans="1:11" ht="16.2" x14ac:dyDescent="0.3">
      <c r="A102" s="63"/>
      <c r="B102" s="57" t="s">
        <v>997</v>
      </c>
      <c r="C102" s="4"/>
      <c r="D102" s="4" t="str">
        <f t="shared" si="12"/>
        <v/>
      </c>
      <c r="E102" s="4"/>
      <c r="F102" s="4"/>
      <c r="G102" s="17"/>
      <c r="H102" s="17"/>
      <c r="I102" s="17"/>
      <c r="J102" s="77"/>
      <c r="K102" s="122"/>
    </row>
    <row r="103" spans="1:11" ht="16.2" x14ac:dyDescent="0.3">
      <c r="A103" s="63"/>
      <c r="B103" s="57" t="s">
        <v>998</v>
      </c>
      <c r="C103" s="4"/>
      <c r="D103" s="4" t="str">
        <f t="shared" si="12"/>
        <v/>
      </c>
      <c r="E103" s="4"/>
      <c r="F103" s="4"/>
      <c r="G103" s="17"/>
      <c r="H103" s="17"/>
      <c r="I103" s="17"/>
      <c r="J103" s="77"/>
      <c r="K103" s="122"/>
    </row>
    <row r="104" spans="1:11" ht="16.2" x14ac:dyDescent="0.3">
      <c r="A104" s="63"/>
      <c r="B104" s="57" t="s">
        <v>999</v>
      </c>
      <c r="C104" s="4">
        <v>12</v>
      </c>
      <c r="D104" s="4">
        <f t="shared" si="12"/>
        <v>10</v>
      </c>
      <c r="E104" s="4">
        <f t="shared" ref="E104:E106" si="21">IF(D104&lt;8,D104,8)</f>
        <v>8</v>
      </c>
      <c r="F104" s="4">
        <f t="shared" si="11"/>
        <v>2</v>
      </c>
      <c r="G104" s="17">
        <f t="shared" si="17"/>
        <v>320</v>
      </c>
      <c r="H104" s="17">
        <f t="shared" si="18"/>
        <v>0</v>
      </c>
      <c r="I104" s="17"/>
      <c r="J104" s="77"/>
      <c r="K104" s="122"/>
    </row>
    <row r="105" spans="1:11" ht="16.2" x14ac:dyDescent="0.3">
      <c r="A105" s="63"/>
      <c r="B105" s="57" t="s">
        <v>1000</v>
      </c>
      <c r="C105" s="4">
        <v>12</v>
      </c>
      <c r="D105" s="4">
        <f t="shared" si="12"/>
        <v>10</v>
      </c>
      <c r="E105" s="4">
        <f t="shared" si="21"/>
        <v>8</v>
      </c>
      <c r="F105" s="4">
        <f t="shared" si="11"/>
        <v>2</v>
      </c>
      <c r="G105" s="17">
        <f t="shared" si="17"/>
        <v>320</v>
      </c>
      <c r="H105" s="17">
        <f t="shared" si="18"/>
        <v>0</v>
      </c>
      <c r="I105" s="17"/>
      <c r="J105" s="77"/>
      <c r="K105" s="122"/>
    </row>
    <row r="106" spans="1:11" ht="16.2" x14ac:dyDescent="0.3">
      <c r="A106" s="63"/>
      <c r="B106" s="57" t="s">
        <v>1001</v>
      </c>
      <c r="C106" s="4">
        <v>12</v>
      </c>
      <c r="D106" s="4">
        <f t="shared" si="12"/>
        <v>10</v>
      </c>
      <c r="E106" s="4">
        <f t="shared" si="21"/>
        <v>8</v>
      </c>
      <c r="F106" s="4">
        <f t="shared" si="11"/>
        <v>2</v>
      </c>
      <c r="G106" s="17">
        <f t="shared" si="17"/>
        <v>320</v>
      </c>
      <c r="H106" s="17">
        <f>IF(F106&gt;2,F106-2,0)*120*5/3</f>
        <v>0</v>
      </c>
      <c r="I106" s="17"/>
      <c r="J106" s="77"/>
      <c r="K106" s="122"/>
    </row>
    <row r="107" spans="1:11" ht="16.2" x14ac:dyDescent="0.3">
      <c r="A107" s="63"/>
      <c r="B107" s="8" t="s">
        <v>59</v>
      </c>
      <c r="C107" s="4"/>
      <c r="D107" s="4">
        <v>160</v>
      </c>
      <c r="E107" s="4"/>
      <c r="F107" s="4">
        <v>40</v>
      </c>
      <c r="G107" s="17"/>
      <c r="H107" s="17"/>
      <c r="I107" s="17"/>
      <c r="J107" s="77">
        <v>18960</v>
      </c>
      <c r="K107" s="122"/>
    </row>
    <row r="108" spans="1:11" ht="32.4" x14ac:dyDescent="0.3">
      <c r="A108" s="63"/>
      <c r="B108" s="90" t="s">
        <v>1849</v>
      </c>
      <c r="C108" s="4"/>
      <c r="D108" s="4"/>
      <c r="E108" s="4"/>
      <c r="F108" s="4"/>
      <c r="G108" s="17"/>
      <c r="H108" s="17"/>
      <c r="I108" s="17"/>
      <c r="J108" s="77">
        <v>6320</v>
      </c>
      <c r="K108" s="122"/>
    </row>
    <row r="109" spans="1:11" ht="16.2" x14ac:dyDescent="0.3">
      <c r="A109" s="63"/>
      <c r="B109" s="8" t="s">
        <v>1817</v>
      </c>
      <c r="C109" s="4"/>
      <c r="D109" s="4"/>
      <c r="E109" s="4"/>
      <c r="F109" s="4"/>
      <c r="G109" s="17"/>
      <c r="H109" s="17"/>
      <c r="I109" s="17"/>
      <c r="J109" s="77">
        <v>25280</v>
      </c>
      <c r="K109" s="122"/>
    </row>
    <row r="110" spans="1:11" ht="16.2" x14ac:dyDescent="0.3">
      <c r="A110" s="63"/>
      <c r="B110" s="8" t="s">
        <v>1</v>
      </c>
      <c r="C110" s="4"/>
      <c r="D110" s="4"/>
      <c r="E110" s="4"/>
      <c r="F110" s="4"/>
      <c r="G110" s="1"/>
      <c r="H110" s="1"/>
      <c r="I110" s="1"/>
      <c r="J110" s="43">
        <v>37500</v>
      </c>
      <c r="K110" s="122"/>
    </row>
    <row r="111" spans="1:11" ht="16.2" x14ac:dyDescent="0.3">
      <c r="A111" s="63"/>
      <c r="B111" s="8" t="s">
        <v>405</v>
      </c>
      <c r="C111" s="9"/>
      <c r="D111" s="9" t="str">
        <f t="shared" ref="D111" si="22">IF((OR(C111&gt;12,C111=12)),C111-2,IF(C111=8,C111-1,""))</f>
        <v/>
      </c>
      <c r="E111" s="9"/>
      <c r="F111" s="9"/>
      <c r="G111" s="10"/>
      <c r="H111" s="10"/>
      <c r="I111" s="10"/>
      <c r="J111" s="78">
        <v>12220</v>
      </c>
      <c r="K111" s="122"/>
    </row>
    <row r="112" spans="1:11" x14ac:dyDescent="0.3">
      <c r="A112" s="63"/>
      <c r="K112" s="122"/>
    </row>
    <row r="113" spans="1:11" ht="16.2" x14ac:dyDescent="0.3">
      <c r="A113" s="63"/>
      <c r="B113" s="45" t="s">
        <v>1002</v>
      </c>
      <c r="C113" s="4">
        <v>12</v>
      </c>
      <c r="D113" s="4">
        <f>IF((OR(C113&gt;12,C113=12)),C113-2,IF(C113=8,C113-1,""))</f>
        <v>10</v>
      </c>
      <c r="E113" s="4"/>
      <c r="F113" s="4">
        <f t="shared" ref="F113:F143" si="23">D113-8</f>
        <v>2</v>
      </c>
      <c r="G113" s="17">
        <f>IF(2&lt;F113,2,F113)*120*4/3</f>
        <v>320</v>
      </c>
      <c r="H113" s="17">
        <f>IF(F113&gt;2,F113-2,0)*120*5/3</f>
        <v>0</v>
      </c>
      <c r="I113" s="17"/>
      <c r="J113" s="77"/>
      <c r="K113" s="122"/>
    </row>
    <row r="114" spans="1:11" ht="16.2" x14ac:dyDescent="0.3">
      <c r="A114" s="63"/>
      <c r="B114" s="45" t="s">
        <v>1003</v>
      </c>
      <c r="C114" s="4"/>
      <c r="D114" s="4" t="str">
        <f t="shared" ref="D114:D143" si="24">IF((OR(C114&gt;12,C114=12)),C114-2,IF(C114=8,C114-1,""))</f>
        <v/>
      </c>
      <c r="E114" s="4"/>
      <c r="F114" s="4"/>
      <c r="G114" s="17"/>
      <c r="H114" s="17"/>
      <c r="I114" s="17"/>
      <c r="J114" s="77"/>
      <c r="K114" s="122"/>
    </row>
    <row r="115" spans="1:11" ht="16.2" x14ac:dyDescent="0.3">
      <c r="A115" s="63"/>
      <c r="B115" s="45" t="s">
        <v>1004</v>
      </c>
      <c r="C115" s="4"/>
      <c r="D115" s="4" t="str">
        <f t="shared" si="24"/>
        <v/>
      </c>
      <c r="E115" s="4"/>
      <c r="F115" s="4"/>
      <c r="G115" s="17"/>
      <c r="H115" s="17"/>
      <c r="I115" s="17"/>
      <c r="J115" s="77"/>
      <c r="K115" s="122"/>
    </row>
    <row r="116" spans="1:11" ht="16.2" x14ac:dyDescent="0.3">
      <c r="A116" s="63"/>
      <c r="B116" s="45" t="s">
        <v>1005</v>
      </c>
      <c r="C116" s="4">
        <v>12</v>
      </c>
      <c r="D116" s="4">
        <v>10</v>
      </c>
      <c r="E116" s="4"/>
      <c r="F116" s="4">
        <f t="shared" si="23"/>
        <v>2</v>
      </c>
      <c r="G116" s="17">
        <f t="shared" ref="G116:G144" si="25">IF(2&lt;F116,2,F116)*120*4/3</f>
        <v>320</v>
      </c>
      <c r="H116" s="17">
        <f t="shared" ref="H116:H144" si="26">IF(F116&gt;2,F116-2,0)*120*5/3</f>
        <v>0</v>
      </c>
      <c r="I116" s="17"/>
      <c r="J116" s="77"/>
      <c r="K116" s="122"/>
    </row>
    <row r="117" spans="1:11" ht="16.2" x14ac:dyDescent="0.3">
      <c r="A117" s="63"/>
      <c r="B117" s="45" t="s">
        <v>1006</v>
      </c>
      <c r="C117" s="4">
        <v>12</v>
      </c>
      <c r="D117" s="4">
        <f t="shared" si="24"/>
        <v>10</v>
      </c>
      <c r="E117" s="4"/>
      <c r="F117" s="4">
        <f t="shared" si="23"/>
        <v>2</v>
      </c>
      <c r="G117" s="17">
        <f t="shared" si="25"/>
        <v>320</v>
      </c>
      <c r="H117" s="17">
        <f t="shared" si="26"/>
        <v>0</v>
      </c>
      <c r="I117" s="17"/>
      <c r="J117" s="77"/>
      <c r="K117" s="122"/>
    </row>
    <row r="118" spans="1:11" ht="16.2" x14ac:dyDescent="0.3">
      <c r="A118" s="63"/>
      <c r="B118" s="45" t="s">
        <v>1007</v>
      </c>
      <c r="C118" s="4">
        <v>12</v>
      </c>
      <c r="D118" s="4">
        <f t="shared" si="24"/>
        <v>10</v>
      </c>
      <c r="E118" s="4"/>
      <c r="F118" s="4">
        <f t="shared" si="23"/>
        <v>2</v>
      </c>
      <c r="G118" s="17">
        <f t="shared" si="25"/>
        <v>320</v>
      </c>
      <c r="H118" s="17">
        <f t="shared" si="26"/>
        <v>0</v>
      </c>
      <c r="I118" s="17"/>
      <c r="J118" s="77"/>
      <c r="K118" s="122"/>
    </row>
    <row r="119" spans="1:11" ht="16.2" x14ac:dyDescent="0.3">
      <c r="A119" s="63"/>
      <c r="B119" s="45" t="s">
        <v>1008</v>
      </c>
      <c r="C119" s="4">
        <v>12</v>
      </c>
      <c r="D119" s="4">
        <f t="shared" si="24"/>
        <v>10</v>
      </c>
      <c r="E119" s="4"/>
      <c r="F119" s="4">
        <f t="shared" si="23"/>
        <v>2</v>
      </c>
      <c r="G119" s="17">
        <f t="shared" si="25"/>
        <v>320</v>
      </c>
      <c r="H119" s="17">
        <f t="shared" si="26"/>
        <v>0</v>
      </c>
      <c r="I119" s="17"/>
      <c r="J119" s="77"/>
      <c r="K119" s="122"/>
    </row>
    <row r="120" spans="1:11" ht="16.2" x14ac:dyDescent="0.3">
      <c r="A120" s="63"/>
      <c r="B120" s="45" t="s">
        <v>1009</v>
      </c>
      <c r="C120" s="4">
        <v>12</v>
      </c>
      <c r="D120" s="4">
        <f t="shared" si="24"/>
        <v>10</v>
      </c>
      <c r="E120" s="4"/>
      <c r="F120" s="4">
        <f t="shared" si="23"/>
        <v>2</v>
      </c>
      <c r="G120" s="17">
        <f t="shared" si="25"/>
        <v>320</v>
      </c>
      <c r="H120" s="17">
        <f t="shared" si="26"/>
        <v>0</v>
      </c>
      <c r="I120" s="17"/>
      <c r="J120" s="77"/>
      <c r="K120" s="122"/>
    </row>
    <row r="121" spans="1:11" ht="16.2" x14ac:dyDescent="0.3">
      <c r="A121" s="63"/>
      <c r="B121" s="45" t="s">
        <v>1010</v>
      </c>
      <c r="C121" s="4"/>
      <c r="D121" s="4" t="str">
        <f t="shared" si="24"/>
        <v/>
      </c>
      <c r="E121" s="4"/>
      <c r="F121" s="4"/>
      <c r="G121" s="17"/>
      <c r="H121" s="17"/>
      <c r="I121" s="17"/>
      <c r="J121" s="77"/>
      <c r="K121" s="122"/>
    </row>
    <row r="122" spans="1:11" ht="16.2" x14ac:dyDescent="0.3">
      <c r="A122" s="63"/>
      <c r="B122" s="45" t="s">
        <v>1011</v>
      </c>
      <c r="C122" s="4">
        <v>12</v>
      </c>
      <c r="D122" s="4">
        <f t="shared" si="24"/>
        <v>10</v>
      </c>
      <c r="E122" s="4"/>
      <c r="F122" s="4">
        <f t="shared" si="23"/>
        <v>2</v>
      </c>
      <c r="G122" s="17">
        <f t="shared" si="25"/>
        <v>320</v>
      </c>
      <c r="H122" s="17">
        <f t="shared" si="26"/>
        <v>0</v>
      </c>
      <c r="I122" s="17"/>
      <c r="J122" s="77"/>
      <c r="K122" s="122"/>
    </row>
    <row r="123" spans="1:11" ht="16.2" x14ac:dyDescent="0.3">
      <c r="A123" s="63"/>
      <c r="B123" s="45" t="s">
        <v>1012</v>
      </c>
      <c r="C123" s="4">
        <v>12</v>
      </c>
      <c r="D123" s="4">
        <v>10</v>
      </c>
      <c r="E123" s="4"/>
      <c r="F123" s="4">
        <f t="shared" si="23"/>
        <v>2</v>
      </c>
      <c r="G123" s="17">
        <f t="shared" si="25"/>
        <v>320</v>
      </c>
      <c r="H123" s="17">
        <f t="shared" si="26"/>
        <v>0</v>
      </c>
      <c r="I123" s="17"/>
      <c r="J123" s="77"/>
      <c r="K123" s="122"/>
    </row>
    <row r="124" spans="1:11" ht="16.2" x14ac:dyDescent="0.3">
      <c r="A124" s="63"/>
      <c r="B124" s="45" t="s">
        <v>1013</v>
      </c>
      <c r="C124" s="4">
        <v>12</v>
      </c>
      <c r="D124" s="4">
        <f t="shared" si="24"/>
        <v>10</v>
      </c>
      <c r="E124" s="4"/>
      <c r="F124" s="4">
        <f t="shared" si="23"/>
        <v>2</v>
      </c>
      <c r="G124" s="17">
        <f t="shared" si="25"/>
        <v>320</v>
      </c>
      <c r="H124" s="17">
        <f t="shared" si="26"/>
        <v>0</v>
      </c>
      <c r="I124" s="17"/>
      <c r="J124" s="77"/>
      <c r="K124" s="122"/>
    </row>
    <row r="125" spans="1:11" ht="16.2" x14ac:dyDescent="0.3">
      <c r="A125" s="63"/>
      <c r="B125" s="45" t="s">
        <v>1014</v>
      </c>
      <c r="C125" s="4">
        <v>12</v>
      </c>
      <c r="D125" s="4">
        <f t="shared" si="24"/>
        <v>10</v>
      </c>
      <c r="E125" s="4"/>
      <c r="F125" s="4">
        <f t="shared" si="23"/>
        <v>2</v>
      </c>
      <c r="G125" s="17">
        <f t="shared" si="25"/>
        <v>320</v>
      </c>
      <c r="H125" s="17">
        <f t="shared" si="26"/>
        <v>0</v>
      </c>
      <c r="I125" s="17"/>
      <c r="J125" s="77"/>
      <c r="K125" s="122"/>
    </row>
    <row r="126" spans="1:11" ht="16.2" x14ac:dyDescent="0.3">
      <c r="A126" s="63"/>
      <c r="B126" s="45" t="s">
        <v>1015</v>
      </c>
      <c r="C126" s="4"/>
      <c r="D126" s="4" t="str">
        <f t="shared" si="24"/>
        <v/>
      </c>
      <c r="E126" s="4"/>
      <c r="F126" s="4"/>
      <c r="G126" s="17"/>
      <c r="H126" s="17"/>
      <c r="I126" s="17"/>
      <c r="J126" s="77"/>
      <c r="K126" s="122"/>
    </row>
    <row r="127" spans="1:11" ht="16.2" x14ac:dyDescent="0.3">
      <c r="A127" s="63"/>
      <c r="B127" s="45" t="s">
        <v>1016</v>
      </c>
      <c r="C127" s="4"/>
      <c r="D127" s="4" t="str">
        <f t="shared" si="24"/>
        <v/>
      </c>
      <c r="E127" s="4"/>
      <c r="F127" s="4"/>
      <c r="G127" s="17"/>
      <c r="H127" s="17"/>
      <c r="I127" s="17"/>
      <c r="J127" s="77"/>
      <c r="K127" s="122"/>
    </row>
    <row r="128" spans="1:11" ht="16.2" x14ac:dyDescent="0.3">
      <c r="A128" s="63"/>
      <c r="B128" s="45" t="s">
        <v>1017</v>
      </c>
      <c r="C128" s="4">
        <v>12</v>
      </c>
      <c r="D128" s="4">
        <f t="shared" si="24"/>
        <v>10</v>
      </c>
      <c r="E128" s="4"/>
      <c r="F128" s="4">
        <f t="shared" si="23"/>
        <v>2</v>
      </c>
      <c r="G128" s="17">
        <f t="shared" si="25"/>
        <v>320</v>
      </c>
      <c r="H128" s="17">
        <f t="shared" si="26"/>
        <v>0</v>
      </c>
      <c r="I128" s="17"/>
      <c r="J128" s="77"/>
      <c r="K128" s="122"/>
    </row>
    <row r="129" spans="1:11" ht="16.2" x14ac:dyDescent="0.3">
      <c r="A129" s="63"/>
      <c r="B129" s="45" t="s">
        <v>1018</v>
      </c>
      <c r="C129" s="4">
        <v>12</v>
      </c>
      <c r="D129" s="4">
        <f t="shared" si="24"/>
        <v>10</v>
      </c>
      <c r="E129" s="4"/>
      <c r="F129" s="4">
        <f t="shared" si="23"/>
        <v>2</v>
      </c>
      <c r="G129" s="17">
        <f t="shared" si="25"/>
        <v>320</v>
      </c>
      <c r="H129" s="17">
        <f t="shared" si="26"/>
        <v>0</v>
      </c>
      <c r="I129" s="17"/>
      <c r="J129" s="77"/>
      <c r="K129" s="122"/>
    </row>
    <row r="130" spans="1:11" ht="16.2" x14ac:dyDescent="0.3">
      <c r="A130" s="63"/>
      <c r="B130" s="45" t="s">
        <v>1019</v>
      </c>
      <c r="C130" s="4">
        <v>12</v>
      </c>
      <c r="D130" s="4">
        <v>10</v>
      </c>
      <c r="E130" s="4"/>
      <c r="F130" s="4">
        <f t="shared" si="23"/>
        <v>2</v>
      </c>
      <c r="G130" s="17">
        <f t="shared" si="25"/>
        <v>320</v>
      </c>
      <c r="H130" s="17">
        <f t="shared" si="26"/>
        <v>0</v>
      </c>
      <c r="I130" s="17"/>
      <c r="J130" s="77"/>
      <c r="K130" s="122"/>
    </row>
    <row r="131" spans="1:11" ht="16.2" x14ac:dyDescent="0.3">
      <c r="A131" s="63"/>
      <c r="B131" s="45" t="s">
        <v>1020</v>
      </c>
      <c r="C131" s="4">
        <v>12</v>
      </c>
      <c r="D131" s="4">
        <f t="shared" si="24"/>
        <v>10</v>
      </c>
      <c r="E131" s="4"/>
      <c r="F131" s="4">
        <f t="shared" si="23"/>
        <v>2</v>
      </c>
      <c r="G131" s="17">
        <f t="shared" si="25"/>
        <v>320</v>
      </c>
      <c r="H131" s="17">
        <f t="shared" si="26"/>
        <v>0</v>
      </c>
      <c r="I131" s="17"/>
      <c r="J131" s="77"/>
      <c r="K131" s="122"/>
    </row>
    <row r="132" spans="1:11" ht="16.2" x14ac:dyDescent="0.3">
      <c r="A132" s="63"/>
      <c r="B132" s="45" t="s">
        <v>1021</v>
      </c>
      <c r="C132" s="4"/>
      <c r="D132" s="4" t="str">
        <f t="shared" si="24"/>
        <v/>
      </c>
      <c r="E132" s="4"/>
      <c r="F132" s="4"/>
      <c r="G132" s="17"/>
      <c r="H132" s="17"/>
      <c r="I132" s="17"/>
      <c r="J132" s="77"/>
      <c r="K132" s="122"/>
    </row>
    <row r="133" spans="1:11" ht="16.2" x14ac:dyDescent="0.3">
      <c r="A133" s="63"/>
      <c r="B133" s="45" t="s">
        <v>1022</v>
      </c>
      <c r="C133" s="4"/>
      <c r="D133" s="4" t="str">
        <f t="shared" si="24"/>
        <v/>
      </c>
      <c r="E133" s="4"/>
      <c r="F133" s="4"/>
      <c r="G133" s="17"/>
      <c r="H133" s="17"/>
      <c r="I133" s="17"/>
      <c r="J133" s="77"/>
      <c r="K133" s="122"/>
    </row>
    <row r="134" spans="1:11" ht="16.2" x14ac:dyDescent="0.3">
      <c r="A134" s="63"/>
      <c r="B134" s="45" t="s">
        <v>1023</v>
      </c>
      <c r="C134" s="4">
        <v>12</v>
      </c>
      <c r="D134" s="4">
        <f t="shared" si="24"/>
        <v>10</v>
      </c>
      <c r="E134" s="4"/>
      <c r="F134" s="4">
        <f t="shared" si="23"/>
        <v>2</v>
      </c>
      <c r="G134" s="17">
        <f t="shared" si="25"/>
        <v>320</v>
      </c>
      <c r="H134" s="17">
        <f t="shared" si="26"/>
        <v>0</v>
      </c>
      <c r="I134" s="17"/>
      <c r="J134" s="77"/>
      <c r="K134" s="122"/>
    </row>
    <row r="135" spans="1:11" ht="16.2" x14ac:dyDescent="0.3">
      <c r="A135" s="63"/>
      <c r="B135" s="45" t="s">
        <v>1024</v>
      </c>
      <c r="C135" s="4">
        <v>12</v>
      </c>
      <c r="D135" s="4">
        <f>IF((OR(C135&gt;12,C135=12)),C135-2,IF(C135=8,C135-1,""))</f>
        <v>10</v>
      </c>
      <c r="E135" s="4"/>
      <c r="F135" s="4">
        <f t="shared" si="23"/>
        <v>2</v>
      </c>
      <c r="G135" s="17">
        <f t="shared" si="25"/>
        <v>320</v>
      </c>
      <c r="H135" s="17">
        <f t="shared" si="26"/>
        <v>0</v>
      </c>
      <c r="I135" s="17"/>
      <c r="J135" s="77"/>
      <c r="K135" s="122"/>
    </row>
    <row r="136" spans="1:11" ht="16.2" x14ac:dyDescent="0.3">
      <c r="A136" s="63"/>
      <c r="B136" s="45" t="s">
        <v>1025</v>
      </c>
      <c r="C136" s="4">
        <v>12</v>
      </c>
      <c r="D136" s="4">
        <f t="shared" si="24"/>
        <v>10</v>
      </c>
      <c r="E136" s="4"/>
      <c r="F136" s="4">
        <f t="shared" si="23"/>
        <v>2</v>
      </c>
      <c r="G136" s="17">
        <f t="shared" si="25"/>
        <v>320</v>
      </c>
      <c r="H136" s="17">
        <f t="shared" si="26"/>
        <v>0</v>
      </c>
      <c r="I136" s="17"/>
      <c r="J136" s="77"/>
      <c r="K136" s="122"/>
    </row>
    <row r="137" spans="1:11" ht="16.2" x14ac:dyDescent="0.3">
      <c r="A137" s="63"/>
      <c r="B137" s="45" t="s">
        <v>1026</v>
      </c>
      <c r="C137" s="4">
        <v>12</v>
      </c>
      <c r="D137" s="4">
        <f t="shared" si="24"/>
        <v>10</v>
      </c>
      <c r="E137" s="4"/>
      <c r="F137" s="4">
        <f t="shared" si="23"/>
        <v>2</v>
      </c>
      <c r="G137" s="17">
        <f t="shared" si="25"/>
        <v>320</v>
      </c>
      <c r="H137" s="17">
        <f t="shared" si="26"/>
        <v>0</v>
      </c>
      <c r="I137" s="17"/>
      <c r="J137" s="77"/>
      <c r="K137" s="122"/>
    </row>
    <row r="138" spans="1:11" ht="16.2" x14ac:dyDescent="0.3">
      <c r="A138" s="63"/>
      <c r="B138" s="45" t="s">
        <v>1027</v>
      </c>
      <c r="C138" s="4"/>
      <c r="D138" s="4" t="str">
        <f t="shared" si="24"/>
        <v/>
      </c>
      <c r="E138" s="4"/>
      <c r="F138" s="4"/>
      <c r="G138" s="17"/>
      <c r="H138" s="17"/>
      <c r="I138" s="17"/>
      <c r="J138" s="77"/>
      <c r="K138" s="122"/>
    </row>
    <row r="139" spans="1:11" ht="16.2" x14ac:dyDescent="0.3">
      <c r="A139" s="63"/>
      <c r="B139" s="45" t="s">
        <v>1028</v>
      </c>
      <c r="C139" s="4"/>
      <c r="D139" s="4" t="str">
        <f t="shared" si="24"/>
        <v/>
      </c>
      <c r="E139" s="4"/>
      <c r="F139" s="4"/>
      <c r="G139" s="17"/>
      <c r="H139" s="17"/>
      <c r="I139" s="17"/>
      <c r="J139" s="77"/>
      <c r="K139" s="122"/>
    </row>
    <row r="140" spans="1:11" ht="16.2" x14ac:dyDescent="0.3">
      <c r="A140" s="63"/>
      <c r="B140" s="45" t="s">
        <v>1029</v>
      </c>
      <c r="C140" s="4">
        <v>12</v>
      </c>
      <c r="D140" s="4">
        <v>10</v>
      </c>
      <c r="E140" s="4"/>
      <c r="F140" s="4">
        <v>2</v>
      </c>
      <c r="G140" s="17">
        <f t="shared" si="25"/>
        <v>320</v>
      </c>
      <c r="H140" s="17">
        <f t="shared" si="26"/>
        <v>0</v>
      </c>
      <c r="I140" s="17"/>
      <c r="J140" s="77"/>
      <c r="K140" s="122"/>
    </row>
    <row r="141" spans="1:11" ht="16.2" x14ac:dyDescent="0.3">
      <c r="A141" s="63"/>
      <c r="B141" s="45" t="s">
        <v>1030</v>
      </c>
      <c r="C141" s="4">
        <v>12</v>
      </c>
      <c r="D141" s="4">
        <f t="shared" si="24"/>
        <v>10</v>
      </c>
      <c r="E141" s="4"/>
      <c r="F141" s="4">
        <f t="shared" si="23"/>
        <v>2</v>
      </c>
      <c r="G141" s="17">
        <f t="shared" si="25"/>
        <v>320</v>
      </c>
      <c r="H141" s="17">
        <f t="shared" si="26"/>
        <v>0</v>
      </c>
      <c r="I141" s="17"/>
      <c r="J141" s="77"/>
      <c r="K141" s="122"/>
    </row>
    <row r="142" spans="1:11" ht="16.2" x14ac:dyDescent="0.3">
      <c r="A142" s="63"/>
      <c r="B142" s="45" t="s">
        <v>1031</v>
      </c>
      <c r="C142" s="4">
        <v>12</v>
      </c>
      <c r="D142" s="4">
        <f t="shared" si="24"/>
        <v>10</v>
      </c>
      <c r="E142" s="4"/>
      <c r="F142" s="4">
        <f t="shared" si="23"/>
        <v>2</v>
      </c>
      <c r="G142" s="17">
        <f t="shared" si="25"/>
        <v>320</v>
      </c>
      <c r="H142" s="17">
        <f t="shared" si="26"/>
        <v>0</v>
      </c>
      <c r="I142" s="17"/>
      <c r="J142" s="77"/>
      <c r="K142" s="122"/>
    </row>
    <row r="143" spans="1:11" ht="16.2" x14ac:dyDescent="0.3">
      <c r="A143" s="63"/>
      <c r="B143" s="45" t="s">
        <v>1032</v>
      </c>
      <c r="C143" s="4">
        <v>12</v>
      </c>
      <c r="D143" s="4">
        <f t="shared" si="24"/>
        <v>10</v>
      </c>
      <c r="E143" s="4"/>
      <c r="F143" s="4">
        <f t="shared" si="23"/>
        <v>2</v>
      </c>
      <c r="G143" s="17">
        <f t="shared" si="25"/>
        <v>320</v>
      </c>
      <c r="H143" s="17">
        <f t="shared" si="26"/>
        <v>0</v>
      </c>
      <c r="I143" s="17"/>
      <c r="J143" s="77"/>
      <c r="K143" s="122"/>
    </row>
    <row r="144" spans="1:11" ht="16.2" x14ac:dyDescent="0.3">
      <c r="A144" s="63"/>
      <c r="B144" s="8" t="s">
        <v>59</v>
      </c>
      <c r="C144" s="4"/>
      <c r="D144" s="4">
        <v>176</v>
      </c>
      <c r="E144" s="4"/>
      <c r="F144" s="4">
        <f>SUM(F113:F143)</f>
        <v>44</v>
      </c>
      <c r="G144" s="17">
        <f t="shared" si="25"/>
        <v>320</v>
      </c>
      <c r="H144" s="17">
        <f t="shared" si="26"/>
        <v>8400</v>
      </c>
      <c r="I144" s="17"/>
      <c r="J144" s="77">
        <v>21120</v>
      </c>
      <c r="K144" s="122"/>
    </row>
    <row r="145" spans="1:11" ht="32.4" x14ac:dyDescent="0.3">
      <c r="A145" s="63"/>
      <c r="B145" s="90" t="s">
        <v>1849</v>
      </c>
      <c r="C145" s="4"/>
      <c r="D145" s="4"/>
      <c r="E145" s="4"/>
      <c r="F145" s="4"/>
      <c r="G145" s="17"/>
      <c r="H145" s="17"/>
      <c r="I145" s="17"/>
      <c r="J145" s="77">
        <v>7040</v>
      </c>
      <c r="K145" s="122"/>
    </row>
    <row r="146" spans="1:11" ht="16.2" x14ac:dyDescent="0.3">
      <c r="A146" s="63"/>
      <c r="B146" s="8" t="s">
        <v>1817</v>
      </c>
      <c r="C146" s="4"/>
      <c r="D146" s="4"/>
      <c r="E146" s="4"/>
      <c r="F146" s="4"/>
      <c r="G146" s="17"/>
      <c r="H146" s="17"/>
      <c r="I146" s="17"/>
      <c r="J146" s="77">
        <v>28160</v>
      </c>
      <c r="K146" s="122"/>
    </row>
    <row r="147" spans="1:11" ht="32.4" x14ac:dyDescent="0.3">
      <c r="A147" s="63"/>
      <c r="B147" s="90" t="s">
        <v>1996</v>
      </c>
      <c r="C147" s="4"/>
      <c r="D147" s="4"/>
      <c r="E147" s="4"/>
      <c r="F147" s="4"/>
      <c r="G147" s="17"/>
      <c r="H147" s="17"/>
      <c r="I147" s="17"/>
      <c r="J147" s="77">
        <v>41250</v>
      </c>
      <c r="K147" s="122"/>
    </row>
    <row r="148" spans="1:11" ht="16.2" x14ac:dyDescent="0.3">
      <c r="A148" s="63"/>
      <c r="B148" s="8" t="s">
        <v>405</v>
      </c>
      <c r="C148" s="4"/>
      <c r="D148" s="4"/>
      <c r="E148" s="4"/>
      <c r="F148" s="4"/>
      <c r="G148" s="1"/>
      <c r="H148" s="1"/>
      <c r="I148" s="1"/>
      <c r="J148" s="43">
        <v>13090</v>
      </c>
      <c r="K148" s="122"/>
    </row>
    <row r="149" spans="1:11" x14ac:dyDescent="0.3">
      <c r="A149" s="63"/>
      <c r="K149" s="122"/>
    </row>
    <row r="150" spans="1:11" ht="16.2" x14ac:dyDescent="0.3">
      <c r="A150" s="63"/>
      <c r="B150" s="45" t="s">
        <v>1033</v>
      </c>
      <c r="C150" s="4"/>
      <c r="D150" s="4" t="str">
        <f>IF((OR(C150&gt;12,C150=12)),C150-2,IF(C150=8,C150-1,""))</f>
        <v/>
      </c>
      <c r="E150" s="4"/>
      <c r="F150" s="4"/>
      <c r="G150" s="17"/>
      <c r="H150" s="17"/>
      <c r="I150" s="17"/>
      <c r="J150" s="77"/>
      <c r="K150" s="122"/>
    </row>
    <row r="151" spans="1:11" ht="16.2" x14ac:dyDescent="0.3">
      <c r="A151" s="63"/>
      <c r="B151" s="45" t="s">
        <v>1034</v>
      </c>
      <c r="C151" s="4"/>
      <c r="D151" s="4" t="str">
        <f t="shared" ref="D151:D180" si="27">IF((OR(C151&gt;12,C151=12)),C151-2,IF(C151=8,C151-1,""))</f>
        <v/>
      </c>
      <c r="E151" s="4"/>
      <c r="F151" s="4"/>
      <c r="G151" s="17"/>
      <c r="H151" s="17"/>
      <c r="I151" s="17"/>
      <c r="J151" s="77"/>
      <c r="K151" s="122"/>
    </row>
    <row r="152" spans="1:11" ht="16.2" x14ac:dyDescent="0.3">
      <c r="A152" s="63"/>
      <c r="B152" s="45" t="s">
        <v>1035</v>
      </c>
      <c r="C152" s="4">
        <v>13</v>
      </c>
      <c r="D152" s="4">
        <f t="shared" si="27"/>
        <v>11</v>
      </c>
      <c r="E152" s="4"/>
      <c r="F152" s="4">
        <v>2</v>
      </c>
      <c r="G152" s="17">
        <f t="shared" ref="G152:G179" si="28">IF(2&lt;F152,2,F152)*120*4/3</f>
        <v>320</v>
      </c>
      <c r="H152" s="17">
        <f t="shared" ref="H152:H179" si="29">IF(F152&gt;2,F152-2,0)*120*5/3</f>
        <v>0</v>
      </c>
      <c r="I152" s="17">
        <v>1</v>
      </c>
      <c r="J152" s="77"/>
      <c r="K152" s="122"/>
    </row>
    <row r="153" spans="1:11" ht="16.2" x14ac:dyDescent="0.3">
      <c r="A153" s="63"/>
      <c r="B153" s="45" t="s">
        <v>1036</v>
      </c>
      <c r="C153" s="4">
        <v>12</v>
      </c>
      <c r="D153" s="4">
        <f t="shared" si="27"/>
        <v>10</v>
      </c>
      <c r="E153" s="4"/>
      <c r="F153" s="4">
        <f t="shared" ref="F153:F178" si="30">D153-8</f>
        <v>2</v>
      </c>
      <c r="G153" s="17">
        <f t="shared" si="28"/>
        <v>320</v>
      </c>
      <c r="H153" s="17">
        <f t="shared" si="29"/>
        <v>0</v>
      </c>
      <c r="I153" s="17"/>
      <c r="J153" s="77"/>
      <c r="K153" s="122"/>
    </row>
    <row r="154" spans="1:11" ht="16.2" x14ac:dyDescent="0.3">
      <c r="A154" s="63"/>
      <c r="B154" s="45" t="s">
        <v>1037</v>
      </c>
      <c r="C154" s="4">
        <v>13</v>
      </c>
      <c r="D154" s="4">
        <f t="shared" si="27"/>
        <v>11</v>
      </c>
      <c r="E154" s="4"/>
      <c r="F154" s="4">
        <v>2</v>
      </c>
      <c r="G154" s="17">
        <f t="shared" si="28"/>
        <v>320</v>
      </c>
      <c r="H154" s="17">
        <f t="shared" si="29"/>
        <v>0</v>
      </c>
      <c r="I154" s="17">
        <v>1</v>
      </c>
      <c r="J154" s="77"/>
      <c r="K154" s="122"/>
    </row>
    <row r="155" spans="1:11" ht="16.2" x14ac:dyDescent="0.3">
      <c r="A155" s="63"/>
      <c r="B155" s="45" t="s">
        <v>1038</v>
      </c>
      <c r="C155" s="4">
        <v>12</v>
      </c>
      <c r="D155" s="4">
        <f t="shared" si="27"/>
        <v>10</v>
      </c>
      <c r="E155" s="4"/>
      <c r="F155" s="4">
        <f t="shared" si="30"/>
        <v>2</v>
      </c>
      <c r="G155" s="17">
        <f t="shared" si="28"/>
        <v>320</v>
      </c>
      <c r="H155" s="17">
        <f t="shared" si="29"/>
        <v>0</v>
      </c>
      <c r="I155" s="17"/>
      <c r="J155" s="77"/>
      <c r="K155" s="122"/>
    </row>
    <row r="156" spans="1:11" ht="16.2" x14ac:dyDescent="0.3">
      <c r="A156" s="63"/>
      <c r="B156" s="45" t="s">
        <v>1039</v>
      </c>
      <c r="C156" s="4"/>
      <c r="D156" s="4" t="str">
        <f t="shared" si="27"/>
        <v/>
      </c>
      <c r="E156" s="4"/>
      <c r="F156" s="4"/>
      <c r="G156" s="17"/>
      <c r="H156" s="17"/>
      <c r="I156" s="17"/>
      <c r="J156" s="77"/>
      <c r="K156" s="122"/>
    </row>
    <row r="157" spans="1:11" ht="16.2" x14ac:dyDescent="0.3">
      <c r="A157" s="63"/>
      <c r="B157" s="45" t="s">
        <v>1040</v>
      </c>
      <c r="C157" s="4"/>
      <c r="D157" s="4" t="str">
        <f t="shared" si="27"/>
        <v/>
      </c>
      <c r="E157" s="4"/>
      <c r="F157" s="4"/>
      <c r="G157" s="17"/>
      <c r="H157" s="17"/>
      <c r="I157" s="17"/>
      <c r="J157" s="77"/>
      <c r="K157" s="122"/>
    </row>
    <row r="158" spans="1:11" ht="16.2" x14ac:dyDescent="0.3">
      <c r="A158" s="63"/>
      <c r="B158" s="45" t="s">
        <v>1041</v>
      </c>
      <c r="C158" s="4">
        <v>12</v>
      </c>
      <c r="D158" s="4">
        <f t="shared" si="27"/>
        <v>10</v>
      </c>
      <c r="E158" s="4"/>
      <c r="F158" s="4">
        <f t="shared" si="30"/>
        <v>2</v>
      </c>
      <c r="G158" s="17">
        <f t="shared" si="28"/>
        <v>320</v>
      </c>
      <c r="H158" s="17">
        <f t="shared" si="29"/>
        <v>0</v>
      </c>
      <c r="I158" s="17"/>
      <c r="J158" s="77"/>
      <c r="K158" s="122"/>
    </row>
    <row r="159" spans="1:11" ht="16.2" x14ac:dyDescent="0.3">
      <c r="A159" s="63"/>
      <c r="B159" s="45" t="s">
        <v>1042</v>
      </c>
      <c r="C159" s="4">
        <v>12</v>
      </c>
      <c r="D159" s="4">
        <f t="shared" si="27"/>
        <v>10</v>
      </c>
      <c r="E159" s="4"/>
      <c r="F159" s="4">
        <f t="shared" si="30"/>
        <v>2</v>
      </c>
      <c r="G159" s="17">
        <f t="shared" si="28"/>
        <v>320</v>
      </c>
      <c r="H159" s="17">
        <f t="shared" si="29"/>
        <v>0</v>
      </c>
      <c r="I159" s="17"/>
      <c r="J159" s="77"/>
      <c r="K159" s="122"/>
    </row>
    <row r="160" spans="1:11" ht="16.2" x14ac:dyDescent="0.3">
      <c r="A160" s="63"/>
      <c r="B160" s="45" t="s">
        <v>1043</v>
      </c>
      <c r="C160" s="4">
        <v>12</v>
      </c>
      <c r="D160" s="4">
        <f t="shared" si="27"/>
        <v>10</v>
      </c>
      <c r="E160" s="4"/>
      <c r="F160" s="4">
        <f t="shared" si="30"/>
        <v>2</v>
      </c>
      <c r="G160" s="17">
        <f t="shared" si="28"/>
        <v>320</v>
      </c>
      <c r="H160" s="17">
        <f t="shared" si="29"/>
        <v>0</v>
      </c>
      <c r="I160" s="17"/>
      <c r="J160" s="77"/>
      <c r="K160" s="122"/>
    </row>
    <row r="161" spans="1:11" ht="16.2" x14ac:dyDescent="0.3">
      <c r="A161" s="63"/>
      <c r="B161" s="45" t="s">
        <v>1044</v>
      </c>
      <c r="C161" s="4">
        <v>12</v>
      </c>
      <c r="D161" s="4">
        <f t="shared" si="27"/>
        <v>10</v>
      </c>
      <c r="E161" s="4"/>
      <c r="F161" s="4">
        <f t="shared" si="30"/>
        <v>2</v>
      </c>
      <c r="G161" s="17">
        <f t="shared" si="28"/>
        <v>320</v>
      </c>
      <c r="H161" s="17">
        <f t="shared" si="29"/>
        <v>0</v>
      </c>
      <c r="I161" s="17"/>
      <c r="J161" s="77"/>
      <c r="K161" s="122"/>
    </row>
    <row r="162" spans="1:11" ht="16.2" x14ac:dyDescent="0.3">
      <c r="A162" s="63"/>
      <c r="B162" s="45" t="s">
        <v>1045</v>
      </c>
      <c r="C162" s="4"/>
      <c r="D162" s="4" t="str">
        <f t="shared" si="27"/>
        <v/>
      </c>
      <c r="E162" s="4"/>
      <c r="F162" s="4"/>
      <c r="G162" s="17"/>
      <c r="H162" s="17"/>
      <c r="I162" s="17"/>
      <c r="J162" s="77"/>
      <c r="K162" s="122"/>
    </row>
    <row r="163" spans="1:11" ht="16.2" x14ac:dyDescent="0.3">
      <c r="A163" s="63"/>
      <c r="B163" s="45" t="s">
        <v>1046</v>
      </c>
      <c r="C163" s="4"/>
      <c r="D163" s="4" t="str">
        <f t="shared" si="27"/>
        <v/>
      </c>
      <c r="E163" s="4"/>
      <c r="F163" s="4"/>
      <c r="G163" s="17"/>
      <c r="H163" s="17"/>
      <c r="I163" s="17"/>
      <c r="J163" s="77"/>
      <c r="K163" s="122"/>
    </row>
    <row r="164" spans="1:11" ht="16.2" x14ac:dyDescent="0.3">
      <c r="A164" s="63"/>
      <c r="B164" s="45" t="s">
        <v>1047</v>
      </c>
      <c r="C164" s="4">
        <v>12</v>
      </c>
      <c r="D164" s="4">
        <f t="shared" si="27"/>
        <v>10</v>
      </c>
      <c r="E164" s="4"/>
      <c r="F164" s="4">
        <f t="shared" si="30"/>
        <v>2</v>
      </c>
      <c r="G164" s="17">
        <f t="shared" si="28"/>
        <v>320</v>
      </c>
      <c r="H164" s="17">
        <f t="shared" si="29"/>
        <v>0</v>
      </c>
      <c r="I164" s="17"/>
      <c r="J164" s="77"/>
      <c r="K164" s="122"/>
    </row>
    <row r="165" spans="1:11" ht="16.2" x14ac:dyDescent="0.3">
      <c r="A165" s="63"/>
      <c r="B165" s="45" t="s">
        <v>1048</v>
      </c>
      <c r="C165" s="4">
        <v>13</v>
      </c>
      <c r="D165" s="4">
        <f t="shared" si="27"/>
        <v>11</v>
      </c>
      <c r="E165" s="4"/>
      <c r="F165" s="4">
        <v>2</v>
      </c>
      <c r="G165" s="17">
        <f t="shared" si="28"/>
        <v>320</v>
      </c>
      <c r="H165" s="17">
        <f t="shared" si="29"/>
        <v>0</v>
      </c>
      <c r="I165" s="17">
        <v>1</v>
      </c>
      <c r="J165" s="77"/>
      <c r="K165" s="122"/>
    </row>
    <row r="166" spans="1:11" ht="16.2" x14ac:dyDescent="0.3">
      <c r="A166" s="63"/>
      <c r="B166" s="45" t="s">
        <v>1049</v>
      </c>
      <c r="C166" s="4">
        <v>12</v>
      </c>
      <c r="D166" s="4">
        <f t="shared" si="27"/>
        <v>10</v>
      </c>
      <c r="E166" s="4"/>
      <c r="F166" s="4">
        <f t="shared" si="30"/>
        <v>2</v>
      </c>
      <c r="G166" s="17">
        <f t="shared" si="28"/>
        <v>320</v>
      </c>
      <c r="H166" s="17">
        <f t="shared" si="29"/>
        <v>0</v>
      </c>
      <c r="I166" s="17"/>
      <c r="J166" s="77"/>
      <c r="K166" s="122"/>
    </row>
    <row r="167" spans="1:11" ht="16.2" x14ac:dyDescent="0.3">
      <c r="A167" s="63"/>
      <c r="B167" s="45" t="s">
        <v>1050</v>
      </c>
      <c r="C167" s="4">
        <v>12</v>
      </c>
      <c r="D167" s="4">
        <f t="shared" si="27"/>
        <v>10</v>
      </c>
      <c r="E167" s="4"/>
      <c r="F167" s="4">
        <f t="shared" si="30"/>
        <v>2</v>
      </c>
      <c r="G167" s="17">
        <f t="shared" si="28"/>
        <v>320</v>
      </c>
      <c r="H167" s="17">
        <f t="shared" si="29"/>
        <v>0</v>
      </c>
      <c r="I167" s="17"/>
      <c r="J167" s="77"/>
      <c r="K167" s="122"/>
    </row>
    <row r="168" spans="1:11" ht="16.2" x14ac:dyDescent="0.3">
      <c r="A168" s="63"/>
      <c r="B168" s="45" t="s">
        <v>1051</v>
      </c>
      <c r="C168" s="4"/>
      <c r="D168" s="4" t="str">
        <f t="shared" si="27"/>
        <v/>
      </c>
      <c r="E168" s="4"/>
      <c r="F168" s="4"/>
      <c r="G168" s="17"/>
      <c r="H168" s="17"/>
      <c r="I168" s="17"/>
      <c r="J168" s="77"/>
      <c r="K168" s="122"/>
    </row>
    <row r="169" spans="1:11" ht="16.2" x14ac:dyDescent="0.3">
      <c r="A169" s="63"/>
      <c r="B169" s="45" t="s">
        <v>1052</v>
      </c>
      <c r="C169" s="4"/>
      <c r="D169" s="4" t="str">
        <f t="shared" si="27"/>
        <v/>
      </c>
      <c r="E169" s="4"/>
      <c r="F169" s="4"/>
      <c r="G169" s="17"/>
      <c r="H169" s="17"/>
      <c r="I169" s="17"/>
      <c r="J169" s="77"/>
      <c r="K169" s="122"/>
    </row>
    <row r="170" spans="1:11" ht="16.2" x14ac:dyDescent="0.3">
      <c r="A170" s="63"/>
      <c r="B170" s="45" t="s">
        <v>1053</v>
      </c>
      <c r="C170" s="4">
        <v>12</v>
      </c>
      <c r="D170" s="4">
        <f t="shared" si="27"/>
        <v>10</v>
      </c>
      <c r="E170" s="4"/>
      <c r="F170" s="4">
        <f t="shared" si="30"/>
        <v>2</v>
      </c>
      <c r="G170" s="17">
        <f t="shared" si="28"/>
        <v>320</v>
      </c>
      <c r="H170" s="17">
        <f t="shared" si="29"/>
        <v>0</v>
      </c>
      <c r="I170" s="17"/>
      <c r="J170" s="77"/>
      <c r="K170" s="122"/>
    </row>
    <row r="171" spans="1:11" ht="16.2" x14ac:dyDescent="0.3">
      <c r="A171" s="63"/>
      <c r="B171" s="45" t="s">
        <v>1054</v>
      </c>
      <c r="C171" s="4">
        <v>12</v>
      </c>
      <c r="D171" s="4">
        <f t="shared" si="27"/>
        <v>10</v>
      </c>
      <c r="E171" s="4"/>
      <c r="F171" s="4">
        <f t="shared" si="30"/>
        <v>2</v>
      </c>
      <c r="G171" s="17">
        <f t="shared" si="28"/>
        <v>320</v>
      </c>
      <c r="H171" s="17">
        <f t="shared" si="29"/>
        <v>0</v>
      </c>
      <c r="I171" s="17"/>
      <c r="J171" s="77"/>
      <c r="K171" s="122"/>
    </row>
    <row r="172" spans="1:11" ht="16.2" x14ac:dyDescent="0.3">
      <c r="A172" s="63"/>
      <c r="B172" s="45" t="s">
        <v>1055</v>
      </c>
      <c r="C172" s="4">
        <v>12</v>
      </c>
      <c r="D172" s="4">
        <f t="shared" si="27"/>
        <v>10</v>
      </c>
      <c r="E172" s="4"/>
      <c r="F172" s="4">
        <f t="shared" si="30"/>
        <v>2</v>
      </c>
      <c r="G172" s="17">
        <f t="shared" si="28"/>
        <v>320</v>
      </c>
      <c r="H172" s="17">
        <f t="shared" si="29"/>
        <v>0</v>
      </c>
      <c r="I172" s="17"/>
      <c r="J172" s="77"/>
      <c r="K172" s="122"/>
    </row>
    <row r="173" spans="1:11" ht="16.2" x14ac:dyDescent="0.3">
      <c r="A173" s="63"/>
      <c r="B173" s="45" t="s">
        <v>1056</v>
      </c>
      <c r="C173" s="4">
        <v>12</v>
      </c>
      <c r="D173" s="4">
        <f>IF((OR(C173&gt;12,C173=12)),C173-2,IF(C173=8,C173-1,""))</f>
        <v>10</v>
      </c>
      <c r="E173" s="4"/>
      <c r="F173" s="4">
        <f t="shared" si="30"/>
        <v>2</v>
      </c>
      <c r="G173" s="17">
        <f t="shared" si="28"/>
        <v>320</v>
      </c>
      <c r="H173" s="17">
        <f t="shared" si="29"/>
        <v>0</v>
      </c>
      <c r="I173" s="17"/>
      <c r="J173" s="77"/>
      <c r="K173" s="122"/>
    </row>
    <row r="174" spans="1:11" ht="16.2" x14ac:dyDescent="0.3">
      <c r="A174" s="63"/>
      <c r="B174" s="45" t="s">
        <v>1057</v>
      </c>
      <c r="C174" s="4">
        <v>12</v>
      </c>
      <c r="D174" s="4">
        <f t="shared" si="27"/>
        <v>10</v>
      </c>
      <c r="E174" s="4"/>
      <c r="F174" s="4">
        <f t="shared" si="30"/>
        <v>2</v>
      </c>
      <c r="G174" s="17">
        <f t="shared" si="28"/>
        <v>320</v>
      </c>
      <c r="H174" s="17">
        <f t="shared" si="29"/>
        <v>0</v>
      </c>
      <c r="I174" s="17"/>
      <c r="J174" s="77"/>
      <c r="K174" s="122"/>
    </row>
    <row r="175" spans="1:11" ht="16.2" x14ac:dyDescent="0.3">
      <c r="A175" s="63"/>
      <c r="B175" s="45" t="s">
        <v>1058</v>
      </c>
      <c r="C175" s="4"/>
      <c r="D175" s="4" t="str">
        <f t="shared" si="27"/>
        <v/>
      </c>
      <c r="E175" s="4"/>
      <c r="F175" s="4"/>
      <c r="G175" s="17"/>
      <c r="H175" s="17"/>
      <c r="I175" s="17"/>
      <c r="J175" s="77"/>
      <c r="K175" s="122"/>
    </row>
    <row r="176" spans="1:11" ht="16.2" x14ac:dyDescent="0.3">
      <c r="A176" s="63"/>
      <c r="B176" s="45" t="s">
        <v>1059</v>
      </c>
      <c r="C176" s="4">
        <v>12</v>
      </c>
      <c r="D176" s="4">
        <f t="shared" si="27"/>
        <v>10</v>
      </c>
      <c r="E176" s="4"/>
      <c r="F176" s="4">
        <f t="shared" si="30"/>
        <v>2</v>
      </c>
      <c r="G176" s="17">
        <f t="shared" si="28"/>
        <v>320</v>
      </c>
      <c r="H176" s="17">
        <f t="shared" si="29"/>
        <v>0</v>
      </c>
      <c r="I176" s="17"/>
      <c r="J176" s="77"/>
      <c r="K176" s="122"/>
    </row>
    <row r="177" spans="1:11" ht="16.2" x14ac:dyDescent="0.3">
      <c r="A177" s="63"/>
      <c r="B177" s="45" t="s">
        <v>1060</v>
      </c>
      <c r="C177" s="4">
        <v>13</v>
      </c>
      <c r="D177" s="4">
        <f t="shared" si="27"/>
        <v>11</v>
      </c>
      <c r="E177" s="4"/>
      <c r="F177" s="4">
        <f t="shared" si="30"/>
        <v>3</v>
      </c>
      <c r="G177" s="17">
        <f t="shared" si="28"/>
        <v>320</v>
      </c>
      <c r="H177" s="17">
        <f t="shared" si="29"/>
        <v>200</v>
      </c>
      <c r="I177" s="17"/>
      <c r="J177" s="77"/>
      <c r="K177" s="122"/>
    </row>
    <row r="178" spans="1:11" ht="16.2" x14ac:dyDescent="0.3">
      <c r="A178" s="63"/>
      <c r="B178" s="45" t="s">
        <v>1061</v>
      </c>
      <c r="C178" s="4">
        <v>12</v>
      </c>
      <c r="D178" s="4">
        <v>10</v>
      </c>
      <c r="E178" s="4"/>
      <c r="F178" s="4">
        <f t="shared" si="30"/>
        <v>2</v>
      </c>
      <c r="G178" s="17">
        <f t="shared" si="28"/>
        <v>320</v>
      </c>
      <c r="H178" s="17">
        <f t="shared" si="29"/>
        <v>0</v>
      </c>
      <c r="I178" s="17"/>
      <c r="J178" s="77"/>
      <c r="K178" s="122"/>
    </row>
    <row r="179" spans="1:11" ht="16.2" x14ac:dyDescent="0.3">
      <c r="A179" s="63"/>
      <c r="B179" s="45" t="s">
        <v>1062</v>
      </c>
      <c r="C179" s="4">
        <v>13</v>
      </c>
      <c r="D179" s="4">
        <f t="shared" si="27"/>
        <v>11</v>
      </c>
      <c r="E179" s="4"/>
      <c r="F179" s="4">
        <v>2</v>
      </c>
      <c r="G179" s="17">
        <f t="shared" si="28"/>
        <v>320</v>
      </c>
      <c r="H179" s="17">
        <f t="shared" si="29"/>
        <v>0</v>
      </c>
      <c r="I179" s="17">
        <v>1</v>
      </c>
      <c r="J179" s="77"/>
      <c r="K179" s="122"/>
    </row>
    <row r="180" spans="1:11" ht="16.2" x14ac:dyDescent="0.3">
      <c r="A180" s="63"/>
      <c r="B180" s="45" t="s">
        <v>1063</v>
      </c>
      <c r="C180" s="4"/>
      <c r="D180" s="4" t="str">
        <f t="shared" si="27"/>
        <v/>
      </c>
      <c r="E180" s="4"/>
      <c r="F180" s="4"/>
      <c r="G180" s="17"/>
      <c r="H180" s="17"/>
      <c r="I180" s="17"/>
      <c r="J180" s="77"/>
      <c r="K180" s="122"/>
    </row>
    <row r="181" spans="1:11" ht="16.2" x14ac:dyDescent="0.3">
      <c r="A181" s="63"/>
      <c r="B181" s="8" t="s">
        <v>59</v>
      </c>
      <c r="C181" s="4"/>
      <c r="D181" s="4">
        <v>168</v>
      </c>
      <c r="E181" s="4"/>
      <c r="F181" s="4">
        <f>SUM(F152:F180)</f>
        <v>43</v>
      </c>
      <c r="G181" s="17"/>
      <c r="H181" s="17"/>
      <c r="I181" s="17">
        <v>4</v>
      </c>
      <c r="J181" s="77">
        <v>20160</v>
      </c>
      <c r="K181" s="122"/>
    </row>
    <row r="182" spans="1:11" ht="32.4" x14ac:dyDescent="0.3">
      <c r="A182" s="63"/>
      <c r="B182" s="90" t="s">
        <v>1849</v>
      </c>
      <c r="C182" s="4"/>
      <c r="D182" s="4"/>
      <c r="E182" s="4"/>
      <c r="F182" s="4"/>
      <c r="G182" s="17"/>
      <c r="H182" s="17"/>
      <c r="I182" s="17"/>
      <c r="J182" s="77">
        <v>7720</v>
      </c>
      <c r="K182" s="122"/>
    </row>
    <row r="183" spans="1:11" ht="16.2" x14ac:dyDescent="0.3">
      <c r="A183" s="63"/>
      <c r="B183" s="8" t="s">
        <v>1817</v>
      </c>
      <c r="C183" s="4"/>
      <c r="D183" s="4"/>
      <c r="E183" s="4"/>
      <c r="F183" s="4"/>
      <c r="G183" s="17"/>
      <c r="H183" s="17"/>
      <c r="I183" s="17"/>
      <c r="J183" s="77">
        <v>27880</v>
      </c>
      <c r="K183" s="122"/>
    </row>
    <row r="184" spans="1:11" ht="16.2" x14ac:dyDescent="0.3">
      <c r="A184" s="63"/>
      <c r="B184" s="8" t="s">
        <v>1</v>
      </c>
      <c r="C184" s="4"/>
      <c r="D184" s="4"/>
      <c r="E184" s="4"/>
      <c r="F184" s="4"/>
      <c r="G184" s="1"/>
      <c r="H184" s="1"/>
      <c r="I184" s="1"/>
      <c r="J184" s="43">
        <v>36944</v>
      </c>
      <c r="K184" s="122"/>
    </row>
    <row r="185" spans="1:11" ht="16.2" x14ac:dyDescent="0.3">
      <c r="A185" s="63"/>
      <c r="B185" s="8" t="s">
        <v>405</v>
      </c>
      <c r="C185" s="9"/>
      <c r="D185" s="9" t="str">
        <f t="shared" ref="D185" si="31">IF((OR(C185&gt;12,C185=12)),C185-2,IF(C185=8,C185-1,""))</f>
        <v/>
      </c>
      <c r="E185" s="9"/>
      <c r="F185" s="9"/>
      <c r="G185" s="10"/>
      <c r="H185" s="10"/>
      <c r="I185" s="10"/>
      <c r="J185" s="78">
        <v>9064</v>
      </c>
      <c r="K185" s="122"/>
    </row>
    <row r="186" spans="1:11" x14ac:dyDescent="0.3">
      <c r="A186" s="63"/>
      <c r="B186"/>
      <c r="K186" s="122"/>
    </row>
    <row r="187" spans="1:11" ht="16.2" x14ac:dyDescent="0.3">
      <c r="A187" s="63"/>
      <c r="B187" s="45" t="s">
        <v>1064</v>
      </c>
      <c r="C187" s="4"/>
      <c r="D187" s="4" t="str">
        <f>IF((OR(C187&gt;12,C187=12)),C187-2,IF(C187=8,C187-1,""))</f>
        <v/>
      </c>
      <c r="E187" s="4"/>
      <c r="F187" s="4"/>
      <c r="G187" s="17"/>
      <c r="H187" s="17"/>
      <c r="I187" s="17"/>
      <c r="J187" s="77"/>
      <c r="K187" s="122"/>
    </row>
    <row r="188" spans="1:11" ht="16.2" x14ac:dyDescent="0.3">
      <c r="A188" s="63"/>
      <c r="B188" s="45" t="s">
        <v>1065</v>
      </c>
      <c r="C188" s="4">
        <v>12</v>
      </c>
      <c r="D188" s="4">
        <f t="shared" ref="D188:D216" si="32">IF((OR(C188&gt;12,C188=12)),C188-2,IF(C188=8,C188-1,""))</f>
        <v>10</v>
      </c>
      <c r="E188" s="4">
        <f t="shared" ref="E188:E191" si="33">IF(D188&lt;8,D188,8)</f>
        <v>8</v>
      </c>
      <c r="F188" s="4">
        <f t="shared" ref="F188:F215" si="34">D188-8</f>
        <v>2</v>
      </c>
      <c r="G188" s="17">
        <f t="shared" ref="G188:G215" si="35">IF(2&lt;F188,2,F188)*120*4/3</f>
        <v>320</v>
      </c>
      <c r="H188" s="17">
        <f t="shared" ref="H188:H215" si="36">IF(F188&gt;2,F188-2,0)*120*5/3</f>
        <v>0</v>
      </c>
      <c r="I188" s="17"/>
      <c r="J188" s="77"/>
      <c r="K188" s="122"/>
    </row>
    <row r="189" spans="1:11" ht="16.2" x14ac:dyDescent="0.3">
      <c r="A189" s="63"/>
      <c r="B189" s="45" t="s">
        <v>1066</v>
      </c>
      <c r="C189" s="4">
        <v>12</v>
      </c>
      <c r="D189" s="4">
        <f t="shared" si="32"/>
        <v>10</v>
      </c>
      <c r="E189" s="4">
        <f t="shared" si="33"/>
        <v>8</v>
      </c>
      <c r="F189" s="4">
        <f t="shared" si="34"/>
        <v>2</v>
      </c>
      <c r="G189" s="17">
        <f t="shared" si="35"/>
        <v>320</v>
      </c>
      <c r="H189" s="17">
        <f t="shared" si="36"/>
        <v>0</v>
      </c>
      <c r="I189" s="17"/>
      <c r="J189" s="77"/>
      <c r="K189" s="122"/>
    </row>
    <row r="190" spans="1:11" ht="16.2" x14ac:dyDescent="0.3">
      <c r="A190" s="63"/>
      <c r="B190" s="45" t="s">
        <v>1067</v>
      </c>
      <c r="C190" s="4">
        <v>12</v>
      </c>
      <c r="D190" s="4">
        <f t="shared" si="32"/>
        <v>10</v>
      </c>
      <c r="E190" s="4">
        <f t="shared" si="33"/>
        <v>8</v>
      </c>
      <c r="F190" s="4">
        <f t="shared" si="34"/>
        <v>2</v>
      </c>
      <c r="G190" s="17">
        <f t="shared" si="35"/>
        <v>320</v>
      </c>
      <c r="H190" s="17">
        <f t="shared" si="36"/>
        <v>0</v>
      </c>
      <c r="I190" s="17"/>
      <c r="J190" s="77"/>
      <c r="K190" s="122"/>
    </row>
    <row r="191" spans="1:11" ht="16.2" x14ac:dyDescent="0.3">
      <c r="A191" s="63"/>
      <c r="B191" s="45" t="s">
        <v>1068</v>
      </c>
      <c r="C191" s="4">
        <v>12</v>
      </c>
      <c r="D191" s="4">
        <f t="shared" si="32"/>
        <v>10</v>
      </c>
      <c r="E191" s="4">
        <f t="shared" si="33"/>
        <v>8</v>
      </c>
      <c r="F191" s="4">
        <f t="shared" si="34"/>
        <v>2</v>
      </c>
      <c r="G191" s="17">
        <f t="shared" si="35"/>
        <v>320</v>
      </c>
      <c r="H191" s="17">
        <f t="shared" si="36"/>
        <v>0</v>
      </c>
      <c r="I191" s="17"/>
      <c r="J191" s="77"/>
      <c r="K191" s="122"/>
    </row>
    <row r="192" spans="1:11" ht="16.2" x14ac:dyDescent="0.3">
      <c r="A192" s="63"/>
      <c r="B192" s="45" t="s">
        <v>1069</v>
      </c>
      <c r="C192" s="4"/>
      <c r="D192" s="4" t="str">
        <f t="shared" si="32"/>
        <v/>
      </c>
      <c r="E192" s="4"/>
      <c r="F192" s="4"/>
      <c r="G192" s="17"/>
      <c r="H192" s="17"/>
      <c r="I192" s="17"/>
      <c r="J192" s="77"/>
      <c r="K192" s="122"/>
    </row>
    <row r="193" spans="1:11" ht="16.2" x14ac:dyDescent="0.3">
      <c r="A193" s="63"/>
      <c r="B193" s="166" t="s">
        <v>2089</v>
      </c>
      <c r="C193" s="19"/>
      <c r="D193" s="19" t="str">
        <f t="shared" si="32"/>
        <v/>
      </c>
      <c r="E193" s="19"/>
      <c r="F193" s="19"/>
      <c r="G193" s="20"/>
      <c r="H193" s="20"/>
      <c r="I193" s="20"/>
      <c r="J193" s="91"/>
      <c r="K193" s="150"/>
    </row>
    <row r="194" spans="1:11" s="140" customFormat="1" ht="48.6" x14ac:dyDescent="0.3">
      <c r="A194" s="153"/>
      <c r="B194" s="81" t="s">
        <v>1954</v>
      </c>
      <c r="C194" s="10">
        <v>12</v>
      </c>
      <c r="D194" s="10">
        <f t="shared" si="32"/>
        <v>10</v>
      </c>
      <c r="E194" s="10">
        <f t="shared" ref="E194:E198" si="37">IF(D194&lt;8,D194,8)</f>
        <v>8</v>
      </c>
      <c r="F194" s="10">
        <f t="shared" si="34"/>
        <v>2</v>
      </c>
      <c r="G194" s="38">
        <f t="shared" si="35"/>
        <v>320</v>
      </c>
      <c r="H194" s="38">
        <f t="shared" si="36"/>
        <v>0</v>
      </c>
      <c r="I194" s="38"/>
      <c r="J194" s="82"/>
      <c r="K194" s="154">
        <f>120*8*2+120*2*4/3</f>
        <v>2240</v>
      </c>
    </row>
    <row r="195" spans="1:11" ht="16.2" x14ac:dyDescent="0.3">
      <c r="A195" s="63"/>
      <c r="B195" s="45" t="s">
        <v>1070</v>
      </c>
      <c r="C195" s="4">
        <v>12</v>
      </c>
      <c r="D195" s="4">
        <f t="shared" si="32"/>
        <v>10</v>
      </c>
      <c r="E195" s="4">
        <f t="shared" si="37"/>
        <v>8</v>
      </c>
      <c r="F195" s="4">
        <f t="shared" si="34"/>
        <v>2</v>
      </c>
      <c r="G195" s="17">
        <f t="shared" si="35"/>
        <v>320</v>
      </c>
      <c r="H195" s="17">
        <f t="shared" si="36"/>
        <v>0</v>
      </c>
      <c r="I195" s="17"/>
      <c r="J195" s="77"/>
      <c r="K195" s="122"/>
    </row>
    <row r="196" spans="1:11" ht="16.2" x14ac:dyDescent="0.3">
      <c r="A196" s="63"/>
      <c r="B196" s="45" t="s">
        <v>1071</v>
      </c>
      <c r="C196" s="4">
        <v>13</v>
      </c>
      <c r="D196" s="4">
        <f t="shared" si="32"/>
        <v>11</v>
      </c>
      <c r="E196" s="4">
        <f t="shared" si="37"/>
        <v>8</v>
      </c>
      <c r="F196" s="4">
        <v>2</v>
      </c>
      <c r="G196" s="17">
        <f t="shared" si="35"/>
        <v>320</v>
      </c>
      <c r="H196" s="17">
        <f t="shared" si="36"/>
        <v>0</v>
      </c>
      <c r="I196" s="17">
        <v>1</v>
      </c>
      <c r="J196" s="77"/>
      <c r="K196" s="122"/>
    </row>
    <row r="197" spans="1:11" ht="16.2" x14ac:dyDescent="0.3">
      <c r="A197" s="63"/>
      <c r="B197" s="45" t="s">
        <v>1072</v>
      </c>
      <c r="C197" s="4">
        <v>12</v>
      </c>
      <c r="D197" s="4">
        <f t="shared" si="32"/>
        <v>10</v>
      </c>
      <c r="E197" s="4">
        <f t="shared" si="37"/>
        <v>8</v>
      </c>
      <c r="F197" s="4">
        <f t="shared" si="34"/>
        <v>2</v>
      </c>
      <c r="G197" s="17">
        <f t="shared" si="35"/>
        <v>320</v>
      </c>
      <c r="H197" s="17">
        <f t="shared" si="36"/>
        <v>0</v>
      </c>
      <c r="I197" s="17"/>
      <c r="J197" s="77"/>
      <c r="K197" s="122"/>
    </row>
    <row r="198" spans="1:11" ht="16.2" x14ac:dyDescent="0.3">
      <c r="A198" s="63"/>
      <c r="B198" s="45" t="s">
        <v>1073</v>
      </c>
      <c r="C198" s="4">
        <v>13</v>
      </c>
      <c r="D198" s="4">
        <f t="shared" si="32"/>
        <v>11</v>
      </c>
      <c r="E198" s="4">
        <f t="shared" si="37"/>
        <v>8</v>
      </c>
      <c r="F198" s="4">
        <v>2</v>
      </c>
      <c r="G198" s="17">
        <f t="shared" si="35"/>
        <v>320</v>
      </c>
      <c r="H198" s="17">
        <f t="shared" si="36"/>
        <v>0</v>
      </c>
      <c r="I198" s="17">
        <v>1</v>
      </c>
      <c r="J198" s="77"/>
      <c r="K198" s="122"/>
    </row>
    <row r="199" spans="1:11" ht="16.2" x14ac:dyDescent="0.3">
      <c r="A199" s="63"/>
      <c r="B199" s="45" t="s">
        <v>1074</v>
      </c>
      <c r="C199" s="4"/>
      <c r="D199" s="4" t="str">
        <f t="shared" si="32"/>
        <v/>
      </c>
      <c r="E199" s="4"/>
      <c r="F199" s="4"/>
      <c r="G199" s="17"/>
      <c r="H199" s="17"/>
      <c r="I199" s="17"/>
      <c r="J199" s="77"/>
      <c r="K199" s="122"/>
    </row>
    <row r="200" spans="1:11" ht="16.2" x14ac:dyDescent="0.3">
      <c r="A200" s="63"/>
      <c r="B200" s="45" t="s">
        <v>1075</v>
      </c>
      <c r="C200" s="4">
        <v>12</v>
      </c>
      <c r="D200" s="4">
        <f t="shared" si="32"/>
        <v>10</v>
      </c>
      <c r="E200" s="4">
        <f t="shared" ref="E200:E203" si="38">IF(D200&lt;8,D200,8)</f>
        <v>8</v>
      </c>
      <c r="F200" s="4">
        <f t="shared" si="34"/>
        <v>2</v>
      </c>
      <c r="G200" s="17">
        <f t="shared" si="35"/>
        <v>320</v>
      </c>
      <c r="H200" s="17">
        <f t="shared" si="36"/>
        <v>0</v>
      </c>
      <c r="I200" s="17"/>
      <c r="J200" s="77"/>
      <c r="K200" s="122"/>
    </row>
    <row r="201" spans="1:11" ht="16.2" x14ac:dyDescent="0.3">
      <c r="A201" s="63"/>
      <c r="B201" s="45" t="s">
        <v>1076</v>
      </c>
      <c r="C201" s="4">
        <v>13</v>
      </c>
      <c r="D201" s="4">
        <f t="shared" si="32"/>
        <v>11</v>
      </c>
      <c r="E201" s="4">
        <f t="shared" si="38"/>
        <v>8</v>
      </c>
      <c r="F201" s="4">
        <v>2</v>
      </c>
      <c r="G201" s="17">
        <f t="shared" si="35"/>
        <v>320</v>
      </c>
      <c r="H201" s="17">
        <f t="shared" si="36"/>
        <v>0</v>
      </c>
      <c r="I201" s="17">
        <v>1</v>
      </c>
      <c r="J201" s="77"/>
      <c r="K201" s="122"/>
    </row>
    <row r="202" spans="1:11" ht="16.2" x14ac:dyDescent="0.3">
      <c r="A202" s="63"/>
      <c r="B202" s="45" t="s">
        <v>1077</v>
      </c>
      <c r="C202" s="4">
        <v>12</v>
      </c>
      <c r="D202" s="4">
        <f t="shared" si="32"/>
        <v>10</v>
      </c>
      <c r="E202" s="4">
        <f t="shared" si="38"/>
        <v>8</v>
      </c>
      <c r="F202" s="4">
        <f t="shared" si="34"/>
        <v>2</v>
      </c>
      <c r="G202" s="17">
        <f t="shared" si="35"/>
        <v>320</v>
      </c>
      <c r="H202" s="17">
        <f t="shared" si="36"/>
        <v>0</v>
      </c>
      <c r="I202" s="17"/>
      <c r="J202" s="77"/>
      <c r="K202" s="122"/>
    </row>
    <row r="203" spans="1:11" ht="16.2" x14ac:dyDescent="0.3">
      <c r="A203" s="63"/>
      <c r="B203" s="45" t="s">
        <v>1078</v>
      </c>
      <c r="C203" s="4">
        <v>10</v>
      </c>
      <c r="D203" s="4">
        <v>9</v>
      </c>
      <c r="E203" s="4">
        <f t="shared" si="38"/>
        <v>8</v>
      </c>
      <c r="F203" s="4">
        <f t="shared" si="34"/>
        <v>1</v>
      </c>
      <c r="G203" s="17">
        <f t="shared" si="35"/>
        <v>160</v>
      </c>
      <c r="H203" s="17">
        <f t="shared" si="36"/>
        <v>0</v>
      </c>
      <c r="I203" s="17"/>
      <c r="J203" s="77"/>
      <c r="K203" s="122"/>
    </row>
    <row r="204" spans="1:11" ht="16.2" x14ac:dyDescent="0.3">
      <c r="A204" s="63"/>
      <c r="B204" s="45" t="s">
        <v>1079</v>
      </c>
      <c r="C204" s="4"/>
      <c r="D204" s="4" t="str">
        <f t="shared" si="32"/>
        <v/>
      </c>
      <c r="E204" s="4"/>
      <c r="F204" s="4"/>
      <c r="G204" s="17"/>
      <c r="H204" s="17"/>
      <c r="I204" s="17"/>
      <c r="J204" s="77"/>
      <c r="K204" s="122"/>
    </row>
    <row r="205" spans="1:11" ht="16.2" x14ac:dyDescent="0.3">
      <c r="A205" s="63"/>
      <c r="B205" s="45" t="s">
        <v>1080</v>
      </c>
      <c r="C205" s="4"/>
      <c r="D205" s="4" t="str">
        <f t="shared" si="32"/>
        <v/>
      </c>
      <c r="E205" s="4"/>
      <c r="F205" s="4"/>
      <c r="G205" s="17"/>
      <c r="H205" s="17"/>
      <c r="I205" s="17"/>
      <c r="J205" s="77"/>
      <c r="K205" s="122"/>
    </row>
    <row r="206" spans="1:11" ht="16.2" x14ac:dyDescent="0.3">
      <c r="A206" s="63"/>
      <c r="B206" s="166" t="s">
        <v>2110</v>
      </c>
      <c r="C206" s="19"/>
      <c r="D206" s="19"/>
      <c r="E206" s="19"/>
      <c r="F206" s="19"/>
      <c r="G206" s="20"/>
      <c r="H206" s="20"/>
      <c r="I206" s="20"/>
      <c r="J206" s="91"/>
      <c r="K206" s="122"/>
    </row>
    <row r="207" spans="1:11" ht="16.2" x14ac:dyDescent="0.3">
      <c r="A207" s="63"/>
      <c r="B207" s="45" t="s">
        <v>1081</v>
      </c>
      <c r="C207" s="4">
        <v>13</v>
      </c>
      <c r="D207" s="4">
        <f t="shared" si="32"/>
        <v>11</v>
      </c>
      <c r="E207" s="4">
        <f t="shared" ref="E207:E210" si="39">IF(D207&lt;8,D207,8)</f>
        <v>8</v>
      </c>
      <c r="F207" s="4">
        <v>2</v>
      </c>
      <c r="G207" s="17">
        <f t="shared" si="35"/>
        <v>320</v>
      </c>
      <c r="H207" s="17">
        <f t="shared" si="36"/>
        <v>0</v>
      </c>
      <c r="I207" s="17">
        <v>1</v>
      </c>
      <c r="J207" s="77"/>
      <c r="K207" s="122"/>
    </row>
    <row r="208" spans="1:11" ht="16.2" x14ac:dyDescent="0.3">
      <c r="A208" s="63"/>
      <c r="B208" s="45" t="s">
        <v>1082</v>
      </c>
      <c r="C208" s="4">
        <v>12</v>
      </c>
      <c r="D208" s="4">
        <f t="shared" si="32"/>
        <v>10</v>
      </c>
      <c r="E208" s="4">
        <f t="shared" si="39"/>
        <v>8</v>
      </c>
      <c r="F208" s="4">
        <f t="shared" si="34"/>
        <v>2</v>
      </c>
      <c r="G208" s="17">
        <f t="shared" si="35"/>
        <v>320</v>
      </c>
      <c r="H208" s="17">
        <f t="shared" si="36"/>
        <v>0</v>
      </c>
      <c r="I208" s="17"/>
      <c r="J208" s="77"/>
      <c r="K208" s="122"/>
    </row>
    <row r="209" spans="1:11" ht="16.2" x14ac:dyDescent="0.3">
      <c r="A209" s="63"/>
      <c r="B209" s="45" t="s">
        <v>1083</v>
      </c>
      <c r="C209" s="4">
        <v>13</v>
      </c>
      <c r="D209" s="4">
        <f t="shared" si="32"/>
        <v>11</v>
      </c>
      <c r="E209" s="4">
        <f t="shared" si="39"/>
        <v>8</v>
      </c>
      <c r="F209" s="4">
        <v>2</v>
      </c>
      <c r="G209" s="17">
        <f t="shared" si="35"/>
        <v>320</v>
      </c>
      <c r="H209" s="17">
        <f t="shared" si="36"/>
        <v>0</v>
      </c>
      <c r="I209" s="17">
        <v>1</v>
      </c>
      <c r="J209" s="77"/>
      <c r="K209" s="122"/>
    </row>
    <row r="210" spans="1:11" ht="16.2" x14ac:dyDescent="0.3">
      <c r="A210" s="63"/>
      <c r="B210" s="45" t="s">
        <v>1084</v>
      </c>
      <c r="C210" s="4">
        <v>12</v>
      </c>
      <c r="D210" s="4">
        <f t="shared" si="32"/>
        <v>10</v>
      </c>
      <c r="E210" s="4">
        <f t="shared" si="39"/>
        <v>8</v>
      </c>
      <c r="F210" s="4">
        <f t="shared" si="34"/>
        <v>2</v>
      </c>
      <c r="G210" s="17">
        <f t="shared" si="35"/>
        <v>320</v>
      </c>
      <c r="H210" s="17">
        <f t="shared" si="36"/>
        <v>0</v>
      </c>
      <c r="I210" s="17"/>
      <c r="J210" s="77"/>
      <c r="K210" s="122"/>
    </row>
    <row r="211" spans="1:11" ht="16.2" x14ac:dyDescent="0.3">
      <c r="A211" s="63"/>
      <c r="B211" s="45" t="s">
        <v>1085</v>
      </c>
      <c r="C211" s="4"/>
      <c r="D211" s="4" t="str">
        <f t="shared" si="32"/>
        <v/>
      </c>
      <c r="E211" s="4"/>
      <c r="F211" s="4"/>
      <c r="G211" s="17"/>
      <c r="H211" s="17"/>
      <c r="I211" s="17"/>
      <c r="J211" s="77"/>
      <c r="K211" s="122"/>
    </row>
    <row r="212" spans="1:11" ht="16.2" x14ac:dyDescent="0.3">
      <c r="A212" s="63"/>
      <c r="B212" s="45" t="s">
        <v>1086</v>
      </c>
      <c r="C212" s="4">
        <v>12</v>
      </c>
      <c r="D212" s="4">
        <f t="shared" si="32"/>
        <v>10</v>
      </c>
      <c r="E212" s="4">
        <f t="shared" ref="E212:E215" si="40">IF(D212&lt;8,D212,8)</f>
        <v>8</v>
      </c>
      <c r="F212" s="4">
        <f t="shared" si="34"/>
        <v>2</v>
      </c>
      <c r="G212" s="17">
        <f t="shared" si="35"/>
        <v>320</v>
      </c>
      <c r="H212" s="17">
        <f t="shared" si="36"/>
        <v>0</v>
      </c>
      <c r="I212" s="17"/>
      <c r="J212" s="77"/>
      <c r="K212" s="122"/>
    </row>
    <row r="213" spans="1:11" ht="16.2" x14ac:dyDescent="0.3">
      <c r="A213" s="63"/>
      <c r="B213" s="45" t="s">
        <v>1087</v>
      </c>
      <c r="C213" s="4">
        <v>12</v>
      </c>
      <c r="D213" s="4">
        <f t="shared" si="32"/>
        <v>10</v>
      </c>
      <c r="E213" s="4">
        <f t="shared" si="40"/>
        <v>8</v>
      </c>
      <c r="F213" s="4">
        <f t="shared" si="34"/>
        <v>2</v>
      </c>
      <c r="G213" s="17">
        <f t="shared" si="35"/>
        <v>320</v>
      </c>
      <c r="H213" s="17">
        <f t="shared" si="36"/>
        <v>0</v>
      </c>
      <c r="I213" s="17"/>
      <c r="J213" s="77"/>
      <c r="K213" s="122"/>
    </row>
    <row r="214" spans="1:11" ht="16.2" x14ac:dyDescent="0.3">
      <c r="A214" s="63"/>
      <c r="B214" s="45" t="s">
        <v>1088</v>
      </c>
      <c r="C214" s="4">
        <v>12</v>
      </c>
      <c r="D214" s="4">
        <f t="shared" si="32"/>
        <v>10</v>
      </c>
      <c r="E214" s="4">
        <f t="shared" si="40"/>
        <v>8</v>
      </c>
      <c r="F214" s="4">
        <f t="shared" si="34"/>
        <v>2</v>
      </c>
      <c r="G214" s="17">
        <f t="shared" si="35"/>
        <v>320</v>
      </c>
      <c r="H214" s="17">
        <f t="shared" si="36"/>
        <v>0</v>
      </c>
      <c r="I214" s="17"/>
      <c r="J214" s="77"/>
      <c r="K214" s="122"/>
    </row>
    <row r="215" spans="1:11" ht="16.2" x14ac:dyDescent="0.3">
      <c r="A215" s="63"/>
      <c r="B215" s="45" t="s">
        <v>1089</v>
      </c>
      <c r="C215" s="4">
        <v>12</v>
      </c>
      <c r="D215" s="4">
        <f t="shared" si="32"/>
        <v>10</v>
      </c>
      <c r="E215" s="4">
        <f t="shared" si="40"/>
        <v>8</v>
      </c>
      <c r="F215" s="4">
        <f t="shared" si="34"/>
        <v>2</v>
      </c>
      <c r="G215" s="17">
        <f t="shared" si="35"/>
        <v>320</v>
      </c>
      <c r="H215" s="17">
        <f t="shared" si="36"/>
        <v>0</v>
      </c>
      <c r="I215" s="17"/>
      <c r="J215" s="77"/>
      <c r="K215" s="122"/>
    </row>
    <row r="216" spans="1:11" ht="16.2" x14ac:dyDescent="0.3">
      <c r="A216" s="63"/>
      <c r="B216" s="45" t="s">
        <v>1090</v>
      </c>
      <c r="C216" s="4"/>
      <c r="D216" s="4" t="str">
        <f t="shared" si="32"/>
        <v/>
      </c>
      <c r="E216" s="4"/>
      <c r="F216" s="4"/>
      <c r="G216" s="17"/>
      <c r="H216" s="17"/>
      <c r="I216" s="17"/>
      <c r="J216" s="77"/>
      <c r="K216" s="122"/>
    </row>
    <row r="217" spans="1:11" ht="16.2" x14ac:dyDescent="0.3">
      <c r="A217" s="63"/>
      <c r="B217" s="8" t="s">
        <v>59</v>
      </c>
      <c r="C217" s="4"/>
      <c r="D217" s="4">
        <v>160</v>
      </c>
      <c r="E217" s="4"/>
      <c r="F217" s="4">
        <v>39</v>
      </c>
      <c r="G217" s="17"/>
      <c r="H217" s="17"/>
      <c r="I217" s="17">
        <v>5</v>
      </c>
      <c r="J217" s="77">
        <v>19200</v>
      </c>
      <c r="K217" s="122"/>
    </row>
    <row r="218" spans="1:11" ht="32.4" x14ac:dyDescent="0.3">
      <c r="A218" s="63"/>
      <c r="B218" s="90" t="s">
        <v>1849</v>
      </c>
      <c r="C218" s="4"/>
      <c r="D218" s="4"/>
      <c r="E218" s="4"/>
      <c r="F218" s="4"/>
      <c r="G218" s="17"/>
      <c r="H218" s="17"/>
      <c r="I218" s="17"/>
      <c r="J218" s="77">
        <f>120*39*4/3+120*5*5/3</f>
        <v>7240</v>
      </c>
      <c r="K218" s="122">
        <v>2240</v>
      </c>
    </row>
    <row r="219" spans="1:11" ht="16.2" x14ac:dyDescent="0.3">
      <c r="A219" s="63"/>
      <c r="B219" s="8" t="s">
        <v>1817</v>
      </c>
      <c r="C219" s="4"/>
      <c r="D219" s="4"/>
      <c r="E219" s="4"/>
      <c r="F219" s="4"/>
      <c r="G219" s="17"/>
      <c r="H219" s="17"/>
      <c r="I219" s="17"/>
      <c r="J219" s="77">
        <v>28680</v>
      </c>
      <c r="K219" s="122"/>
    </row>
    <row r="220" spans="1:11" ht="16.2" x14ac:dyDescent="0.3">
      <c r="A220" s="63"/>
      <c r="B220" s="8" t="s">
        <v>1</v>
      </c>
      <c r="C220" s="4"/>
      <c r="D220" s="4"/>
      <c r="E220" s="4"/>
      <c r="F220" s="4"/>
      <c r="G220" s="1"/>
      <c r="H220" s="1"/>
      <c r="I220" s="1"/>
      <c r="J220" s="43">
        <v>37156</v>
      </c>
      <c r="K220" s="122"/>
    </row>
    <row r="221" spans="1:11" ht="16.2" x14ac:dyDescent="0.3">
      <c r="A221" s="63"/>
      <c r="B221" s="8" t="s">
        <v>405</v>
      </c>
      <c r="C221" s="9"/>
      <c r="D221" s="9" t="str">
        <f t="shared" ref="D221" si="41">IF((OR(C221&gt;12,C221=12)),C221-2,IF(C221=8,C221-1,""))</f>
        <v/>
      </c>
      <c r="E221" s="9"/>
      <c r="F221" s="9"/>
      <c r="G221" s="10"/>
      <c r="H221" s="10"/>
      <c r="I221" s="10"/>
      <c r="J221" s="78">
        <v>8476</v>
      </c>
      <c r="K221" s="122"/>
    </row>
    <row r="222" spans="1:11" x14ac:dyDescent="0.3">
      <c r="A222" s="63"/>
      <c r="B222"/>
      <c r="K222" s="122"/>
    </row>
    <row r="223" spans="1:11" ht="16.2" x14ac:dyDescent="0.3">
      <c r="A223" s="63"/>
      <c r="B223" s="45" t="s">
        <v>1091</v>
      </c>
      <c r="C223" s="4"/>
      <c r="D223" s="4" t="str">
        <f>IF((OR(C223&gt;12,C223=12)),C223-2,IF(C223=8,C223-1,""))</f>
        <v/>
      </c>
      <c r="E223" s="4"/>
      <c r="F223" s="4"/>
      <c r="G223" s="17"/>
      <c r="H223" s="17"/>
      <c r="I223" s="17"/>
      <c r="J223" s="77"/>
      <c r="K223" s="122"/>
    </row>
    <row r="224" spans="1:11" ht="16.2" x14ac:dyDescent="0.3">
      <c r="A224" s="63"/>
      <c r="B224" s="45" t="s">
        <v>1092</v>
      </c>
      <c r="C224" s="4"/>
      <c r="D224" s="4" t="str">
        <f t="shared" ref="D224:D253" si="42">IF((OR(C224&gt;12,C224=12)),C224-2,IF(C224=8,C224-1,""))</f>
        <v/>
      </c>
      <c r="E224" s="4"/>
      <c r="F224" s="4"/>
      <c r="G224" s="17"/>
      <c r="H224" s="17"/>
      <c r="I224" s="17"/>
      <c r="J224" s="77"/>
      <c r="K224" s="122"/>
    </row>
    <row r="225" spans="1:11" ht="16.2" x14ac:dyDescent="0.3">
      <c r="A225" s="63"/>
      <c r="B225" s="45" t="s">
        <v>1093</v>
      </c>
      <c r="C225" s="4"/>
      <c r="D225" s="4" t="str">
        <f t="shared" si="42"/>
        <v/>
      </c>
      <c r="E225" s="4"/>
      <c r="F225" s="4"/>
      <c r="G225" s="17"/>
      <c r="H225" s="17"/>
      <c r="I225" s="17"/>
      <c r="J225" s="77"/>
      <c r="K225" s="122"/>
    </row>
    <row r="226" spans="1:11" ht="16.2" x14ac:dyDescent="0.3">
      <c r="A226" s="63"/>
      <c r="B226" s="45" t="s">
        <v>1094</v>
      </c>
      <c r="C226" s="4"/>
      <c r="D226" s="4" t="str">
        <f t="shared" si="42"/>
        <v/>
      </c>
      <c r="E226" s="4"/>
      <c r="F226" s="4"/>
      <c r="G226" s="17"/>
      <c r="H226" s="17"/>
      <c r="I226" s="17"/>
      <c r="J226" s="77"/>
      <c r="K226" s="122"/>
    </row>
    <row r="227" spans="1:11" ht="16.2" x14ac:dyDescent="0.3">
      <c r="A227" s="63"/>
      <c r="B227" s="166" t="s">
        <v>2111</v>
      </c>
      <c r="C227" s="19"/>
      <c r="D227" s="19" t="str">
        <f t="shared" si="42"/>
        <v/>
      </c>
      <c r="E227" s="19"/>
      <c r="F227" s="19"/>
      <c r="G227" s="20"/>
      <c r="H227" s="20"/>
      <c r="I227" s="20"/>
      <c r="J227" s="91"/>
      <c r="K227" s="122"/>
    </row>
    <row r="228" spans="1:11" ht="16.2" x14ac:dyDescent="0.3">
      <c r="A228" s="63"/>
      <c r="B228" s="45" t="s">
        <v>1095</v>
      </c>
      <c r="C228" s="4">
        <v>12</v>
      </c>
      <c r="D228" s="4">
        <f t="shared" si="42"/>
        <v>10</v>
      </c>
      <c r="E228" s="4">
        <f t="shared" ref="E228" si="43">IF(D228&lt;8,D228,8)</f>
        <v>8</v>
      </c>
      <c r="F228" s="4">
        <f t="shared" ref="F228:F249" si="44">D228-8</f>
        <v>2</v>
      </c>
      <c r="G228" s="17">
        <f t="shared" ref="G228:G252" si="45">IF(2&lt;F228,2,F228)*120*4/3</f>
        <v>320</v>
      </c>
      <c r="H228" s="17">
        <f t="shared" ref="H228:H252" si="46">IF(F228&gt;2,F228-2,0)*120*5/3</f>
        <v>0</v>
      </c>
      <c r="I228" s="17"/>
      <c r="J228" s="77"/>
      <c r="K228" s="122"/>
    </row>
    <row r="229" spans="1:11" ht="16.2" x14ac:dyDescent="0.3">
      <c r="A229" s="63"/>
      <c r="B229" s="45" t="s">
        <v>1096</v>
      </c>
      <c r="C229" s="4"/>
      <c r="D229" s="4" t="str">
        <f t="shared" si="42"/>
        <v/>
      </c>
      <c r="E229" s="4"/>
      <c r="F229" s="4"/>
      <c r="G229" s="17"/>
      <c r="H229" s="17"/>
      <c r="I229" s="17"/>
      <c r="J229" s="77"/>
      <c r="K229" s="122"/>
    </row>
    <row r="230" spans="1:11" ht="16.2" x14ac:dyDescent="0.3">
      <c r="A230" s="63"/>
      <c r="B230" s="45" t="s">
        <v>1097</v>
      </c>
      <c r="C230" s="4">
        <v>12</v>
      </c>
      <c r="D230" s="4">
        <f t="shared" si="42"/>
        <v>10</v>
      </c>
      <c r="E230" s="4">
        <f t="shared" ref="E230:E239" si="47">IF(D230&lt;8,D230,8)</f>
        <v>8</v>
      </c>
      <c r="F230" s="4">
        <f t="shared" si="44"/>
        <v>2</v>
      </c>
      <c r="G230" s="17">
        <f t="shared" si="45"/>
        <v>320</v>
      </c>
      <c r="H230" s="17">
        <f t="shared" si="46"/>
        <v>0</v>
      </c>
      <c r="I230" s="17"/>
      <c r="J230" s="77"/>
      <c r="K230" s="122"/>
    </row>
    <row r="231" spans="1:11" ht="16.2" x14ac:dyDescent="0.3">
      <c r="A231" s="63"/>
      <c r="B231" s="45" t="s">
        <v>1098</v>
      </c>
      <c r="C231" s="4">
        <v>12</v>
      </c>
      <c r="D231" s="4">
        <v>10</v>
      </c>
      <c r="E231" s="4">
        <f t="shared" si="47"/>
        <v>8</v>
      </c>
      <c r="F231" s="4">
        <f t="shared" si="44"/>
        <v>2</v>
      </c>
      <c r="G231" s="17">
        <f t="shared" si="45"/>
        <v>320</v>
      </c>
      <c r="H231" s="17">
        <f t="shared" si="46"/>
        <v>0</v>
      </c>
      <c r="I231" s="17"/>
      <c r="J231" s="77"/>
      <c r="K231" s="122"/>
    </row>
    <row r="232" spans="1:11" ht="16.2" x14ac:dyDescent="0.3">
      <c r="A232" s="63"/>
      <c r="B232" s="45" t="s">
        <v>1099</v>
      </c>
      <c r="C232" s="4">
        <v>12</v>
      </c>
      <c r="D232" s="4">
        <v>10</v>
      </c>
      <c r="E232" s="4">
        <f t="shared" si="47"/>
        <v>8</v>
      </c>
      <c r="F232" s="4">
        <v>2</v>
      </c>
      <c r="G232" s="17">
        <f t="shared" si="45"/>
        <v>320</v>
      </c>
      <c r="H232" s="17">
        <f t="shared" si="46"/>
        <v>0</v>
      </c>
      <c r="I232" s="17"/>
      <c r="J232" s="77"/>
      <c r="K232" s="122"/>
    </row>
    <row r="233" spans="1:11" s="140" customFormat="1" ht="48.6" x14ac:dyDescent="0.3">
      <c r="A233" s="153"/>
      <c r="B233" s="81" t="s">
        <v>1957</v>
      </c>
      <c r="C233" s="10">
        <v>12</v>
      </c>
      <c r="D233" s="10">
        <v>10</v>
      </c>
      <c r="E233" s="10">
        <f t="shared" si="47"/>
        <v>8</v>
      </c>
      <c r="F233" s="10">
        <v>2</v>
      </c>
      <c r="G233" s="38">
        <f t="shared" si="45"/>
        <v>320</v>
      </c>
      <c r="H233" s="38">
        <f t="shared" si="46"/>
        <v>0</v>
      </c>
      <c r="I233" s="38"/>
      <c r="J233" s="82"/>
      <c r="K233" s="149">
        <f>120*8*2+120*2*4/3</f>
        <v>2240</v>
      </c>
    </row>
    <row r="234" spans="1:11" ht="16.2" x14ac:dyDescent="0.3">
      <c r="A234" s="63"/>
      <c r="B234" s="45" t="s">
        <v>1100</v>
      </c>
      <c r="C234" s="4">
        <v>8</v>
      </c>
      <c r="D234" s="4">
        <f t="shared" si="42"/>
        <v>7</v>
      </c>
      <c r="E234" s="4">
        <f t="shared" si="47"/>
        <v>7</v>
      </c>
      <c r="F234" s="4"/>
      <c r="G234" s="17"/>
      <c r="H234" s="17"/>
      <c r="I234" s="17"/>
      <c r="J234" s="77"/>
      <c r="K234" s="122"/>
    </row>
    <row r="235" spans="1:11" ht="16.2" x14ac:dyDescent="0.3">
      <c r="A235" s="63"/>
      <c r="B235" s="45" t="s">
        <v>1101</v>
      </c>
      <c r="C235" s="4">
        <v>13.5</v>
      </c>
      <c r="D235" s="4">
        <v>11.5</v>
      </c>
      <c r="E235" s="4">
        <f t="shared" si="47"/>
        <v>8</v>
      </c>
      <c r="F235" s="4">
        <v>2</v>
      </c>
      <c r="G235" s="17">
        <f t="shared" si="45"/>
        <v>320</v>
      </c>
      <c r="H235" s="17">
        <f t="shared" si="46"/>
        <v>0</v>
      </c>
      <c r="I235" s="128">
        <v>1.5</v>
      </c>
      <c r="J235" s="77"/>
      <c r="K235" s="122"/>
    </row>
    <row r="236" spans="1:11" ht="16.2" x14ac:dyDescent="0.3">
      <c r="A236" s="63"/>
      <c r="B236" s="45" t="s">
        <v>1102</v>
      </c>
      <c r="C236" s="4">
        <v>13</v>
      </c>
      <c r="D236" s="4">
        <f t="shared" si="42"/>
        <v>11</v>
      </c>
      <c r="E236" s="4">
        <f t="shared" si="47"/>
        <v>8</v>
      </c>
      <c r="F236" s="4">
        <v>2</v>
      </c>
      <c r="G236" s="17">
        <f t="shared" si="45"/>
        <v>320</v>
      </c>
      <c r="H236" s="17">
        <f t="shared" si="46"/>
        <v>0</v>
      </c>
      <c r="I236" s="17">
        <v>1</v>
      </c>
      <c r="J236" s="77"/>
      <c r="K236" s="122"/>
    </row>
    <row r="237" spans="1:11" ht="16.2" x14ac:dyDescent="0.3">
      <c r="A237" s="63"/>
      <c r="B237" s="45" t="s">
        <v>1103</v>
      </c>
      <c r="C237" s="4">
        <v>12</v>
      </c>
      <c r="D237" s="4">
        <f t="shared" si="42"/>
        <v>10</v>
      </c>
      <c r="E237" s="4">
        <f t="shared" si="47"/>
        <v>8</v>
      </c>
      <c r="F237" s="4">
        <f t="shared" si="44"/>
        <v>2</v>
      </c>
      <c r="G237" s="17">
        <f t="shared" si="45"/>
        <v>320</v>
      </c>
      <c r="H237" s="17">
        <f t="shared" si="46"/>
        <v>0</v>
      </c>
      <c r="I237" s="17"/>
      <c r="J237" s="77"/>
      <c r="K237" s="122"/>
    </row>
    <row r="238" spans="1:11" ht="16.2" x14ac:dyDescent="0.3">
      <c r="A238" s="63"/>
      <c r="B238" s="45" t="s">
        <v>1104</v>
      </c>
      <c r="C238" s="4">
        <v>13</v>
      </c>
      <c r="D238" s="4">
        <f t="shared" si="42"/>
        <v>11</v>
      </c>
      <c r="E238" s="4">
        <f t="shared" si="47"/>
        <v>8</v>
      </c>
      <c r="F238" s="4">
        <v>2</v>
      </c>
      <c r="G238" s="17">
        <f t="shared" si="45"/>
        <v>320</v>
      </c>
      <c r="H238" s="17">
        <f t="shared" si="46"/>
        <v>0</v>
      </c>
      <c r="I238" s="17">
        <v>1</v>
      </c>
      <c r="J238" s="77"/>
      <c r="K238" s="122"/>
    </row>
    <row r="239" spans="1:11" ht="16.2" x14ac:dyDescent="0.3">
      <c r="A239" s="63"/>
      <c r="B239" s="45" t="s">
        <v>1105</v>
      </c>
      <c r="C239" s="4">
        <v>12</v>
      </c>
      <c r="D239" s="4">
        <f t="shared" si="42"/>
        <v>10</v>
      </c>
      <c r="E239" s="4">
        <f t="shared" si="47"/>
        <v>8</v>
      </c>
      <c r="F239" s="4">
        <f t="shared" si="44"/>
        <v>2</v>
      </c>
      <c r="G239" s="17">
        <f t="shared" si="45"/>
        <v>320</v>
      </c>
      <c r="H239" s="17">
        <f t="shared" si="46"/>
        <v>0</v>
      </c>
      <c r="I239" s="17"/>
      <c r="J239" s="77"/>
      <c r="K239" s="122"/>
    </row>
    <row r="240" spans="1:11" ht="16.2" x14ac:dyDescent="0.3">
      <c r="A240" s="63"/>
      <c r="B240" s="45" t="s">
        <v>1106</v>
      </c>
      <c r="C240" s="4"/>
      <c r="D240" s="4" t="str">
        <f t="shared" si="42"/>
        <v/>
      </c>
      <c r="E240" s="4"/>
      <c r="F240" s="4"/>
      <c r="G240" s="17"/>
      <c r="H240" s="17"/>
      <c r="I240" s="17"/>
      <c r="J240" s="77"/>
      <c r="K240" s="122"/>
    </row>
    <row r="241" spans="1:11" ht="16.2" x14ac:dyDescent="0.3">
      <c r="A241" s="63"/>
      <c r="B241" s="45" t="s">
        <v>1107</v>
      </c>
      <c r="C241" s="4"/>
      <c r="D241" s="4" t="str">
        <f t="shared" si="42"/>
        <v/>
      </c>
      <c r="E241" s="4"/>
      <c r="F241" s="4"/>
      <c r="G241" s="17"/>
      <c r="H241" s="17"/>
      <c r="I241" s="17"/>
      <c r="J241" s="77"/>
      <c r="K241" s="122"/>
    </row>
    <row r="242" spans="1:11" ht="16.2" x14ac:dyDescent="0.3">
      <c r="A242" s="63"/>
      <c r="B242" s="45" t="s">
        <v>1108</v>
      </c>
      <c r="C242" s="4">
        <v>12</v>
      </c>
      <c r="D242" s="4">
        <f t="shared" si="42"/>
        <v>10</v>
      </c>
      <c r="E242" s="4">
        <f t="shared" ref="E242:E245" si="48">IF(D242&lt;8,D242,8)</f>
        <v>8</v>
      </c>
      <c r="F242" s="4">
        <f t="shared" si="44"/>
        <v>2</v>
      </c>
      <c r="G242" s="17">
        <f t="shared" si="45"/>
        <v>320</v>
      </c>
      <c r="H242" s="17">
        <f t="shared" si="46"/>
        <v>0</v>
      </c>
      <c r="I242" s="17"/>
      <c r="J242" s="77"/>
      <c r="K242" s="122"/>
    </row>
    <row r="243" spans="1:11" ht="16.2" x14ac:dyDescent="0.3">
      <c r="A243" s="63"/>
      <c r="B243" s="45" t="s">
        <v>1109</v>
      </c>
      <c r="C243" s="4">
        <v>12</v>
      </c>
      <c r="D243" s="4">
        <f t="shared" si="42"/>
        <v>10</v>
      </c>
      <c r="E243" s="4">
        <f t="shared" si="48"/>
        <v>8</v>
      </c>
      <c r="F243" s="4">
        <f t="shared" si="44"/>
        <v>2</v>
      </c>
      <c r="G243" s="17">
        <f t="shared" si="45"/>
        <v>320</v>
      </c>
      <c r="H243" s="17">
        <f t="shared" si="46"/>
        <v>0</v>
      </c>
      <c r="I243" s="17"/>
      <c r="J243" s="77"/>
      <c r="K243" s="122"/>
    </row>
    <row r="244" spans="1:11" ht="16.2" x14ac:dyDescent="0.3">
      <c r="A244" s="63"/>
      <c r="B244" s="45" t="s">
        <v>1110</v>
      </c>
      <c r="C244" s="4">
        <v>12</v>
      </c>
      <c r="D244" s="4">
        <f t="shared" si="42"/>
        <v>10</v>
      </c>
      <c r="E244" s="4">
        <f t="shared" si="48"/>
        <v>8</v>
      </c>
      <c r="F244" s="4">
        <f t="shared" si="44"/>
        <v>2</v>
      </c>
      <c r="G244" s="17">
        <f t="shared" si="45"/>
        <v>320</v>
      </c>
      <c r="H244" s="17">
        <f t="shared" si="46"/>
        <v>0</v>
      </c>
      <c r="I244" s="17"/>
      <c r="J244" s="77"/>
      <c r="K244" s="122"/>
    </row>
    <row r="245" spans="1:11" s="140" customFormat="1" ht="48.6" x14ac:dyDescent="0.3">
      <c r="A245" s="153"/>
      <c r="B245" s="81" t="s">
        <v>1958</v>
      </c>
      <c r="C245" s="10">
        <v>10.5</v>
      </c>
      <c r="D245" s="10">
        <v>9.5</v>
      </c>
      <c r="E245" s="10">
        <f t="shared" si="48"/>
        <v>8</v>
      </c>
      <c r="F245" s="10">
        <f t="shared" si="44"/>
        <v>1.5</v>
      </c>
      <c r="G245" s="38">
        <f t="shared" si="45"/>
        <v>240</v>
      </c>
      <c r="H245" s="38">
        <f t="shared" si="46"/>
        <v>0</v>
      </c>
      <c r="I245" s="38"/>
      <c r="J245" s="82"/>
      <c r="K245" s="149">
        <f>120*8*2+120*1.5*4/3</f>
        <v>2160</v>
      </c>
    </row>
    <row r="246" spans="1:11" ht="16.2" x14ac:dyDescent="0.3">
      <c r="A246" s="63"/>
      <c r="B246" s="45" t="s">
        <v>1111</v>
      </c>
      <c r="C246" s="4"/>
      <c r="D246" s="4" t="str">
        <f t="shared" si="42"/>
        <v/>
      </c>
      <c r="E246" s="4"/>
      <c r="F246" s="4"/>
      <c r="G246" s="17"/>
      <c r="H246" s="17"/>
      <c r="I246" s="17"/>
      <c r="J246" s="77"/>
      <c r="K246" s="122"/>
    </row>
    <row r="247" spans="1:11" ht="16.2" x14ac:dyDescent="0.3">
      <c r="A247" s="63"/>
      <c r="B247" s="45" t="s">
        <v>1112</v>
      </c>
      <c r="C247" s="4"/>
      <c r="D247" s="4" t="str">
        <f t="shared" si="42"/>
        <v/>
      </c>
      <c r="E247" s="4"/>
      <c r="F247" s="4"/>
      <c r="G247" s="17"/>
      <c r="H247" s="17"/>
      <c r="I247" s="17"/>
      <c r="J247" s="77"/>
      <c r="K247" s="122"/>
    </row>
    <row r="248" spans="1:11" ht="16.2" x14ac:dyDescent="0.3">
      <c r="A248" s="63"/>
      <c r="B248" s="45" t="s">
        <v>1113</v>
      </c>
      <c r="C248" s="4"/>
      <c r="D248" s="4" t="str">
        <f t="shared" si="42"/>
        <v/>
      </c>
      <c r="E248" s="4"/>
      <c r="F248" s="4"/>
      <c r="G248" s="17"/>
      <c r="H248" s="17"/>
      <c r="I248" s="17"/>
      <c r="J248" s="77"/>
      <c r="K248" s="122"/>
    </row>
    <row r="249" spans="1:11" ht="16.2" x14ac:dyDescent="0.3">
      <c r="A249" s="63"/>
      <c r="B249" s="45" t="s">
        <v>1114</v>
      </c>
      <c r="C249" s="4">
        <v>12</v>
      </c>
      <c r="D249" s="4">
        <f t="shared" si="42"/>
        <v>10</v>
      </c>
      <c r="E249" s="4">
        <f t="shared" ref="E249:E252" si="49">IF(D249&lt;8,D249,8)</f>
        <v>8</v>
      </c>
      <c r="F249" s="4">
        <f t="shared" si="44"/>
        <v>2</v>
      </c>
      <c r="G249" s="17">
        <f t="shared" si="45"/>
        <v>320</v>
      </c>
      <c r="H249" s="17">
        <f t="shared" si="46"/>
        <v>0</v>
      </c>
      <c r="I249" s="17"/>
      <c r="J249" s="77"/>
      <c r="K249" s="122"/>
    </row>
    <row r="250" spans="1:11" ht="16.2" x14ac:dyDescent="0.3">
      <c r="A250" s="63"/>
      <c r="B250" s="45" t="s">
        <v>1115</v>
      </c>
      <c r="C250" s="4">
        <v>13</v>
      </c>
      <c r="D250" s="4">
        <f t="shared" si="42"/>
        <v>11</v>
      </c>
      <c r="E250" s="4">
        <f t="shared" si="49"/>
        <v>8</v>
      </c>
      <c r="F250" s="4">
        <v>2</v>
      </c>
      <c r="G250" s="17">
        <f t="shared" si="45"/>
        <v>320</v>
      </c>
      <c r="H250" s="17">
        <f t="shared" si="46"/>
        <v>0</v>
      </c>
      <c r="I250" s="17">
        <v>1</v>
      </c>
      <c r="J250" s="77"/>
      <c r="K250" s="122"/>
    </row>
    <row r="251" spans="1:11" ht="16.2" x14ac:dyDescent="0.3">
      <c r="A251" s="63"/>
      <c r="B251" s="45" t="s">
        <v>1116</v>
      </c>
      <c r="C251" s="4">
        <v>12</v>
      </c>
      <c r="D251" s="4">
        <v>10</v>
      </c>
      <c r="E251" s="4">
        <f t="shared" si="49"/>
        <v>8</v>
      </c>
      <c r="F251" s="4">
        <v>2</v>
      </c>
      <c r="G251" s="17">
        <f t="shared" si="45"/>
        <v>320</v>
      </c>
      <c r="H251" s="17">
        <f t="shared" si="46"/>
        <v>0</v>
      </c>
      <c r="I251" s="128"/>
      <c r="J251" s="77"/>
      <c r="K251" s="122"/>
    </row>
    <row r="252" spans="1:11" ht="16.2" x14ac:dyDescent="0.3">
      <c r="A252" s="63"/>
      <c r="B252" s="45" t="s">
        <v>1117</v>
      </c>
      <c r="C252" s="4">
        <v>13</v>
      </c>
      <c r="D252" s="4">
        <f t="shared" si="42"/>
        <v>11</v>
      </c>
      <c r="E252" s="4">
        <f t="shared" si="49"/>
        <v>8</v>
      </c>
      <c r="F252" s="4">
        <v>2</v>
      </c>
      <c r="G252" s="17">
        <f t="shared" si="45"/>
        <v>320</v>
      </c>
      <c r="H252" s="17">
        <f t="shared" si="46"/>
        <v>0</v>
      </c>
      <c r="I252" s="17">
        <v>1</v>
      </c>
      <c r="J252" s="77"/>
      <c r="K252" s="122"/>
    </row>
    <row r="253" spans="1:11" ht="16.2" x14ac:dyDescent="0.3">
      <c r="A253" s="63"/>
      <c r="B253" s="45" t="s">
        <v>1118</v>
      </c>
      <c r="C253" s="4"/>
      <c r="D253" s="4" t="str">
        <f t="shared" si="42"/>
        <v/>
      </c>
      <c r="E253" s="4"/>
      <c r="F253" s="4"/>
      <c r="G253" s="17"/>
      <c r="H253" s="17"/>
      <c r="I253" s="17"/>
      <c r="J253" s="77"/>
      <c r="K253" s="122"/>
    </row>
    <row r="254" spans="1:11" ht="16.2" x14ac:dyDescent="0.3">
      <c r="A254" s="63"/>
      <c r="B254" s="8" t="s">
        <v>59</v>
      </c>
      <c r="C254" s="4"/>
      <c r="D254" s="4">
        <v>135</v>
      </c>
      <c r="E254" s="4"/>
      <c r="F254" s="4">
        <v>32</v>
      </c>
      <c r="G254" s="17"/>
      <c r="H254" s="17"/>
      <c r="I254" s="128">
        <v>5.5</v>
      </c>
      <c r="J254" s="77">
        <v>16200</v>
      </c>
      <c r="K254" s="122"/>
    </row>
    <row r="255" spans="1:11" ht="32.4" x14ac:dyDescent="0.3">
      <c r="A255" s="63"/>
      <c r="B255" s="90" t="s">
        <v>1849</v>
      </c>
      <c r="C255" s="4"/>
      <c r="D255" s="4"/>
      <c r="E255" s="4"/>
      <c r="F255" s="4"/>
      <c r="G255" s="1"/>
      <c r="H255" s="1"/>
      <c r="I255" s="1"/>
      <c r="J255" s="43">
        <f>120*32*4/3+120*5.5*5/3</f>
        <v>6220</v>
      </c>
      <c r="K255" s="122">
        <v>4400</v>
      </c>
    </row>
    <row r="256" spans="1:11" ht="16.2" x14ac:dyDescent="0.3">
      <c r="A256" s="63"/>
      <c r="B256" s="8" t="s">
        <v>1817</v>
      </c>
      <c r="C256" s="4"/>
      <c r="D256" s="4"/>
      <c r="E256" s="4"/>
      <c r="F256" s="4"/>
      <c r="G256" s="1"/>
      <c r="H256" s="1"/>
      <c r="I256" s="1"/>
      <c r="J256" s="43">
        <v>26820</v>
      </c>
      <c r="K256" s="122"/>
    </row>
    <row r="257" spans="1:11" ht="16.2" x14ac:dyDescent="0.3">
      <c r="A257" s="63"/>
      <c r="B257" s="8" t="s">
        <v>1</v>
      </c>
      <c r="C257" s="4"/>
      <c r="D257" s="4"/>
      <c r="E257" s="4"/>
      <c r="F257" s="4"/>
      <c r="G257" s="1"/>
      <c r="H257" s="1"/>
      <c r="I257" s="1"/>
      <c r="J257" s="43">
        <v>35075</v>
      </c>
      <c r="K257" s="122"/>
    </row>
    <row r="258" spans="1:11" ht="16.2" x14ac:dyDescent="0.3">
      <c r="A258" s="63"/>
      <c r="B258" s="8" t="s">
        <v>405</v>
      </c>
      <c r="C258" s="9"/>
      <c r="D258" s="9" t="str">
        <f t="shared" ref="D258" si="50">IF((OR(C258&gt;12,C258=12)),C258-2,IF(C258=8,C258-1,""))</f>
        <v/>
      </c>
      <c r="E258" s="9"/>
      <c r="F258" s="9"/>
      <c r="G258" s="10"/>
      <c r="H258" s="10"/>
      <c r="I258" s="10"/>
      <c r="J258" s="78">
        <v>8255</v>
      </c>
      <c r="K258" s="122"/>
    </row>
    <row r="259" spans="1:11" x14ac:dyDescent="0.3">
      <c r="A259" s="63"/>
      <c r="B259"/>
      <c r="K259" s="122"/>
    </row>
    <row r="260" spans="1:11" ht="16.2" x14ac:dyDescent="0.3">
      <c r="A260" s="63"/>
      <c r="B260" s="45" t="s">
        <v>1119</v>
      </c>
      <c r="C260" s="4">
        <v>12</v>
      </c>
      <c r="D260" s="4">
        <f>IF((OR(C260&gt;12,C260=12)),C260-2,IF(C260=8,C260-1,""))</f>
        <v>10</v>
      </c>
      <c r="E260" s="4">
        <f t="shared" ref="E260:E263" si="51">IF(D260&lt;8,D260,8)</f>
        <v>8</v>
      </c>
      <c r="F260" s="4">
        <f t="shared" ref="F260:F288" si="52">D260-8</f>
        <v>2</v>
      </c>
      <c r="G260" s="17">
        <f>IF(2&lt;F260,2,F260)*120*4/3</f>
        <v>320</v>
      </c>
      <c r="H260" s="17">
        <f>IF(F260&gt;2,F260-2,0)*120*5/3</f>
        <v>0</v>
      </c>
      <c r="I260" s="17"/>
      <c r="J260" s="77"/>
      <c r="K260" s="122"/>
    </row>
    <row r="261" spans="1:11" ht="16.2" x14ac:dyDescent="0.3">
      <c r="A261" s="63"/>
      <c r="B261" s="45" t="s">
        <v>1120</v>
      </c>
      <c r="C261" s="4">
        <v>12</v>
      </c>
      <c r="D261" s="4">
        <f t="shared" ref="D261:D289" si="53">IF((OR(C261&gt;12,C261=12)),C261-2,IF(C261=8,C261-1,""))</f>
        <v>10</v>
      </c>
      <c r="E261" s="4">
        <f t="shared" si="51"/>
        <v>8</v>
      </c>
      <c r="F261" s="4">
        <f t="shared" si="52"/>
        <v>2</v>
      </c>
      <c r="G261" s="17">
        <f t="shared" ref="G261:G288" si="54">IF(2&lt;F261,2,F261)*120*4/3</f>
        <v>320</v>
      </c>
      <c r="H261" s="17">
        <f t="shared" ref="H261:H288" si="55">IF(F261&gt;2,F261-2,0)*120*5/3</f>
        <v>0</v>
      </c>
      <c r="I261" s="17"/>
      <c r="J261" s="77"/>
      <c r="K261" s="122"/>
    </row>
    <row r="262" spans="1:11" ht="16.2" x14ac:dyDescent="0.3">
      <c r="A262" s="63"/>
      <c r="B262" s="45" t="s">
        <v>1121</v>
      </c>
      <c r="C262" s="4">
        <v>12</v>
      </c>
      <c r="D262" s="4">
        <f t="shared" si="53"/>
        <v>10</v>
      </c>
      <c r="E262" s="4">
        <f t="shared" si="51"/>
        <v>8</v>
      </c>
      <c r="F262" s="4">
        <f t="shared" si="52"/>
        <v>2</v>
      </c>
      <c r="G262" s="17">
        <f t="shared" si="54"/>
        <v>320</v>
      </c>
      <c r="H262" s="17">
        <f t="shared" si="55"/>
        <v>0</v>
      </c>
      <c r="I262" s="17"/>
      <c r="J262" s="77"/>
      <c r="K262" s="122"/>
    </row>
    <row r="263" spans="1:11" ht="16.2" x14ac:dyDescent="0.3">
      <c r="A263" s="63"/>
      <c r="B263" s="45" t="s">
        <v>1122</v>
      </c>
      <c r="C263" s="4">
        <v>12</v>
      </c>
      <c r="D263" s="4">
        <f t="shared" si="53"/>
        <v>10</v>
      </c>
      <c r="E263" s="4">
        <f t="shared" si="51"/>
        <v>8</v>
      </c>
      <c r="F263" s="4">
        <f t="shared" si="52"/>
        <v>2</v>
      </c>
      <c r="G263" s="17">
        <f t="shared" si="54"/>
        <v>320</v>
      </c>
      <c r="H263" s="17">
        <f t="shared" si="55"/>
        <v>0</v>
      </c>
      <c r="I263" s="17"/>
      <c r="J263" s="77"/>
      <c r="K263" s="122"/>
    </row>
    <row r="264" spans="1:11" ht="16.2" x14ac:dyDescent="0.3">
      <c r="A264" s="63"/>
      <c r="B264" s="45" t="s">
        <v>1123</v>
      </c>
      <c r="C264" s="4"/>
      <c r="D264" s="4" t="str">
        <f t="shared" si="53"/>
        <v/>
      </c>
      <c r="E264" s="4"/>
      <c r="F264" s="4"/>
      <c r="G264" s="17"/>
      <c r="H264" s="17"/>
      <c r="I264" s="17"/>
      <c r="J264" s="77"/>
      <c r="K264" s="122"/>
    </row>
    <row r="265" spans="1:11" ht="16.2" x14ac:dyDescent="0.3">
      <c r="A265" s="63"/>
      <c r="B265" s="45" t="s">
        <v>1124</v>
      </c>
      <c r="C265" s="4">
        <v>12</v>
      </c>
      <c r="D265" s="4">
        <f t="shared" si="53"/>
        <v>10</v>
      </c>
      <c r="E265" s="4">
        <f t="shared" ref="E265:E269" si="56">IF(D265&lt;8,D265,8)</f>
        <v>8</v>
      </c>
      <c r="F265" s="4">
        <f t="shared" si="52"/>
        <v>2</v>
      </c>
      <c r="G265" s="17">
        <f t="shared" si="54"/>
        <v>320</v>
      </c>
      <c r="H265" s="17">
        <f t="shared" si="55"/>
        <v>0</v>
      </c>
      <c r="I265" s="17"/>
      <c r="J265" s="77"/>
      <c r="K265" s="122"/>
    </row>
    <row r="266" spans="1:11" ht="16.2" x14ac:dyDescent="0.3">
      <c r="A266" s="63"/>
      <c r="B266" s="45" t="s">
        <v>1125</v>
      </c>
      <c r="C266" s="4">
        <v>12</v>
      </c>
      <c r="D266" s="4">
        <f t="shared" si="53"/>
        <v>10</v>
      </c>
      <c r="E266" s="4">
        <f t="shared" si="56"/>
        <v>8</v>
      </c>
      <c r="F266" s="4">
        <f t="shared" si="52"/>
        <v>2</v>
      </c>
      <c r="G266" s="17">
        <f t="shared" si="54"/>
        <v>320</v>
      </c>
      <c r="H266" s="17">
        <f t="shared" si="55"/>
        <v>0</v>
      </c>
      <c r="I266" s="17"/>
      <c r="J266" s="77"/>
      <c r="K266" s="122"/>
    </row>
    <row r="267" spans="1:11" ht="16.2" x14ac:dyDescent="0.3">
      <c r="A267" s="63"/>
      <c r="B267" s="45" t="s">
        <v>1126</v>
      </c>
      <c r="C267" s="4">
        <v>13</v>
      </c>
      <c r="D267" s="4">
        <f t="shared" si="53"/>
        <v>11</v>
      </c>
      <c r="E267" s="4">
        <f t="shared" si="56"/>
        <v>8</v>
      </c>
      <c r="F267" s="4">
        <v>2</v>
      </c>
      <c r="G267" s="17">
        <f t="shared" si="54"/>
        <v>320</v>
      </c>
      <c r="H267" s="17">
        <f t="shared" si="55"/>
        <v>0</v>
      </c>
      <c r="I267" s="17">
        <v>1</v>
      </c>
      <c r="J267" s="77"/>
      <c r="K267" s="122"/>
    </row>
    <row r="268" spans="1:11" ht="16.2" x14ac:dyDescent="0.3">
      <c r="A268" s="63"/>
      <c r="B268" s="45" t="s">
        <v>1127</v>
      </c>
      <c r="C268" s="4">
        <v>12</v>
      </c>
      <c r="D268" s="4">
        <f t="shared" si="53"/>
        <v>10</v>
      </c>
      <c r="E268" s="4">
        <f t="shared" si="56"/>
        <v>8</v>
      </c>
      <c r="F268" s="4">
        <f t="shared" si="52"/>
        <v>2</v>
      </c>
      <c r="G268" s="17">
        <f t="shared" si="54"/>
        <v>320</v>
      </c>
      <c r="H268" s="17">
        <f t="shared" si="55"/>
        <v>0</v>
      </c>
      <c r="I268" s="17"/>
      <c r="J268" s="77"/>
      <c r="K268" s="122"/>
    </row>
    <row r="269" spans="1:11" ht="16.2" x14ac:dyDescent="0.3">
      <c r="A269" s="63"/>
      <c r="B269" s="45" t="s">
        <v>1128</v>
      </c>
      <c r="C269" s="4">
        <v>12</v>
      </c>
      <c r="D269" s="4">
        <f t="shared" si="53"/>
        <v>10</v>
      </c>
      <c r="E269" s="4">
        <f t="shared" si="56"/>
        <v>8</v>
      </c>
      <c r="F269" s="4">
        <f t="shared" si="52"/>
        <v>2</v>
      </c>
      <c r="G269" s="17">
        <f t="shared" si="54"/>
        <v>320</v>
      </c>
      <c r="H269" s="17">
        <f t="shared" si="55"/>
        <v>0</v>
      </c>
      <c r="I269" s="17"/>
      <c r="J269" s="77"/>
      <c r="K269" s="122"/>
    </row>
    <row r="270" spans="1:11" ht="16.2" x14ac:dyDescent="0.3">
      <c r="A270" s="63"/>
      <c r="B270" s="45" t="s">
        <v>1129</v>
      </c>
      <c r="C270" s="4"/>
      <c r="D270" s="4" t="str">
        <f t="shared" si="53"/>
        <v/>
      </c>
      <c r="E270" s="4"/>
      <c r="F270" s="4"/>
      <c r="G270" s="17"/>
      <c r="H270" s="17"/>
      <c r="I270" s="17"/>
      <c r="J270" s="77"/>
      <c r="K270" s="122"/>
    </row>
    <row r="271" spans="1:11" ht="16.2" x14ac:dyDescent="0.3">
      <c r="A271" s="63"/>
      <c r="B271" s="45" t="s">
        <v>1130</v>
      </c>
      <c r="C271" s="4">
        <v>12</v>
      </c>
      <c r="D271" s="4">
        <f t="shared" si="53"/>
        <v>10</v>
      </c>
      <c r="E271" s="4">
        <f t="shared" ref="E271:E279" si="57">IF(D271&lt;8,D271,8)</f>
        <v>8</v>
      </c>
      <c r="F271" s="4">
        <f t="shared" si="52"/>
        <v>2</v>
      </c>
      <c r="G271" s="17">
        <f t="shared" si="54"/>
        <v>320</v>
      </c>
      <c r="H271" s="17">
        <f t="shared" si="55"/>
        <v>0</v>
      </c>
      <c r="I271" s="17"/>
      <c r="J271" s="77"/>
      <c r="K271" s="122"/>
    </row>
    <row r="272" spans="1:11" ht="16.2" x14ac:dyDescent="0.3">
      <c r="A272" s="63"/>
      <c r="B272" s="45" t="s">
        <v>1131</v>
      </c>
      <c r="C272" s="4">
        <v>12</v>
      </c>
      <c r="D272" s="4">
        <f t="shared" si="53"/>
        <v>10</v>
      </c>
      <c r="E272" s="4">
        <f t="shared" si="57"/>
        <v>8</v>
      </c>
      <c r="F272" s="4">
        <f t="shared" si="52"/>
        <v>2</v>
      </c>
      <c r="G272" s="17">
        <f t="shared" si="54"/>
        <v>320</v>
      </c>
      <c r="H272" s="17">
        <f t="shared" si="55"/>
        <v>0</v>
      </c>
      <c r="I272" s="17"/>
      <c r="J272" s="77"/>
      <c r="K272" s="122"/>
    </row>
    <row r="273" spans="1:11" ht="16.2" x14ac:dyDescent="0.3">
      <c r="A273" s="63"/>
      <c r="B273" s="45" t="s">
        <v>1132</v>
      </c>
      <c r="C273" s="4">
        <v>12</v>
      </c>
      <c r="D273" s="4">
        <f t="shared" si="53"/>
        <v>10</v>
      </c>
      <c r="E273" s="4">
        <f t="shared" si="57"/>
        <v>8</v>
      </c>
      <c r="F273" s="4">
        <f t="shared" si="52"/>
        <v>2</v>
      </c>
      <c r="G273" s="17">
        <f t="shared" si="54"/>
        <v>320</v>
      </c>
      <c r="H273" s="17">
        <f t="shared" si="55"/>
        <v>0</v>
      </c>
      <c r="I273" s="17"/>
      <c r="J273" s="77"/>
      <c r="K273" s="122"/>
    </row>
    <row r="274" spans="1:11" ht="16.2" x14ac:dyDescent="0.3">
      <c r="A274" s="63"/>
      <c r="B274" s="45" t="s">
        <v>1133</v>
      </c>
      <c r="C274" s="4">
        <v>12</v>
      </c>
      <c r="D274" s="4">
        <f t="shared" si="53"/>
        <v>10</v>
      </c>
      <c r="E274" s="4">
        <f t="shared" si="57"/>
        <v>8</v>
      </c>
      <c r="F274" s="4">
        <f t="shared" si="52"/>
        <v>2</v>
      </c>
      <c r="G274" s="17">
        <f t="shared" si="54"/>
        <v>320</v>
      </c>
      <c r="H274" s="17">
        <f t="shared" si="55"/>
        <v>0</v>
      </c>
      <c r="I274" s="17"/>
      <c r="J274" s="77"/>
      <c r="K274" s="122"/>
    </row>
    <row r="275" spans="1:11" ht="16.2" x14ac:dyDescent="0.3">
      <c r="A275" s="63"/>
      <c r="B275" s="45" t="s">
        <v>1134</v>
      </c>
      <c r="C275" s="4">
        <v>12</v>
      </c>
      <c r="D275" s="4">
        <f t="shared" si="53"/>
        <v>10</v>
      </c>
      <c r="E275" s="4">
        <f t="shared" si="57"/>
        <v>8</v>
      </c>
      <c r="F275" s="4">
        <f t="shared" si="52"/>
        <v>2</v>
      </c>
      <c r="G275" s="17">
        <f t="shared" si="54"/>
        <v>320</v>
      </c>
      <c r="H275" s="17">
        <f t="shared" si="55"/>
        <v>0</v>
      </c>
      <c r="I275" s="17"/>
      <c r="J275" s="77"/>
      <c r="K275" s="122"/>
    </row>
    <row r="276" spans="1:11" ht="16.2" x14ac:dyDescent="0.3">
      <c r="A276" s="63"/>
      <c r="B276" s="45" t="s">
        <v>1135</v>
      </c>
      <c r="C276" s="4">
        <v>12</v>
      </c>
      <c r="D276" s="4">
        <f t="shared" si="53"/>
        <v>10</v>
      </c>
      <c r="E276" s="4">
        <f t="shared" si="57"/>
        <v>8</v>
      </c>
      <c r="F276" s="4">
        <f t="shared" si="52"/>
        <v>2</v>
      </c>
      <c r="G276" s="17">
        <f t="shared" si="54"/>
        <v>320</v>
      </c>
      <c r="H276" s="17">
        <f t="shared" si="55"/>
        <v>0</v>
      </c>
      <c r="I276" s="17"/>
      <c r="J276" s="77"/>
      <c r="K276" s="122"/>
    </row>
    <row r="277" spans="1:11" ht="16.2" x14ac:dyDescent="0.3">
      <c r="A277" s="63"/>
      <c r="B277" s="45" t="s">
        <v>1136</v>
      </c>
      <c r="C277" s="4">
        <v>13</v>
      </c>
      <c r="D277" s="4">
        <v>11</v>
      </c>
      <c r="E277" s="4">
        <f t="shared" si="57"/>
        <v>8</v>
      </c>
      <c r="F277" s="4">
        <v>2</v>
      </c>
      <c r="G277" s="17">
        <f t="shared" si="54"/>
        <v>320</v>
      </c>
      <c r="H277" s="17">
        <f t="shared" si="55"/>
        <v>0</v>
      </c>
      <c r="I277" s="17">
        <v>1</v>
      </c>
      <c r="J277" s="77"/>
      <c r="K277" s="122"/>
    </row>
    <row r="278" spans="1:11" ht="16.2" x14ac:dyDescent="0.3">
      <c r="A278" s="63"/>
      <c r="B278" s="45" t="s">
        <v>1137</v>
      </c>
      <c r="C278" s="4">
        <v>12</v>
      </c>
      <c r="D278" s="4">
        <v>10</v>
      </c>
      <c r="E278" s="4">
        <f t="shared" si="57"/>
        <v>8</v>
      </c>
      <c r="F278" s="4">
        <f t="shared" si="52"/>
        <v>2</v>
      </c>
      <c r="G278" s="17">
        <f t="shared" si="54"/>
        <v>320</v>
      </c>
      <c r="H278" s="17">
        <f t="shared" si="55"/>
        <v>0</v>
      </c>
      <c r="I278" s="17"/>
      <c r="J278" s="77"/>
      <c r="K278" s="122"/>
    </row>
    <row r="279" spans="1:11" ht="16.2" x14ac:dyDescent="0.3">
      <c r="A279" s="63"/>
      <c r="B279" s="45" t="s">
        <v>1138</v>
      </c>
      <c r="C279" s="4">
        <v>13</v>
      </c>
      <c r="D279" s="4">
        <v>11</v>
      </c>
      <c r="E279" s="4">
        <f t="shared" si="57"/>
        <v>8</v>
      </c>
      <c r="F279" s="4">
        <v>2</v>
      </c>
      <c r="G279" s="17">
        <f t="shared" si="54"/>
        <v>320</v>
      </c>
      <c r="H279" s="17">
        <f t="shared" si="55"/>
        <v>0</v>
      </c>
      <c r="I279" s="17">
        <v>1</v>
      </c>
      <c r="J279" s="77"/>
      <c r="K279" s="122"/>
    </row>
    <row r="280" spans="1:11" ht="16.2" x14ac:dyDescent="0.3">
      <c r="A280" s="63"/>
      <c r="B280" s="45" t="s">
        <v>1139</v>
      </c>
      <c r="C280" s="4"/>
      <c r="D280" s="4" t="str">
        <f t="shared" si="53"/>
        <v/>
      </c>
      <c r="E280" s="4"/>
      <c r="F280" s="4"/>
      <c r="G280" s="17"/>
      <c r="H280" s="17"/>
      <c r="I280" s="17"/>
      <c r="J280" s="77"/>
      <c r="K280" s="122"/>
    </row>
    <row r="281" spans="1:11" ht="16.2" x14ac:dyDescent="0.3">
      <c r="A281" s="63"/>
      <c r="B281" s="45" t="s">
        <v>1140</v>
      </c>
      <c r="C281" s="4"/>
      <c r="D281" s="4" t="str">
        <f t="shared" si="53"/>
        <v/>
      </c>
      <c r="E281" s="4"/>
      <c r="F281" s="4"/>
      <c r="G281" s="17"/>
      <c r="H281" s="17"/>
      <c r="I281" s="17"/>
      <c r="J281" s="77"/>
      <c r="K281" s="122"/>
    </row>
    <row r="282" spans="1:11" ht="16.2" x14ac:dyDescent="0.3">
      <c r="A282" s="63"/>
      <c r="B282" s="45" t="s">
        <v>1141</v>
      </c>
      <c r="C282" s="4"/>
      <c r="D282" s="4" t="str">
        <f t="shared" si="53"/>
        <v/>
      </c>
      <c r="E282" s="4"/>
      <c r="F282" s="4"/>
      <c r="G282" s="17"/>
      <c r="H282" s="17"/>
      <c r="I282" s="17"/>
      <c r="J282" s="77"/>
      <c r="K282" s="122"/>
    </row>
    <row r="283" spans="1:11" ht="16.2" x14ac:dyDescent="0.3">
      <c r="A283" s="63"/>
      <c r="B283" s="45" t="s">
        <v>1142</v>
      </c>
      <c r="C283" s="4"/>
      <c r="D283" s="4" t="str">
        <f t="shared" si="53"/>
        <v/>
      </c>
      <c r="E283" s="4"/>
      <c r="F283" s="4"/>
      <c r="G283" s="17"/>
      <c r="H283" s="17"/>
      <c r="I283" s="17"/>
      <c r="J283" s="77"/>
      <c r="K283" s="122"/>
    </row>
    <row r="284" spans="1:11" ht="16.2" x14ac:dyDescent="0.3">
      <c r="A284" s="63"/>
      <c r="B284" s="45" t="s">
        <v>1143</v>
      </c>
      <c r="C284" s="4">
        <v>12</v>
      </c>
      <c r="D284" s="4">
        <f t="shared" si="53"/>
        <v>10</v>
      </c>
      <c r="E284" s="4">
        <f t="shared" ref="E284:E288" si="58">IF(D284&lt;8,D284,8)</f>
        <v>8</v>
      </c>
      <c r="F284" s="4">
        <f t="shared" si="52"/>
        <v>2</v>
      </c>
      <c r="G284" s="17">
        <f t="shared" si="54"/>
        <v>320</v>
      </c>
      <c r="H284" s="17">
        <f t="shared" si="55"/>
        <v>0</v>
      </c>
      <c r="I284" s="17"/>
      <c r="J284" s="77"/>
      <c r="K284" s="122"/>
    </row>
    <row r="285" spans="1:11" ht="16.2" x14ac:dyDescent="0.3">
      <c r="A285" s="63"/>
      <c r="B285" s="45" t="s">
        <v>1144</v>
      </c>
      <c r="C285" s="4">
        <v>12</v>
      </c>
      <c r="D285" s="4">
        <f t="shared" si="53"/>
        <v>10</v>
      </c>
      <c r="E285" s="4">
        <f t="shared" si="58"/>
        <v>8</v>
      </c>
      <c r="F285" s="4">
        <f t="shared" si="52"/>
        <v>2</v>
      </c>
      <c r="G285" s="17">
        <f t="shared" si="54"/>
        <v>320</v>
      </c>
      <c r="H285" s="17">
        <f t="shared" si="55"/>
        <v>0</v>
      </c>
      <c r="I285" s="17"/>
      <c r="J285" s="77"/>
      <c r="K285" s="122"/>
    </row>
    <row r="286" spans="1:11" ht="16.2" x14ac:dyDescent="0.3">
      <c r="A286" s="63"/>
      <c r="B286" s="45" t="s">
        <v>1145</v>
      </c>
      <c r="C286" s="4">
        <v>12</v>
      </c>
      <c r="D286" s="4">
        <f t="shared" si="53"/>
        <v>10</v>
      </c>
      <c r="E286" s="4">
        <f t="shared" si="58"/>
        <v>8</v>
      </c>
      <c r="F286" s="4">
        <f t="shared" si="52"/>
        <v>2</v>
      </c>
      <c r="G286" s="17">
        <f t="shared" si="54"/>
        <v>320</v>
      </c>
      <c r="H286" s="17">
        <f t="shared" si="55"/>
        <v>0</v>
      </c>
      <c r="I286" s="17"/>
      <c r="J286" s="77"/>
      <c r="K286" s="122"/>
    </row>
    <row r="287" spans="1:11" ht="16.2" x14ac:dyDescent="0.3">
      <c r="A287" s="63"/>
      <c r="B287" s="45" t="s">
        <v>1146</v>
      </c>
      <c r="C287" s="4">
        <v>12</v>
      </c>
      <c r="D287" s="4">
        <f t="shared" si="53"/>
        <v>10</v>
      </c>
      <c r="E287" s="4">
        <f t="shared" si="58"/>
        <v>8</v>
      </c>
      <c r="F287" s="4">
        <f t="shared" si="52"/>
        <v>2</v>
      </c>
      <c r="G287" s="17">
        <f t="shared" si="54"/>
        <v>320</v>
      </c>
      <c r="H287" s="17">
        <f t="shared" si="55"/>
        <v>0</v>
      </c>
      <c r="I287" s="17"/>
      <c r="J287" s="77"/>
      <c r="K287" s="122"/>
    </row>
    <row r="288" spans="1:11" ht="16.2" x14ac:dyDescent="0.3">
      <c r="A288" s="63"/>
      <c r="B288" s="45" t="s">
        <v>1147</v>
      </c>
      <c r="C288" s="4">
        <v>12</v>
      </c>
      <c r="D288" s="4">
        <f t="shared" si="53"/>
        <v>10</v>
      </c>
      <c r="E288" s="4">
        <f t="shared" si="58"/>
        <v>8</v>
      </c>
      <c r="F288" s="4">
        <f t="shared" si="52"/>
        <v>2</v>
      </c>
      <c r="G288" s="17">
        <f t="shared" si="54"/>
        <v>320</v>
      </c>
      <c r="H288" s="17">
        <f t="shared" si="55"/>
        <v>0</v>
      </c>
      <c r="I288" s="17"/>
      <c r="J288" s="77"/>
      <c r="K288" s="122"/>
    </row>
    <row r="289" spans="1:11" ht="16.2" x14ac:dyDescent="0.3">
      <c r="A289" s="63"/>
      <c r="B289" s="45" t="s">
        <v>1148</v>
      </c>
      <c r="C289" s="4"/>
      <c r="D289" s="4" t="str">
        <f t="shared" si="53"/>
        <v/>
      </c>
      <c r="E289" s="4"/>
      <c r="F289" s="4"/>
      <c r="G289" s="17"/>
      <c r="H289" s="17"/>
      <c r="I289" s="17"/>
      <c r="J289" s="77"/>
      <c r="K289" s="122"/>
    </row>
    <row r="290" spans="1:11" ht="16.2" x14ac:dyDescent="0.3">
      <c r="A290" s="63"/>
      <c r="B290" s="8" t="s">
        <v>59</v>
      </c>
      <c r="C290" s="4"/>
      <c r="D290" s="4">
        <v>184</v>
      </c>
      <c r="E290" s="4"/>
      <c r="F290" s="4">
        <f>SUM(F260:F289)</f>
        <v>46</v>
      </c>
      <c r="G290" s="17"/>
      <c r="H290" s="17"/>
      <c r="I290" s="17">
        <v>3</v>
      </c>
      <c r="J290" s="77">
        <v>22080</v>
      </c>
      <c r="K290" s="122"/>
    </row>
    <row r="291" spans="1:11" ht="32.4" x14ac:dyDescent="0.3">
      <c r="A291" s="63"/>
      <c r="B291" s="90" t="s">
        <v>1849</v>
      </c>
      <c r="C291" s="4"/>
      <c r="D291" s="4"/>
      <c r="E291" s="4"/>
      <c r="F291" s="4"/>
      <c r="G291" s="1"/>
      <c r="H291" s="1"/>
      <c r="I291" s="1"/>
      <c r="J291" s="43">
        <f>120*46*4/3+120*3*5/3</f>
        <v>7960</v>
      </c>
      <c r="K291" s="122"/>
    </row>
    <row r="292" spans="1:11" ht="16.2" x14ac:dyDescent="0.3">
      <c r="A292" s="63"/>
      <c r="B292" s="8" t="s">
        <v>1817</v>
      </c>
      <c r="C292" s="4"/>
      <c r="D292" s="4"/>
      <c r="E292" s="4"/>
      <c r="F292" s="4"/>
      <c r="G292" s="1"/>
      <c r="H292" s="1"/>
      <c r="I292" s="1"/>
      <c r="J292" s="43">
        <v>30040</v>
      </c>
      <c r="K292" s="122"/>
    </row>
    <row r="293" spans="1:11" ht="16.2" x14ac:dyDescent="0.3">
      <c r="A293" s="63"/>
      <c r="B293" s="8" t="s">
        <v>1</v>
      </c>
      <c r="C293" s="4"/>
      <c r="D293" s="4"/>
      <c r="E293" s="4"/>
      <c r="F293" s="4"/>
      <c r="G293" s="1"/>
      <c r="H293" s="1"/>
      <c r="I293" s="1"/>
      <c r="J293" s="43">
        <v>41257</v>
      </c>
      <c r="K293" s="122"/>
    </row>
    <row r="294" spans="1:11" ht="16.2" x14ac:dyDescent="0.3">
      <c r="A294" s="63"/>
      <c r="B294" s="8" t="s">
        <v>405</v>
      </c>
      <c r="C294" s="9"/>
      <c r="D294" s="9" t="str">
        <f t="shared" ref="D294" si="59">IF((OR(C294&gt;12,C294=12)),C294-2,IF(C294=8,C294-1,""))</f>
        <v/>
      </c>
      <c r="E294" s="9"/>
      <c r="F294" s="9"/>
      <c r="G294" s="10"/>
      <c r="H294" s="10"/>
      <c r="I294" s="10"/>
      <c r="J294" s="78">
        <v>11217</v>
      </c>
      <c r="K294" s="122"/>
    </row>
    <row r="295" spans="1:11" x14ac:dyDescent="0.3">
      <c r="A295" s="63"/>
      <c r="B295"/>
      <c r="K295" s="122"/>
    </row>
    <row r="296" spans="1:11" ht="16.2" x14ac:dyDescent="0.3">
      <c r="A296" s="63"/>
      <c r="B296" s="66" t="s">
        <v>1776</v>
      </c>
      <c r="C296" s="4">
        <v>12</v>
      </c>
      <c r="D296" s="4">
        <f>IF((OR(C296&gt;12,C296=12)),C296-2,IF(C296=8,C296-1,""))</f>
        <v>10</v>
      </c>
      <c r="E296" s="4">
        <f t="shared" ref="E296:E300" si="60">IF(D296&lt;8,D296,8)</f>
        <v>8</v>
      </c>
      <c r="F296" s="4">
        <f t="shared" ref="F296:F326" si="61">D296-8</f>
        <v>2</v>
      </c>
      <c r="G296" s="17">
        <f t="shared" ref="G296:G310" si="62">IF(2&lt;F296,2,F296)*120*4/3</f>
        <v>320</v>
      </c>
      <c r="H296" s="17">
        <f t="shared" ref="H296:H310" si="63">IF(F296&gt;2,F296-2,0)*120*5/3</f>
        <v>0</v>
      </c>
      <c r="I296" s="17"/>
      <c r="J296" s="77"/>
      <c r="K296" s="122"/>
    </row>
    <row r="297" spans="1:11" ht="16.2" x14ac:dyDescent="0.3">
      <c r="A297" s="63"/>
      <c r="B297" s="45" t="s">
        <v>1149</v>
      </c>
      <c r="C297" s="4">
        <v>12</v>
      </c>
      <c r="D297" s="4">
        <f>IF((OR(C297&gt;12,C297=12)),C297-2,IF(C297=8,C297-1,""))</f>
        <v>10</v>
      </c>
      <c r="E297" s="4">
        <f t="shared" si="60"/>
        <v>8</v>
      </c>
      <c r="F297" s="4">
        <f t="shared" si="61"/>
        <v>2</v>
      </c>
      <c r="G297" s="17">
        <f t="shared" si="62"/>
        <v>320</v>
      </c>
      <c r="H297" s="17">
        <f t="shared" si="63"/>
        <v>0</v>
      </c>
      <c r="I297" s="17"/>
      <c r="J297" s="77"/>
      <c r="K297" s="122"/>
    </row>
    <row r="298" spans="1:11" ht="16.2" x14ac:dyDescent="0.3">
      <c r="A298" s="63"/>
      <c r="B298" s="45" t="s">
        <v>1150</v>
      </c>
      <c r="C298" s="4">
        <v>12</v>
      </c>
      <c r="D298" s="4">
        <f t="shared" ref="D298:D326" si="64">IF((OR(C298&gt;12,C298=12)),C298-2,IF(C298=8,C298-1,""))</f>
        <v>10</v>
      </c>
      <c r="E298" s="4">
        <f t="shared" si="60"/>
        <v>8</v>
      </c>
      <c r="F298" s="4">
        <f t="shared" si="61"/>
        <v>2</v>
      </c>
      <c r="G298" s="17">
        <f t="shared" si="62"/>
        <v>320</v>
      </c>
      <c r="H298" s="17">
        <f t="shared" si="63"/>
        <v>0</v>
      </c>
      <c r="I298" s="17"/>
      <c r="J298" s="77"/>
      <c r="K298" s="122"/>
    </row>
    <row r="299" spans="1:11" ht="16.2" x14ac:dyDescent="0.3">
      <c r="A299" s="63"/>
      <c r="B299" s="45" t="s">
        <v>1151</v>
      </c>
      <c r="C299" s="4">
        <v>13</v>
      </c>
      <c r="D299" s="4">
        <v>11</v>
      </c>
      <c r="E299" s="4">
        <f t="shared" si="60"/>
        <v>8</v>
      </c>
      <c r="F299" s="4">
        <v>2</v>
      </c>
      <c r="G299" s="17">
        <f t="shared" si="62"/>
        <v>320</v>
      </c>
      <c r="H299" s="17">
        <f t="shared" si="63"/>
        <v>0</v>
      </c>
      <c r="I299" s="17">
        <v>1</v>
      </c>
      <c r="J299" s="77"/>
      <c r="K299" s="122"/>
    </row>
    <row r="300" spans="1:11" s="140" customFormat="1" ht="32.4" x14ac:dyDescent="0.3">
      <c r="A300" s="153"/>
      <c r="B300" s="81" t="s">
        <v>1959</v>
      </c>
      <c r="C300" s="10">
        <v>12</v>
      </c>
      <c r="D300" s="10">
        <f t="shared" si="64"/>
        <v>10</v>
      </c>
      <c r="E300" s="10">
        <f t="shared" si="60"/>
        <v>8</v>
      </c>
      <c r="F300" s="10">
        <f t="shared" si="61"/>
        <v>2</v>
      </c>
      <c r="G300" s="38">
        <f t="shared" si="62"/>
        <v>320</v>
      </c>
      <c r="H300" s="38">
        <f t="shared" si="63"/>
        <v>0</v>
      </c>
      <c r="I300" s="38"/>
      <c r="J300" s="82"/>
      <c r="K300" s="154">
        <f>120*8*2+120*2*4/3</f>
        <v>2240</v>
      </c>
    </row>
    <row r="301" spans="1:11" ht="16.2" x14ac:dyDescent="0.3">
      <c r="A301" s="63"/>
      <c r="B301" s="45" t="s">
        <v>1152</v>
      </c>
      <c r="C301" s="4"/>
      <c r="D301" s="4" t="str">
        <f t="shared" si="64"/>
        <v/>
      </c>
      <c r="E301" s="4"/>
      <c r="F301" s="4"/>
      <c r="G301" s="17"/>
      <c r="H301" s="17"/>
      <c r="I301" s="17"/>
      <c r="J301" s="77"/>
      <c r="K301" s="122"/>
    </row>
    <row r="302" spans="1:11" ht="16.2" x14ac:dyDescent="0.3">
      <c r="A302" s="63"/>
      <c r="B302" s="45" t="s">
        <v>1153</v>
      </c>
      <c r="C302" s="4">
        <v>12</v>
      </c>
      <c r="D302" s="4">
        <f t="shared" si="64"/>
        <v>10</v>
      </c>
      <c r="E302" s="4">
        <f t="shared" ref="E302:E305" si="65">IF(D302&lt;8,D302,8)</f>
        <v>8</v>
      </c>
      <c r="F302" s="4">
        <f t="shared" si="61"/>
        <v>2</v>
      </c>
      <c r="G302" s="17">
        <f t="shared" si="62"/>
        <v>320</v>
      </c>
      <c r="H302" s="17">
        <f t="shared" si="63"/>
        <v>0</v>
      </c>
      <c r="I302" s="17"/>
      <c r="J302" s="77"/>
      <c r="K302" s="122"/>
    </row>
    <row r="303" spans="1:11" ht="16.2" x14ac:dyDescent="0.3">
      <c r="A303" s="63"/>
      <c r="B303" s="45" t="s">
        <v>1154</v>
      </c>
      <c r="C303" s="4">
        <v>12</v>
      </c>
      <c r="D303" s="4">
        <v>10</v>
      </c>
      <c r="E303" s="4">
        <f t="shared" si="65"/>
        <v>8</v>
      </c>
      <c r="F303" s="4">
        <v>2</v>
      </c>
      <c r="G303" s="17">
        <f t="shared" si="62"/>
        <v>320</v>
      </c>
      <c r="H303" s="17">
        <f t="shared" si="63"/>
        <v>0</v>
      </c>
      <c r="I303" s="17"/>
      <c r="J303" s="77"/>
      <c r="K303" s="122"/>
    </row>
    <row r="304" spans="1:11" ht="16.2" x14ac:dyDescent="0.3">
      <c r="A304" s="63"/>
      <c r="B304" s="45" t="s">
        <v>1155</v>
      </c>
      <c r="C304" s="4">
        <v>12</v>
      </c>
      <c r="D304" s="4">
        <f t="shared" si="64"/>
        <v>10</v>
      </c>
      <c r="E304" s="4">
        <f t="shared" si="65"/>
        <v>8</v>
      </c>
      <c r="F304" s="4">
        <f t="shared" si="61"/>
        <v>2</v>
      </c>
      <c r="G304" s="17">
        <f t="shared" si="62"/>
        <v>320</v>
      </c>
      <c r="H304" s="17">
        <f t="shared" si="63"/>
        <v>0</v>
      </c>
      <c r="I304" s="17"/>
      <c r="J304" s="77"/>
      <c r="K304" s="122"/>
    </row>
    <row r="305" spans="1:11" ht="16.2" x14ac:dyDescent="0.3">
      <c r="A305" s="63"/>
      <c r="B305" s="45" t="s">
        <v>1156</v>
      </c>
      <c r="C305" s="4">
        <v>12</v>
      </c>
      <c r="D305" s="4">
        <f t="shared" si="64"/>
        <v>10</v>
      </c>
      <c r="E305" s="4">
        <f t="shared" si="65"/>
        <v>8</v>
      </c>
      <c r="F305" s="4">
        <f t="shared" si="61"/>
        <v>2</v>
      </c>
      <c r="G305" s="17">
        <f t="shared" si="62"/>
        <v>320</v>
      </c>
      <c r="H305" s="17">
        <f t="shared" si="63"/>
        <v>0</v>
      </c>
      <c r="I305" s="17"/>
      <c r="J305" s="77"/>
      <c r="K305" s="122"/>
    </row>
    <row r="306" spans="1:11" ht="16.2" x14ac:dyDescent="0.3">
      <c r="A306" s="63"/>
      <c r="B306" s="45" t="s">
        <v>1157</v>
      </c>
      <c r="C306" s="4"/>
      <c r="D306" s="4" t="str">
        <f t="shared" si="64"/>
        <v/>
      </c>
      <c r="E306" s="4"/>
      <c r="F306" s="4"/>
      <c r="G306" s="17"/>
      <c r="H306" s="17"/>
      <c r="I306" s="17"/>
      <c r="J306" s="77"/>
      <c r="K306" s="122"/>
    </row>
    <row r="307" spans="1:11" ht="16.2" x14ac:dyDescent="0.3">
      <c r="A307" s="63"/>
      <c r="B307" s="166" t="s">
        <v>2112</v>
      </c>
      <c r="C307" s="19"/>
      <c r="D307" s="19" t="str">
        <f t="shared" si="64"/>
        <v/>
      </c>
      <c r="E307" s="19"/>
      <c r="F307" s="19"/>
      <c r="G307" s="20"/>
      <c r="H307" s="20"/>
      <c r="I307" s="20"/>
      <c r="J307" s="91"/>
      <c r="K307" s="150"/>
    </row>
    <row r="308" spans="1:11" ht="16.2" x14ac:dyDescent="0.3">
      <c r="A308" s="63"/>
      <c r="B308" s="58" t="s">
        <v>1158</v>
      </c>
      <c r="C308" s="9">
        <v>13</v>
      </c>
      <c r="D308" s="9">
        <f t="shared" si="64"/>
        <v>11</v>
      </c>
      <c r="E308" s="9">
        <f t="shared" ref="E308:E311" si="66">IF(D308&lt;8,D308,8)</f>
        <v>8</v>
      </c>
      <c r="F308" s="9">
        <v>2</v>
      </c>
      <c r="G308" s="38">
        <f t="shared" si="62"/>
        <v>320</v>
      </c>
      <c r="H308" s="38">
        <f t="shared" si="63"/>
        <v>0</v>
      </c>
      <c r="I308" s="38">
        <v>1</v>
      </c>
      <c r="J308" s="78"/>
      <c r="K308" s="127">
        <f>120*8*2+120*2*4/3+120*5/3</f>
        <v>2440</v>
      </c>
    </row>
    <row r="309" spans="1:11" ht="16.2" x14ac:dyDescent="0.3">
      <c r="A309" s="63"/>
      <c r="B309" s="45" t="s">
        <v>1159</v>
      </c>
      <c r="C309" s="4">
        <v>12</v>
      </c>
      <c r="D309" s="4">
        <f t="shared" si="64"/>
        <v>10</v>
      </c>
      <c r="E309" s="4">
        <f t="shared" si="66"/>
        <v>8</v>
      </c>
      <c r="F309" s="4">
        <f t="shared" si="61"/>
        <v>2</v>
      </c>
      <c r="G309" s="17">
        <f t="shared" si="62"/>
        <v>320</v>
      </c>
      <c r="H309" s="17">
        <f t="shared" si="63"/>
        <v>0</v>
      </c>
      <c r="I309" s="17"/>
      <c r="J309" s="77"/>
      <c r="K309" s="122"/>
    </row>
    <row r="310" spans="1:11" ht="16.2" x14ac:dyDescent="0.3">
      <c r="A310" s="63"/>
      <c r="B310" s="45" t="s">
        <v>1160</v>
      </c>
      <c r="C310" s="4">
        <v>12</v>
      </c>
      <c r="D310" s="4">
        <f t="shared" si="64"/>
        <v>10</v>
      </c>
      <c r="E310" s="4">
        <f t="shared" si="66"/>
        <v>8</v>
      </c>
      <c r="F310" s="4">
        <f t="shared" si="61"/>
        <v>2</v>
      </c>
      <c r="G310" s="17">
        <f t="shared" si="62"/>
        <v>320</v>
      </c>
      <c r="H310" s="17">
        <f t="shared" si="63"/>
        <v>0</v>
      </c>
      <c r="I310" s="17"/>
      <c r="J310" s="77"/>
      <c r="K310" s="122"/>
    </row>
    <row r="311" spans="1:11" ht="16.2" x14ac:dyDescent="0.3">
      <c r="A311" s="63"/>
      <c r="B311" s="45" t="s">
        <v>1161</v>
      </c>
      <c r="C311" s="4">
        <v>13</v>
      </c>
      <c r="D311" s="4">
        <v>10</v>
      </c>
      <c r="E311" s="4">
        <f t="shared" si="66"/>
        <v>8</v>
      </c>
      <c r="F311" s="4">
        <f t="shared" si="61"/>
        <v>2</v>
      </c>
      <c r="G311" s="17">
        <f t="shared" ref="G311:G326" si="67">IF(2&lt;F311,2,F311)*120*4/3</f>
        <v>320</v>
      </c>
      <c r="H311" s="17">
        <f t="shared" ref="H311:H326" si="68">IF(F311&gt;2,F311-2,0)*120*5/3</f>
        <v>0</v>
      </c>
      <c r="I311" s="17"/>
      <c r="J311" s="91"/>
      <c r="K311" s="122"/>
    </row>
    <row r="312" spans="1:11" ht="16.2" x14ac:dyDescent="0.3">
      <c r="A312" s="63"/>
      <c r="B312" s="45" t="s">
        <v>1162</v>
      </c>
      <c r="C312" s="4"/>
      <c r="D312" s="4" t="str">
        <f t="shared" si="64"/>
        <v/>
      </c>
      <c r="E312" s="4"/>
      <c r="F312" s="4"/>
      <c r="G312" s="17"/>
      <c r="H312" s="17"/>
      <c r="I312" s="17"/>
      <c r="J312" s="91"/>
      <c r="K312" s="122"/>
    </row>
    <row r="313" spans="1:11" ht="16.2" x14ac:dyDescent="0.3">
      <c r="A313" s="63"/>
      <c r="B313" s="45" t="s">
        <v>1163</v>
      </c>
      <c r="C313" s="4"/>
      <c r="D313" s="4" t="str">
        <f t="shared" si="64"/>
        <v/>
      </c>
      <c r="E313" s="4"/>
      <c r="F313" s="4"/>
      <c r="G313" s="17"/>
      <c r="H313" s="17"/>
      <c r="I313" s="17"/>
      <c r="J313" s="91"/>
      <c r="K313" s="122"/>
    </row>
    <row r="314" spans="1:11" ht="16.2" x14ac:dyDescent="0.3">
      <c r="A314" s="63"/>
      <c r="B314" s="45" t="s">
        <v>1164</v>
      </c>
      <c r="C314" s="4">
        <v>12</v>
      </c>
      <c r="D314" s="4">
        <f t="shared" si="64"/>
        <v>10</v>
      </c>
      <c r="E314" s="4">
        <f t="shared" ref="E314:E323" si="69">IF(D314&lt;8,D314,8)</f>
        <v>8</v>
      </c>
      <c r="F314" s="4">
        <f t="shared" si="61"/>
        <v>2</v>
      </c>
      <c r="G314" s="17">
        <f t="shared" si="67"/>
        <v>320</v>
      </c>
      <c r="H314" s="17">
        <f t="shared" si="68"/>
        <v>0</v>
      </c>
      <c r="I314" s="17"/>
      <c r="J314" s="91"/>
      <c r="K314" s="122"/>
    </row>
    <row r="315" spans="1:11" ht="16.2" x14ac:dyDescent="0.3">
      <c r="A315" s="63"/>
      <c r="B315" s="45" t="s">
        <v>1165</v>
      </c>
      <c r="C315" s="4">
        <v>12</v>
      </c>
      <c r="D315" s="4">
        <f t="shared" si="64"/>
        <v>10</v>
      </c>
      <c r="E315" s="4">
        <f t="shared" si="69"/>
        <v>8</v>
      </c>
      <c r="F315" s="4">
        <f t="shared" si="61"/>
        <v>2</v>
      </c>
      <c r="G315" s="17">
        <f t="shared" si="67"/>
        <v>320</v>
      </c>
      <c r="H315" s="17">
        <f t="shared" si="68"/>
        <v>0</v>
      </c>
      <c r="I315" s="17"/>
      <c r="J315" s="91"/>
      <c r="K315" s="122"/>
    </row>
    <row r="316" spans="1:11" ht="16.2" x14ac:dyDescent="0.3">
      <c r="A316" s="63"/>
      <c r="B316" s="45" t="s">
        <v>1166</v>
      </c>
      <c r="C316" s="4">
        <v>12</v>
      </c>
      <c r="D316" s="4">
        <f t="shared" si="64"/>
        <v>10</v>
      </c>
      <c r="E316" s="4">
        <f t="shared" si="69"/>
        <v>8</v>
      </c>
      <c r="F316" s="4">
        <f t="shared" si="61"/>
        <v>2</v>
      </c>
      <c r="G316" s="17">
        <f t="shared" si="67"/>
        <v>320</v>
      </c>
      <c r="H316" s="17">
        <f t="shared" si="68"/>
        <v>0</v>
      </c>
      <c r="I316" s="17"/>
      <c r="J316" s="91"/>
      <c r="K316" s="122"/>
    </row>
    <row r="317" spans="1:11" ht="16.2" x14ac:dyDescent="0.3">
      <c r="A317" s="63"/>
      <c r="B317" s="45" t="s">
        <v>1167</v>
      </c>
      <c r="C317" s="4">
        <v>12</v>
      </c>
      <c r="D317" s="4">
        <f t="shared" si="64"/>
        <v>10</v>
      </c>
      <c r="E317" s="4">
        <f t="shared" si="69"/>
        <v>8</v>
      </c>
      <c r="F317" s="4">
        <f t="shared" si="61"/>
        <v>2</v>
      </c>
      <c r="G317" s="17">
        <f t="shared" si="67"/>
        <v>320</v>
      </c>
      <c r="H317" s="17">
        <f t="shared" si="68"/>
        <v>0</v>
      </c>
      <c r="I317" s="17"/>
      <c r="J317" s="91"/>
      <c r="K317" s="122"/>
    </row>
    <row r="318" spans="1:11" ht="16.2" x14ac:dyDescent="0.3">
      <c r="A318" s="63"/>
      <c r="B318" s="45" t="s">
        <v>1168</v>
      </c>
      <c r="C318" s="4">
        <v>12</v>
      </c>
      <c r="D318" s="4">
        <f t="shared" si="64"/>
        <v>10</v>
      </c>
      <c r="E318" s="4">
        <f t="shared" si="69"/>
        <v>8</v>
      </c>
      <c r="F318" s="4">
        <f t="shared" si="61"/>
        <v>2</v>
      </c>
      <c r="G318" s="17">
        <f t="shared" si="67"/>
        <v>320</v>
      </c>
      <c r="H318" s="17">
        <f t="shared" si="68"/>
        <v>0</v>
      </c>
      <c r="I318" s="17"/>
      <c r="J318" s="91"/>
      <c r="K318" s="122"/>
    </row>
    <row r="319" spans="1:11" ht="16.2" x14ac:dyDescent="0.3">
      <c r="A319" s="63"/>
      <c r="B319" s="45" t="s">
        <v>1169</v>
      </c>
      <c r="C319" s="4">
        <v>12</v>
      </c>
      <c r="D319" s="4">
        <f>IF((OR(C319&gt;12,C319=12)),C319-2,IF(C319=8,C319-1,""))</f>
        <v>10</v>
      </c>
      <c r="E319" s="4">
        <f t="shared" si="69"/>
        <v>8</v>
      </c>
      <c r="F319" s="4">
        <f t="shared" si="61"/>
        <v>2</v>
      </c>
      <c r="G319" s="17">
        <f t="shared" si="67"/>
        <v>320</v>
      </c>
      <c r="H319" s="17">
        <f t="shared" si="68"/>
        <v>0</v>
      </c>
      <c r="I319" s="17"/>
      <c r="J319" s="91"/>
      <c r="K319" s="122"/>
    </row>
    <row r="320" spans="1:11" ht="16.2" x14ac:dyDescent="0.3">
      <c r="A320" s="63"/>
      <c r="B320" s="45" t="s">
        <v>1170</v>
      </c>
      <c r="C320" s="4">
        <v>13</v>
      </c>
      <c r="D320" s="4">
        <f t="shared" si="64"/>
        <v>11</v>
      </c>
      <c r="E320" s="4">
        <f t="shared" si="69"/>
        <v>8</v>
      </c>
      <c r="F320" s="4">
        <v>2</v>
      </c>
      <c r="G320" s="17">
        <f t="shared" si="67"/>
        <v>320</v>
      </c>
      <c r="H320" s="17">
        <f t="shared" si="68"/>
        <v>0</v>
      </c>
      <c r="I320" s="17">
        <v>1</v>
      </c>
      <c r="J320" s="91"/>
      <c r="K320" s="122"/>
    </row>
    <row r="321" spans="1:11" ht="16.2" x14ac:dyDescent="0.3">
      <c r="A321" s="63"/>
      <c r="B321" s="45" t="s">
        <v>1171</v>
      </c>
      <c r="C321" s="4">
        <v>14</v>
      </c>
      <c r="D321" s="4">
        <f t="shared" si="64"/>
        <v>12</v>
      </c>
      <c r="E321" s="4">
        <f t="shared" si="69"/>
        <v>8</v>
      </c>
      <c r="F321" s="4">
        <v>2</v>
      </c>
      <c r="G321" s="17">
        <f t="shared" si="67"/>
        <v>320</v>
      </c>
      <c r="H321" s="17">
        <f t="shared" si="68"/>
        <v>0</v>
      </c>
      <c r="I321" s="17">
        <v>2</v>
      </c>
      <c r="J321" s="91"/>
      <c r="K321" s="122"/>
    </row>
    <row r="322" spans="1:11" ht="16.2" x14ac:dyDescent="0.3">
      <c r="A322" s="63"/>
      <c r="B322" s="45" t="s">
        <v>1172</v>
      </c>
      <c r="C322" s="4">
        <v>12</v>
      </c>
      <c r="D322" s="4">
        <f t="shared" si="64"/>
        <v>10</v>
      </c>
      <c r="E322" s="4">
        <f t="shared" si="69"/>
        <v>8</v>
      </c>
      <c r="F322" s="4">
        <f t="shared" si="61"/>
        <v>2</v>
      </c>
      <c r="G322" s="17">
        <f t="shared" si="67"/>
        <v>320</v>
      </c>
      <c r="H322" s="17">
        <f t="shared" si="68"/>
        <v>0</v>
      </c>
      <c r="I322" s="17"/>
      <c r="J322" s="91"/>
      <c r="K322" s="122"/>
    </row>
    <row r="323" spans="1:11" ht="16.2" x14ac:dyDescent="0.3">
      <c r="A323" s="63"/>
      <c r="B323" s="45" t="s">
        <v>1173</v>
      </c>
      <c r="C323" s="4">
        <v>12</v>
      </c>
      <c r="D323" s="4">
        <f t="shared" si="64"/>
        <v>10</v>
      </c>
      <c r="E323" s="4">
        <f t="shared" si="69"/>
        <v>8</v>
      </c>
      <c r="F323" s="4">
        <f t="shared" si="61"/>
        <v>2</v>
      </c>
      <c r="G323" s="17">
        <f t="shared" si="67"/>
        <v>320</v>
      </c>
      <c r="H323" s="17">
        <f t="shared" si="68"/>
        <v>0</v>
      </c>
      <c r="I323" s="17"/>
      <c r="J323" s="91"/>
      <c r="K323" s="122"/>
    </row>
    <row r="324" spans="1:11" ht="16.2" x14ac:dyDescent="0.3">
      <c r="A324" s="63"/>
      <c r="B324" s="45" t="s">
        <v>1174</v>
      </c>
      <c r="C324" s="4"/>
      <c r="D324" s="4" t="str">
        <f t="shared" si="64"/>
        <v/>
      </c>
      <c r="E324" s="4"/>
      <c r="F324" s="4"/>
      <c r="G324" s="17"/>
      <c r="H324" s="17"/>
      <c r="I324" s="17"/>
      <c r="J324" s="91"/>
      <c r="K324" s="122"/>
    </row>
    <row r="325" spans="1:11" ht="16.2" x14ac:dyDescent="0.3">
      <c r="A325" s="63"/>
      <c r="B325" s="45" t="s">
        <v>1175</v>
      </c>
      <c r="C325" s="4"/>
      <c r="D325" s="4" t="str">
        <f t="shared" si="64"/>
        <v/>
      </c>
      <c r="E325" s="4"/>
      <c r="F325" s="4"/>
      <c r="G325" s="17"/>
      <c r="H325" s="17"/>
      <c r="I325" s="17"/>
      <c r="J325" s="91"/>
      <c r="K325" s="122"/>
    </row>
    <row r="326" spans="1:11" ht="16.2" x14ac:dyDescent="0.3">
      <c r="A326" s="63"/>
      <c r="B326" s="45" t="s">
        <v>1176</v>
      </c>
      <c r="C326" s="4">
        <v>12</v>
      </c>
      <c r="D326" s="4">
        <f t="shared" si="64"/>
        <v>10</v>
      </c>
      <c r="E326" s="4">
        <f t="shared" ref="E326" si="70">IF(D326&lt;8,D326,8)</f>
        <v>8</v>
      </c>
      <c r="F326" s="4">
        <f t="shared" si="61"/>
        <v>2</v>
      </c>
      <c r="G326" s="17">
        <f t="shared" si="67"/>
        <v>320</v>
      </c>
      <c r="H326" s="17">
        <f t="shared" si="68"/>
        <v>0</v>
      </c>
      <c r="I326" s="17"/>
      <c r="J326" s="77"/>
      <c r="K326" s="122"/>
    </row>
    <row r="327" spans="1:11" ht="16.2" x14ac:dyDescent="0.3">
      <c r="A327" s="63"/>
      <c r="B327" s="8" t="s">
        <v>59</v>
      </c>
      <c r="C327" s="4"/>
      <c r="D327" s="4">
        <v>176</v>
      </c>
      <c r="E327" s="4"/>
      <c r="F327" s="4">
        <v>44</v>
      </c>
      <c r="G327" s="17"/>
      <c r="H327" s="17"/>
      <c r="I327" s="17">
        <v>4</v>
      </c>
      <c r="J327" s="77">
        <v>21120</v>
      </c>
      <c r="K327" s="122"/>
    </row>
    <row r="328" spans="1:11" ht="32.4" x14ac:dyDescent="0.3">
      <c r="A328" s="63"/>
      <c r="B328" s="90" t="s">
        <v>1849</v>
      </c>
      <c r="C328" s="26"/>
      <c r="D328" s="4"/>
      <c r="E328" s="4"/>
      <c r="F328" s="4"/>
      <c r="G328" s="1"/>
      <c r="H328" s="1"/>
      <c r="I328" s="1"/>
      <c r="J328" s="43">
        <f>120*44*4/3+120*4*5/3</f>
        <v>7840</v>
      </c>
      <c r="K328" s="122">
        <v>4680</v>
      </c>
    </row>
    <row r="329" spans="1:11" ht="16.2" x14ac:dyDescent="0.3">
      <c r="A329" s="63"/>
      <c r="B329" s="8" t="s">
        <v>1817</v>
      </c>
      <c r="C329" s="26"/>
      <c r="D329" s="4"/>
      <c r="E329" s="4"/>
      <c r="F329" s="4"/>
      <c r="G329" s="1"/>
      <c r="H329" s="1"/>
      <c r="I329" s="1"/>
      <c r="J329" s="43">
        <v>33640</v>
      </c>
      <c r="K329" s="122"/>
    </row>
    <row r="330" spans="1:11" ht="16.2" x14ac:dyDescent="0.3">
      <c r="A330" s="63"/>
      <c r="B330" s="8" t="s">
        <v>1</v>
      </c>
      <c r="C330" s="26"/>
      <c r="D330" s="4"/>
      <c r="E330" s="4"/>
      <c r="F330" s="4"/>
      <c r="G330" s="1"/>
      <c r="H330" s="1"/>
      <c r="I330" s="1"/>
      <c r="J330" s="43">
        <v>45523</v>
      </c>
      <c r="K330" s="122"/>
    </row>
    <row r="331" spans="1:11" ht="16.2" x14ac:dyDescent="0.3">
      <c r="A331" s="63"/>
      <c r="B331" s="8" t="s">
        <v>405</v>
      </c>
      <c r="C331" s="9"/>
      <c r="D331" s="9" t="str">
        <f t="shared" ref="D331" si="71">IF((OR(C331&gt;12,C331=12)),C331-2,IF(C331=8,C331-1,""))</f>
        <v/>
      </c>
      <c r="E331" s="9"/>
      <c r="F331" s="9"/>
      <c r="G331" s="10"/>
      <c r="H331" s="10"/>
      <c r="I331" s="10"/>
      <c r="J331" s="78">
        <v>11883</v>
      </c>
      <c r="K331" s="122"/>
    </row>
    <row r="332" spans="1:11" x14ac:dyDescent="0.3">
      <c r="A332" s="63"/>
      <c r="B332"/>
      <c r="K332" s="122"/>
    </row>
    <row r="333" spans="1:11" ht="16.2" x14ac:dyDescent="0.3">
      <c r="A333" s="63"/>
      <c r="B333" s="45" t="s">
        <v>1177</v>
      </c>
      <c r="C333" s="4">
        <v>12</v>
      </c>
      <c r="D333" s="4">
        <f>IF((OR(C333&gt;12,C333=12)),C333-2,IF(C333=8,C333-1,""))</f>
        <v>10</v>
      </c>
      <c r="E333" s="4"/>
      <c r="F333" s="4">
        <f t="shared" ref="F333:F356" si="72">D333-8</f>
        <v>2</v>
      </c>
      <c r="G333" s="17">
        <f>IF(2&lt;F333,2,F333)*120*4/3</f>
        <v>320</v>
      </c>
      <c r="H333" s="17">
        <f>IF(F333&gt;2,F333-2,0)*120*5/3</f>
        <v>0</v>
      </c>
      <c r="I333" s="17"/>
      <c r="J333" s="77"/>
      <c r="K333" s="122"/>
    </row>
    <row r="334" spans="1:11" ht="16.2" x14ac:dyDescent="0.3">
      <c r="A334" s="63"/>
      <c r="B334" s="45" t="s">
        <v>1178</v>
      </c>
      <c r="C334" s="4">
        <v>12</v>
      </c>
      <c r="D334" s="4">
        <f t="shared" ref="D334:D347" si="73">IF((OR(C334&gt;12,C334=12)),C334-2,IF(C334=8,C334-1,""))</f>
        <v>10</v>
      </c>
      <c r="E334" s="4"/>
      <c r="F334" s="4">
        <f t="shared" si="72"/>
        <v>2</v>
      </c>
      <c r="G334" s="17">
        <f t="shared" ref="G334:G352" si="74">IF(2&lt;F334,2,F334)*120*4/3</f>
        <v>320</v>
      </c>
      <c r="H334" s="17">
        <f t="shared" ref="H334:H364" si="75">IF(F334&gt;2,F334-2,0)*120*5/3</f>
        <v>0</v>
      </c>
      <c r="I334" s="17"/>
      <c r="J334" s="77"/>
      <c r="K334" s="122"/>
    </row>
    <row r="335" spans="1:11" ht="16.2" x14ac:dyDescent="0.3">
      <c r="A335" s="63"/>
      <c r="B335" s="45" t="s">
        <v>1179</v>
      </c>
      <c r="C335" s="4">
        <v>11</v>
      </c>
      <c r="D335" s="4">
        <v>10</v>
      </c>
      <c r="E335" s="4"/>
      <c r="F335" s="4">
        <f t="shared" si="72"/>
        <v>2</v>
      </c>
      <c r="G335" s="17">
        <f t="shared" si="74"/>
        <v>320</v>
      </c>
      <c r="H335" s="17">
        <f t="shared" si="75"/>
        <v>0</v>
      </c>
      <c r="I335" s="17"/>
      <c r="J335" s="77"/>
      <c r="K335" s="122"/>
    </row>
    <row r="336" spans="1:11" ht="16.2" x14ac:dyDescent="0.3">
      <c r="A336" s="63"/>
      <c r="B336" s="45" t="s">
        <v>1180</v>
      </c>
      <c r="C336" s="4">
        <v>10.5</v>
      </c>
      <c r="D336" s="4">
        <v>9.5</v>
      </c>
      <c r="E336" s="4"/>
      <c r="F336" s="4">
        <f t="shared" si="72"/>
        <v>1.5</v>
      </c>
      <c r="G336" s="17">
        <f t="shared" si="74"/>
        <v>240</v>
      </c>
      <c r="H336" s="17">
        <f t="shared" si="75"/>
        <v>0</v>
      </c>
      <c r="I336" s="17"/>
      <c r="J336" s="77"/>
      <c r="K336" s="122"/>
    </row>
    <row r="337" spans="1:11" ht="16.2" x14ac:dyDescent="0.3">
      <c r="A337" s="63"/>
      <c r="B337" s="45" t="s">
        <v>1181</v>
      </c>
      <c r="C337" s="4">
        <v>12</v>
      </c>
      <c r="D337" s="4">
        <f t="shared" si="73"/>
        <v>10</v>
      </c>
      <c r="E337" s="4"/>
      <c r="F337" s="4">
        <f t="shared" si="72"/>
        <v>2</v>
      </c>
      <c r="G337" s="17">
        <f t="shared" si="74"/>
        <v>320</v>
      </c>
      <c r="H337" s="17">
        <f t="shared" si="75"/>
        <v>0</v>
      </c>
      <c r="I337" s="17"/>
      <c r="J337" s="77"/>
      <c r="K337" s="122"/>
    </row>
    <row r="338" spans="1:11" ht="16.2" x14ac:dyDescent="0.3">
      <c r="A338" s="63"/>
      <c r="B338" s="45" t="s">
        <v>1182</v>
      </c>
      <c r="C338" s="4">
        <v>13</v>
      </c>
      <c r="D338" s="4">
        <f t="shared" si="73"/>
        <v>11</v>
      </c>
      <c r="E338" s="4"/>
      <c r="F338" s="4">
        <v>2</v>
      </c>
      <c r="G338" s="17">
        <f t="shared" si="74"/>
        <v>320</v>
      </c>
      <c r="H338" s="17">
        <f t="shared" si="75"/>
        <v>0</v>
      </c>
      <c r="I338" s="17">
        <v>1</v>
      </c>
      <c r="J338" s="77"/>
      <c r="K338" s="122"/>
    </row>
    <row r="339" spans="1:11" ht="16.2" x14ac:dyDescent="0.3">
      <c r="A339" s="63"/>
      <c r="B339" s="45" t="s">
        <v>1183</v>
      </c>
      <c r="C339" s="4">
        <v>12</v>
      </c>
      <c r="D339" s="4">
        <f t="shared" si="73"/>
        <v>10</v>
      </c>
      <c r="E339" s="4"/>
      <c r="F339" s="4">
        <f t="shared" si="72"/>
        <v>2</v>
      </c>
      <c r="G339" s="17">
        <f t="shared" si="74"/>
        <v>320</v>
      </c>
      <c r="H339" s="17">
        <f t="shared" si="75"/>
        <v>0</v>
      </c>
      <c r="I339" s="17"/>
      <c r="J339" s="77"/>
      <c r="K339" s="122"/>
    </row>
    <row r="340" spans="1:11" ht="16.2" x14ac:dyDescent="0.3">
      <c r="A340" s="63"/>
      <c r="B340" s="45" t="s">
        <v>1184</v>
      </c>
      <c r="C340" s="4">
        <v>13</v>
      </c>
      <c r="D340" s="4">
        <f t="shared" si="73"/>
        <v>11</v>
      </c>
      <c r="E340" s="4"/>
      <c r="F340" s="4">
        <v>2</v>
      </c>
      <c r="G340" s="17">
        <f t="shared" si="74"/>
        <v>320</v>
      </c>
      <c r="H340" s="17">
        <f t="shared" si="75"/>
        <v>0</v>
      </c>
      <c r="I340" s="17">
        <v>1</v>
      </c>
      <c r="J340" s="77"/>
      <c r="K340" s="122"/>
    </row>
    <row r="341" spans="1:11" ht="16.2" x14ac:dyDescent="0.3">
      <c r="A341" s="63"/>
      <c r="B341" s="45" t="s">
        <v>1185</v>
      </c>
      <c r="C341" s="4">
        <v>12</v>
      </c>
      <c r="D341" s="4">
        <f t="shared" si="73"/>
        <v>10</v>
      </c>
      <c r="E341" s="4"/>
      <c r="F341" s="4">
        <f t="shared" si="72"/>
        <v>2</v>
      </c>
      <c r="G341" s="17">
        <f t="shared" si="74"/>
        <v>320</v>
      </c>
      <c r="H341" s="17">
        <f t="shared" si="75"/>
        <v>0</v>
      </c>
      <c r="I341" s="17"/>
      <c r="J341" s="77"/>
      <c r="K341" s="122"/>
    </row>
    <row r="342" spans="1:11" ht="16.2" x14ac:dyDescent="0.3">
      <c r="A342" s="63"/>
      <c r="B342" s="45" t="s">
        <v>1186</v>
      </c>
      <c r="C342" s="4"/>
      <c r="D342" s="4" t="str">
        <f t="shared" si="73"/>
        <v/>
      </c>
      <c r="E342" s="4"/>
      <c r="F342" s="4"/>
      <c r="G342" s="17"/>
      <c r="H342" s="17"/>
      <c r="I342" s="17"/>
      <c r="J342" s="77"/>
      <c r="K342" s="122"/>
    </row>
    <row r="343" spans="1:11" ht="16.2" x14ac:dyDescent="0.3">
      <c r="A343" s="63"/>
      <c r="B343" s="45" t="s">
        <v>1187</v>
      </c>
      <c r="C343" s="4">
        <v>11</v>
      </c>
      <c r="D343" s="4">
        <v>10</v>
      </c>
      <c r="E343" s="4"/>
      <c r="F343" s="4">
        <f t="shared" si="72"/>
        <v>2</v>
      </c>
      <c r="G343" s="17">
        <f t="shared" si="74"/>
        <v>320</v>
      </c>
      <c r="H343" s="17">
        <f t="shared" si="75"/>
        <v>0</v>
      </c>
      <c r="I343" s="17"/>
      <c r="J343" s="77"/>
      <c r="K343" s="122"/>
    </row>
    <row r="344" spans="1:11" ht="16.2" x14ac:dyDescent="0.3">
      <c r="A344" s="63"/>
      <c r="B344" s="45" t="s">
        <v>1188</v>
      </c>
      <c r="C344" s="4">
        <v>12</v>
      </c>
      <c r="D344" s="4">
        <f t="shared" si="73"/>
        <v>10</v>
      </c>
      <c r="E344" s="4"/>
      <c r="F344" s="4">
        <f t="shared" si="72"/>
        <v>2</v>
      </c>
      <c r="G344" s="17">
        <f t="shared" si="74"/>
        <v>320</v>
      </c>
      <c r="H344" s="17">
        <f t="shared" si="75"/>
        <v>0</v>
      </c>
      <c r="I344" s="17"/>
      <c r="J344" s="77"/>
      <c r="K344" s="122"/>
    </row>
    <row r="345" spans="1:11" ht="16.2" x14ac:dyDescent="0.3">
      <c r="A345" s="63"/>
      <c r="B345" s="45" t="s">
        <v>1189</v>
      </c>
      <c r="C345" s="4">
        <v>12</v>
      </c>
      <c r="D345" s="4">
        <f t="shared" si="73"/>
        <v>10</v>
      </c>
      <c r="E345" s="4"/>
      <c r="F345" s="4">
        <f t="shared" si="72"/>
        <v>2</v>
      </c>
      <c r="G345" s="17">
        <f t="shared" si="74"/>
        <v>320</v>
      </c>
      <c r="H345" s="17">
        <f t="shared" si="75"/>
        <v>0</v>
      </c>
      <c r="I345" s="17"/>
      <c r="J345" s="77"/>
      <c r="K345" s="122"/>
    </row>
    <row r="346" spans="1:11" ht="16.2" x14ac:dyDescent="0.3">
      <c r="A346" s="63"/>
      <c r="B346" s="45" t="s">
        <v>1190</v>
      </c>
      <c r="C346" s="4">
        <v>12</v>
      </c>
      <c r="D346" s="4">
        <f t="shared" si="73"/>
        <v>10</v>
      </c>
      <c r="E346" s="4"/>
      <c r="F346" s="4">
        <f t="shared" si="72"/>
        <v>2</v>
      </c>
      <c r="G346" s="17">
        <f t="shared" si="74"/>
        <v>320</v>
      </c>
      <c r="H346" s="17">
        <f t="shared" si="75"/>
        <v>0</v>
      </c>
      <c r="I346" s="17"/>
      <c r="J346" s="77"/>
      <c r="K346" s="122"/>
    </row>
    <row r="347" spans="1:11" ht="16.2" x14ac:dyDescent="0.3">
      <c r="A347" s="63"/>
      <c r="B347" s="45" t="s">
        <v>1191</v>
      </c>
      <c r="C347" s="4">
        <v>12</v>
      </c>
      <c r="D347" s="4">
        <f t="shared" si="73"/>
        <v>10</v>
      </c>
      <c r="E347" s="4"/>
      <c r="F347" s="4">
        <f t="shared" si="72"/>
        <v>2</v>
      </c>
      <c r="G347" s="17">
        <f t="shared" si="74"/>
        <v>320</v>
      </c>
      <c r="H347" s="17">
        <f t="shared" si="75"/>
        <v>0</v>
      </c>
      <c r="I347" s="17"/>
      <c r="J347" s="77"/>
      <c r="K347" s="122"/>
    </row>
    <row r="348" spans="1:11" ht="16.2" x14ac:dyDescent="0.3">
      <c r="A348" s="63"/>
      <c r="B348" s="45" t="s">
        <v>1192</v>
      </c>
      <c r="C348" s="4"/>
      <c r="D348" s="4" t="str">
        <f t="shared" ref="D348:D363" si="76">IF((OR(C348&gt;12,C348=12)),C348-2,IF(C348=8,C348-1,""))</f>
        <v/>
      </c>
      <c r="E348" s="4"/>
      <c r="F348" s="4"/>
      <c r="G348" s="17"/>
      <c r="H348" s="17"/>
      <c r="I348" s="17"/>
      <c r="J348" s="77"/>
      <c r="K348" s="122"/>
    </row>
    <row r="349" spans="1:11" ht="16.2" x14ac:dyDescent="0.3">
      <c r="A349" s="63"/>
      <c r="B349" s="45" t="s">
        <v>1193</v>
      </c>
      <c r="C349" s="4"/>
      <c r="D349" s="4" t="str">
        <f t="shared" si="76"/>
        <v/>
      </c>
      <c r="E349" s="4"/>
      <c r="F349" s="4"/>
      <c r="G349" s="17"/>
      <c r="H349" s="17"/>
      <c r="I349" s="17"/>
      <c r="J349" s="77"/>
      <c r="K349" s="122"/>
    </row>
    <row r="350" spans="1:11" ht="16.2" x14ac:dyDescent="0.3">
      <c r="A350" s="63"/>
      <c r="B350" s="166" t="s">
        <v>2115</v>
      </c>
      <c r="C350" s="19"/>
      <c r="D350" s="19" t="str">
        <f t="shared" si="76"/>
        <v/>
      </c>
      <c r="E350" s="19"/>
      <c r="F350" s="19"/>
      <c r="G350" s="20"/>
      <c r="H350" s="20"/>
      <c r="I350" s="20"/>
      <c r="J350" s="91"/>
      <c r="K350" s="122"/>
    </row>
    <row r="351" spans="1:11" ht="16.2" x14ac:dyDescent="0.3">
      <c r="A351" s="63"/>
      <c r="B351" s="166" t="s">
        <v>2114</v>
      </c>
      <c r="C351" s="19"/>
      <c r="D351" s="19" t="str">
        <f t="shared" si="76"/>
        <v/>
      </c>
      <c r="E351" s="19"/>
      <c r="F351" s="19"/>
      <c r="G351" s="20"/>
      <c r="H351" s="20"/>
      <c r="I351" s="20"/>
      <c r="J351" s="91"/>
      <c r="K351" s="122"/>
    </row>
    <row r="352" spans="1:11" s="140" customFormat="1" ht="32.4" x14ac:dyDescent="0.3">
      <c r="A352" s="153"/>
      <c r="B352" s="81" t="s">
        <v>1938</v>
      </c>
      <c r="C352" s="10">
        <v>12</v>
      </c>
      <c r="D352" s="10">
        <f t="shared" si="76"/>
        <v>10</v>
      </c>
      <c r="E352" s="10"/>
      <c r="F352" s="10">
        <f t="shared" si="72"/>
        <v>2</v>
      </c>
      <c r="G352" s="38">
        <f t="shared" si="74"/>
        <v>320</v>
      </c>
      <c r="H352" s="38">
        <f t="shared" si="75"/>
        <v>0</v>
      </c>
      <c r="I352" s="38"/>
      <c r="J352" s="82"/>
      <c r="K352" s="154">
        <f>120*8*2+120*2*4/3</f>
        <v>2240</v>
      </c>
    </row>
    <row r="353" spans="1:11" ht="16.2" x14ac:dyDescent="0.3">
      <c r="A353" s="63"/>
      <c r="B353" s="166" t="s">
        <v>2113</v>
      </c>
      <c r="C353" s="19"/>
      <c r="D353" s="19" t="str">
        <f t="shared" si="76"/>
        <v/>
      </c>
      <c r="E353" s="19"/>
      <c r="F353" s="19"/>
      <c r="G353" s="20"/>
      <c r="H353" s="20"/>
      <c r="I353" s="20"/>
      <c r="J353" s="91"/>
      <c r="K353" s="122"/>
    </row>
    <row r="354" spans="1:11" ht="16.2" x14ac:dyDescent="0.3">
      <c r="A354" s="63"/>
      <c r="B354" s="45" t="s">
        <v>1194</v>
      </c>
      <c r="C354" s="4"/>
      <c r="D354" s="4" t="str">
        <f t="shared" si="76"/>
        <v/>
      </c>
      <c r="E354" s="4"/>
      <c r="F354" s="4"/>
      <c r="G354" s="17"/>
      <c r="H354" s="17"/>
      <c r="I354" s="17"/>
      <c r="J354" s="77"/>
      <c r="K354" s="122"/>
    </row>
    <row r="355" spans="1:11" ht="16.2" x14ac:dyDescent="0.3">
      <c r="A355" s="63"/>
      <c r="B355" s="45" t="s">
        <v>1195</v>
      </c>
      <c r="C355" s="4"/>
      <c r="D355" s="4" t="str">
        <f>IF((OR(C355&gt;12,C355=12)),C355-2,IF(C355=8,C355-1,""))</f>
        <v/>
      </c>
      <c r="E355" s="4"/>
      <c r="F355" s="4"/>
      <c r="G355" s="17"/>
      <c r="H355" s="17"/>
      <c r="I355" s="17"/>
      <c r="J355" s="77"/>
      <c r="K355" s="122"/>
    </row>
    <row r="356" spans="1:11" ht="16.2" x14ac:dyDescent="0.3">
      <c r="A356" s="63"/>
      <c r="B356" s="45" t="s">
        <v>1196</v>
      </c>
      <c r="C356" s="4">
        <v>11</v>
      </c>
      <c r="D356" s="4">
        <v>10</v>
      </c>
      <c r="E356" s="4"/>
      <c r="F356" s="4">
        <f t="shared" si="72"/>
        <v>2</v>
      </c>
      <c r="G356" s="17">
        <f t="shared" ref="G356:G364" si="77">IF(2&lt;F356,2,F356)*120*4/3</f>
        <v>320</v>
      </c>
      <c r="H356" s="17">
        <f t="shared" si="75"/>
        <v>0</v>
      </c>
      <c r="I356" s="17"/>
      <c r="J356" s="77"/>
      <c r="K356" s="122"/>
    </row>
    <row r="357" spans="1:11" ht="16.2" x14ac:dyDescent="0.3">
      <c r="A357" s="63"/>
      <c r="B357" s="45" t="s">
        <v>1197</v>
      </c>
      <c r="C357" s="4">
        <v>12</v>
      </c>
      <c r="D357" s="4">
        <f t="shared" si="76"/>
        <v>10</v>
      </c>
      <c r="E357" s="4"/>
      <c r="F357" s="4">
        <f t="shared" ref="F357:F362" si="78">D357-8</f>
        <v>2</v>
      </c>
      <c r="G357" s="17">
        <f t="shared" si="77"/>
        <v>320</v>
      </c>
      <c r="H357" s="17">
        <f t="shared" si="75"/>
        <v>0</v>
      </c>
      <c r="I357" s="17"/>
      <c r="J357" s="77"/>
      <c r="K357" s="122"/>
    </row>
    <row r="358" spans="1:11" ht="16.2" x14ac:dyDescent="0.3">
      <c r="A358" s="63"/>
      <c r="B358" s="45" t="s">
        <v>1198</v>
      </c>
      <c r="C358" s="4">
        <v>12</v>
      </c>
      <c r="D358" s="4">
        <f t="shared" si="76"/>
        <v>10</v>
      </c>
      <c r="E358" s="4"/>
      <c r="F358" s="4">
        <f t="shared" si="78"/>
        <v>2</v>
      </c>
      <c r="G358" s="17">
        <f t="shared" si="77"/>
        <v>320</v>
      </c>
      <c r="H358" s="17">
        <f t="shared" si="75"/>
        <v>0</v>
      </c>
      <c r="I358" s="17"/>
      <c r="J358" s="77"/>
      <c r="K358" s="122"/>
    </row>
    <row r="359" spans="1:11" ht="16.2" x14ac:dyDescent="0.3">
      <c r="A359" s="63"/>
      <c r="B359" s="45" t="s">
        <v>1199</v>
      </c>
      <c r="C359" s="4">
        <v>12</v>
      </c>
      <c r="D359" s="4">
        <f t="shared" si="76"/>
        <v>10</v>
      </c>
      <c r="E359" s="4"/>
      <c r="F359" s="4">
        <f t="shared" si="78"/>
        <v>2</v>
      </c>
      <c r="G359" s="17">
        <f t="shared" si="77"/>
        <v>320</v>
      </c>
      <c r="H359" s="17">
        <f t="shared" si="75"/>
        <v>0</v>
      </c>
      <c r="I359" s="17"/>
      <c r="J359" s="77"/>
      <c r="K359" s="122"/>
    </row>
    <row r="360" spans="1:11" ht="16.2" x14ac:dyDescent="0.3">
      <c r="A360" s="63"/>
      <c r="B360" s="45" t="s">
        <v>1200</v>
      </c>
      <c r="C360" s="4">
        <v>12</v>
      </c>
      <c r="D360" s="4">
        <f t="shared" si="76"/>
        <v>10</v>
      </c>
      <c r="E360" s="4"/>
      <c r="F360" s="4">
        <f t="shared" si="78"/>
        <v>2</v>
      </c>
      <c r="G360" s="17">
        <f t="shared" si="77"/>
        <v>320</v>
      </c>
      <c r="H360" s="17">
        <f t="shared" si="75"/>
        <v>0</v>
      </c>
      <c r="I360" s="17"/>
      <c r="J360" s="77"/>
      <c r="K360" s="122"/>
    </row>
    <row r="361" spans="1:11" ht="16.2" x14ac:dyDescent="0.3">
      <c r="A361" s="63"/>
      <c r="B361" s="45" t="s">
        <v>1201</v>
      </c>
      <c r="C361" s="4"/>
      <c r="D361" s="4" t="str">
        <f t="shared" si="76"/>
        <v/>
      </c>
      <c r="E361" s="4"/>
      <c r="F361" s="4"/>
      <c r="G361" s="17"/>
      <c r="H361" s="17"/>
      <c r="I361" s="17"/>
      <c r="J361" s="77"/>
      <c r="K361" s="122"/>
    </row>
    <row r="362" spans="1:11" ht="16.2" x14ac:dyDescent="0.3">
      <c r="A362" s="63"/>
      <c r="B362" s="45" t="s">
        <v>1202</v>
      </c>
      <c r="C362" s="4">
        <v>12</v>
      </c>
      <c r="D362" s="4">
        <f t="shared" si="76"/>
        <v>10</v>
      </c>
      <c r="E362" s="4"/>
      <c r="F362" s="4">
        <f t="shared" si="78"/>
        <v>2</v>
      </c>
      <c r="G362" s="17">
        <f t="shared" si="77"/>
        <v>320</v>
      </c>
      <c r="H362" s="17">
        <f t="shared" si="75"/>
        <v>0</v>
      </c>
      <c r="I362" s="17"/>
      <c r="J362" s="77"/>
      <c r="K362" s="122"/>
    </row>
    <row r="363" spans="1:11" ht="16.2" x14ac:dyDescent="0.3">
      <c r="A363" s="63"/>
      <c r="B363" s="45" t="s">
        <v>1203</v>
      </c>
      <c r="C363" s="4">
        <v>13</v>
      </c>
      <c r="D363" s="4">
        <f t="shared" si="76"/>
        <v>11</v>
      </c>
      <c r="E363" s="4"/>
      <c r="F363" s="4">
        <v>2</v>
      </c>
      <c r="G363" s="17">
        <f t="shared" si="77"/>
        <v>320</v>
      </c>
      <c r="H363" s="17">
        <f t="shared" si="75"/>
        <v>0</v>
      </c>
      <c r="I363" s="17">
        <v>1</v>
      </c>
      <c r="J363" s="77"/>
      <c r="K363" s="122"/>
    </row>
    <row r="364" spans="1:11" ht="16.2" x14ac:dyDescent="0.3">
      <c r="A364" s="63"/>
      <c r="B364" s="8" t="s">
        <v>59</v>
      </c>
      <c r="C364" s="4"/>
      <c r="D364" s="4">
        <v>168</v>
      </c>
      <c r="E364" s="4"/>
      <c r="F364" s="4">
        <v>41.5</v>
      </c>
      <c r="G364" s="17">
        <f t="shared" si="77"/>
        <v>320</v>
      </c>
      <c r="H364" s="17">
        <f t="shared" si="75"/>
        <v>7900</v>
      </c>
      <c r="I364" s="17">
        <v>3</v>
      </c>
      <c r="J364" s="77">
        <v>20160</v>
      </c>
      <c r="K364" s="122"/>
    </row>
    <row r="365" spans="1:11" ht="32.4" x14ac:dyDescent="0.3">
      <c r="A365" s="63"/>
      <c r="B365" s="90" t="s">
        <v>1849</v>
      </c>
      <c r="C365" s="26"/>
      <c r="D365" s="4"/>
      <c r="E365" s="4"/>
      <c r="F365" s="4"/>
      <c r="G365" s="1"/>
      <c r="H365" s="1"/>
      <c r="I365" s="1"/>
      <c r="J365" s="133">
        <f>120*41.5*4/3+120*3*5/3</f>
        <v>7240</v>
      </c>
      <c r="K365" s="122">
        <v>2240</v>
      </c>
    </row>
    <row r="366" spans="1:11" ht="16.2" x14ac:dyDescent="0.3">
      <c r="A366" s="63"/>
      <c r="B366" s="8" t="s">
        <v>1817</v>
      </c>
      <c r="C366" s="26"/>
      <c r="D366" s="4"/>
      <c r="E366" s="4"/>
      <c r="F366" s="4"/>
      <c r="G366" s="1"/>
      <c r="H366" s="1"/>
      <c r="I366" s="1"/>
      <c r="J366" s="133">
        <v>29640</v>
      </c>
      <c r="K366" s="122"/>
    </row>
    <row r="367" spans="1:11" ht="16.2" x14ac:dyDescent="0.3">
      <c r="A367" s="63"/>
      <c r="B367" s="8" t="s">
        <v>1</v>
      </c>
      <c r="C367" s="26"/>
      <c r="D367" s="4"/>
      <c r="E367" s="4"/>
      <c r="F367" s="4"/>
      <c r="G367" s="1"/>
      <c r="H367" s="1"/>
      <c r="I367" s="1"/>
      <c r="J367" s="133">
        <v>45035</v>
      </c>
      <c r="K367" s="122"/>
    </row>
    <row r="368" spans="1:11" ht="16.2" x14ac:dyDescent="0.3">
      <c r="A368" s="63"/>
      <c r="B368" s="8" t="s">
        <v>405</v>
      </c>
      <c r="C368" s="9"/>
      <c r="D368" s="9" t="str">
        <f t="shared" ref="D368" si="79">IF((OR(C368&gt;12,C368=12)),C368-2,IF(C368=8,C368-1,""))</f>
        <v/>
      </c>
      <c r="E368" s="9"/>
      <c r="F368" s="9"/>
      <c r="G368" s="10"/>
      <c r="H368" s="10"/>
      <c r="I368" s="10"/>
      <c r="J368" s="78">
        <v>15395</v>
      </c>
      <c r="K368" s="122"/>
    </row>
    <row r="369" spans="1:11" x14ac:dyDescent="0.3">
      <c r="A369" s="63"/>
      <c r="B369"/>
      <c r="K369" s="122"/>
    </row>
    <row r="370" spans="1:11" ht="16.2" x14ac:dyDescent="0.3">
      <c r="A370" s="63"/>
      <c r="B370" s="45" t="s">
        <v>1205</v>
      </c>
      <c r="C370" s="4">
        <v>12</v>
      </c>
      <c r="D370" s="4">
        <f t="shared" ref="D370:D398" si="80">IF((OR(C370&gt;12,C370=12)),C370-2,IF(C370=8,C370-1,""))</f>
        <v>10</v>
      </c>
      <c r="E370" s="4">
        <f t="shared" ref="E370:E371" si="81">IF(D370&lt;8,D370,8)</f>
        <v>8</v>
      </c>
      <c r="F370" s="4">
        <f t="shared" ref="F370:F373" si="82">D370-8</f>
        <v>2</v>
      </c>
      <c r="G370" s="17">
        <f t="shared" ref="G370:G373" si="83">IF(2&lt;F370,2,F370)*120*4/3</f>
        <v>320</v>
      </c>
      <c r="H370" s="17">
        <f t="shared" ref="H370:H375" si="84">IF(F370&gt;2,F370-2,0)*120*5/3</f>
        <v>0</v>
      </c>
      <c r="I370" s="17"/>
      <c r="J370" s="77"/>
      <c r="K370" s="122"/>
    </row>
    <row r="371" spans="1:11" ht="16.2" x14ac:dyDescent="0.3">
      <c r="A371" s="63"/>
      <c r="B371" s="45" t="s">
        <v>1206</v>
      </c>
      <c r="C371" s="4">
        <v>12</v>
      </c>
      <c r="D371" s="4">
        <f t="shared" si="80"/>
        <v>10</v>
      </c>
      <c r="E371" s="4">
        <f t="shared" si="81"/>
        <v>8</v>
      </c>
      <c r="F371" s="4">
        <f t="shared" si="82"/>
        <v>2</v>
      </c>
      <c r="G371" s="17">
        <f t="shared" si="83"/>
        <v>320</v>
      </c>
      <c r="H371" s="17">
        <f t="shared" si="84"/>
        <v>0</v>
      </c>
      <c r="I371" s="17"/>
      <c r="J371" s="77"/>
      <c r="K371" s="122"/>
    </row>
    <row r="372" spans="1:11" ht="16.2" x14ac:dyDescent="0.3">
      <c r="A372" s="63"/>
      <c r="B372" s="45" t="s">
        <v>1207</v>
      </c>
      <c r="C372" s="4"/>
      <c r="D372" s="4" t="str">
        <f t="shared" si="80"/>
        <v/>
      </c>
      <c r="E372" s="4"/>
      <c r="F372" s="4"/>
      <c r="G372" s="17"/>
      <c r="H372" s="17"/>
      <c r="I372" s="17"/>
      <c r="J372" s="77"/>
      <c r="K372" s="122"/>
    </row>
    <row r="373" spans="1:11" ht="16.2" x14ac:dyDescent="0.3">
      <c r="A373" s="63"/>
      <c r="B373" s="45" t="s">
        <v>1208</v>
      </c>
      <c r="C373" s="4">
        <v>12</v>
      </c>
      <c r="D373" s="4">
        <f t="shared" si="80"/>
        <v>10</v>
      </c>
      <c r="E373" s="4">
        <f t="shared" ref="E373:E377" si="85">IF(D373&lt;8,D373,8)</f>
        <v>8</v>
      </c>
      <c r="F373" s="4">
        <f t="shared" si="82"/>
        <v>2</v>
      </c>
      <c r="G373" s="17">
        <f t="shared" si="83"/>
        <v>320</v>
      </c>
      <c r="H373" s="17">
        <f t="shared" si="84"/>
        <v>0</v>
      </c>
      <c r="I373" s="17"/>
      <c r="J373" s="77"/>
      <c r="K373" s="122"/>
    </row>
    <row r="374" spans="1:11" ht="16.2" x14ac:dyDescent="0.3">
      <c r="A374" s="63"/>
      <c r="B374" s="45" t="s">
        <v>1209</v>
      </c>
      <c r="C374" s="4">
        <v>12</v>
      </c>
      <c r="D374" s="4">
        <f t="shared" si="80"/>
        <v>10</v>
      </c>
      <c r="E374" s="4">
        <f t="shared" si="85"/>
        <v>8</v>
      </c>
      <c r="F374" s="4">
        <f t="shared" ref="F374:F398" si="86">D374-8</f>
        <v>2</v>
      </c>
      <c r="G374" s="17">
        <f t="shared" ref="G374:G399" si="87">IF(2&lt;F374,2,F374)*120*4/3</f>
        <v>320</v>
      </c>
      <c r="H374" s="17">
        <f t="shared" si="84"/>
        <v>0</v>
      </c>
      <c r="I374" s="17"/>
      <c r="J374" s="77"/>
      <c r="K374" s="122"/>
    </row>
    <row r="375" spans="1:11" ht="16.2" x14ac:dyDescent="0.3">
      <c r="A375" s="63"/>
      <c r="B375" s="45" t="s">
        <v>1210</v>
      </c>
      <c r="C375" s="4">
        <v>12</v>
      </c>
      <c r="D375" s="4">
        <f t="shared" si="80"/>
        <v>10</v>
      </c>
      <c r="E375" s="4">
        <f t="shared" si="85"/>
        <v>8</v>
      </c>
      <c r="F375" s="4">
        <f t="shared" si="86"/>
        <v>2</v>
      </c>
      <c r="G375" s="17">
        <f t="shared" si="87"/>
        <v>320</v>
      </c>
      <c r="H375" s="17">
        <f t="shared" si="84"/>
        <v>0</v>
      </c>
      <c r="I375" s="17"/>
      <c r="J375" s="77"/>
      <c r="K375" s="122"/>
    </row>
    <row r="376" spans="1:11" ht="16.2" x14ac:dyDescent="0.3">
      <c r="A376" s="63"/>
      <c r="B376" s="45" t="s">
        <v>1211</v>
      </c>
      <c r="C376" s="4">
        <v>12</v>
      </c>
      <c r="D376" s="4">
        <f t="shared" si="80"/>
        <v>10</v>
      </c>
      <c r="E376" s="4">
        <f t="shared" si="85"/>
        <v>8</v>
      </c>
      <c r="F376" s="4">
        <f t="shared" si="86"/>
        <v>2</v>
      </c>
      <c r="G376" s="17">
        <f t="shared" si="87"/>
        <v>320</v>
      </c>
      <c r="H376" s="17">
        <f t="shared" ref="H376:H397" si="88">IF(F376&gt;2,F376-2,0)*120*5/3</f>
        <v>0</v>
      </c>
      <c r="I376" s="17"/>
      <c r="J376" s="77"/>
      <c r="K376" s="122"/>
    </row>
    <row r="377" spans="1:11" s="140" customFormat="1" ht="32.4" x14ac:dyDescent="0.3">
      <c r="A377" s="153"/>
      <c r="B377" s="81" t="s">
        <v>1940</v>
      </c>
      <c r="C377" s="10">
        <v>12</v>
      </c>
      <c r="D377" s="10">
        <f t="shared" si="80"/>
        <v>10</v>
      </c>
      <c r="E377" s="10">
        <f t="shared" si="85"/>
        <v>8</v>
      </c>
      <c r="F377" s="10">
        <f t="shared" si="86"/>
        <v>2</v>
      </c>
      <c r="G377" s="38">
        <f t="shared" si="87"/>
        <v>320</v>
      </c>
      <c r="H377" s="38">
        <f t="shared" si="88"/>
        <v>0</v>
      </c>
      <c r="I377" s="38"/>
      <c r="J377" s="82"/>
      <c r="K377" s="154">
        <f>120*8*2+120*2*4/3</f>
        <v>2240</v>
      </c>
    </row>
    <row r="378" spans="1:11" ht="16.2" x14ac:dyDescent="0.3">
      <c r="A378" s="63"/>
      <c r="B378" s="45" t="s">
        <v>1212</v>
      </c>
      <c r="C378" s="4"/>
      <c r="D378" s="4" t="str">
        <f t="shared" si="80"/>
        <v/>
      </c>
      <c r="E378" s="4"/>
      <c r="F378" s="4"/>
      <c r="G378" s="17"/>
      <c r="H378" s="17"/>
      <c r="I378" s="17"/>
      <c r="J378" s="77"/>
      <c r="K378" s="122"/>
    </row>
    <row r="379" spans="1:11" ht="16.2" x14ac:dyDescent="0.3">
      <c r="A379" s="63"/>
      <c r="B379" s="45" t="s">
        <v>1213</v>
      </c>
      <c r="C379" s="4"/>
      <c r="D379" s="4" t="str">
        <f t="shared" si="80"/>
        <v/>
      </c>
      <c r="E379" s="4"/>
      <c r="F379" s="4"/>
      <c r="G379" s="17"/>
      <c r="H379" s="17"/>
      <c r="I379" s="17"/>
      <c r="J379" s="77"/>
      <c r="K379" s="122"/>
    </row>
    <row r="380" spans="1:11" ht="16.2" x14ac:dyDescent="0.3">
      <c r="A380" s="63"/>
      <c r="B380" s="45" t="s">
        <v>1214</v>
      </c>
      <c r="C380" s="4">
        <v>12</v>
      </c>
      <c r="D380" s="4">
        <f t="shared" si="80"/>
        <v>10</v>
      </c>
      <c r="E380" s="4">
        <f t="shared" ref="E380:E383" si="89">IF(D380&lt;8,D380,8)</f>
        <v>8</v>
      </c>
      <c r="F380" s="4">
        <f t="shared" si="86"/>
        <v>2</v>
      </c>
      <c r="G380" s="17">
        <f t="shared" si="87"/>
        <v>320</v>
      </c>
      <c r="H380" s="17">
        <f t="shared" si="88"/>
        <v>0</v>
      </c>
      <c r="I380" s="17"/>
      <c r="J380" s="77"/>
      <c r="K380" s="122"/>
    </row>
    <row r="381" spans="1:11" ht="16.2" x14ac:dyDescent="0.3">
      <c r="A381" s="63"/>
      <c r="B381" s="45" t="s">
        <v>1215</v>
      </c>
      <c r="C381" s="4">
        <v>12</v>
      </c>
      <c r="D381" s="4">
        <f t="shared" si="80"/>
        <v>10</v>
      </c>
      <c r="E381" s="4">
        <f t="shared" si="89"/>
        <v>8</v>
      </c>
      <c r="F381" s="4">
        <f t="shared" si="86"/>
        <v>2</v>
      </c>
      <c r="G381" s="17">
        <f t="shared" si="87"/>
        <v>320</v>
      </c>
      <c r="H381" s="17">
        <f t="shared" si="88"/>
        <v>0</v>
      </c>
      <c r="I381" s="17"/>
      <c r="J381" s="77"/>
      <c r="K381" s="122"/>
    </row>
    <row r="382" spans="1:11" ht="16.2" x14ac:dyDescent="0.3">
      <c r="A382" s="63"/>
      <c r="B382" s="45" t="s">
        <v>1216</v>
      </c>
      <c r="C382" s="4">
        <v>12</v>
      </c>
      <c r="D382" s="4">
        <f t="shared" si="80"/>
        <v>10</v>
      </c>
      <c r="E382" s="4">
        <f t="shared" si="89"/>
        <v>8</v>
      </c>
      <c r="F382" s="4">
        <f t="shared" si="86"/>
        <v>2</v>
      </c>
      <c r="G382" s="17">
        <f t="shared" si="87"/>
        <v>320</v>
      </c>
      <c r="H382" s="17">
        <f t="shared" si="88"/>
        <v>0</v>
      </c>
      <c r="I382" s="17"/>
      <c r="J382" s="77"/>
      <c r="K382" s="122"/>
    </row>
    <row r="383" spans="1:11" ht="16.2" x14ac:dyDescent="0.3">
      <c r="A383" s="63"/>
      <c r="B383" s="45" t="s">
        <v>1217</v>
      </c>
      <c r="C383" s="4">
        <v>12</v>
      </c>
      <c r="D383" s="4">
        <f t="shared" si="80"/>
        <v>10</v>
      </c>
      <c r="E383" s="4">
        <f t="shared" si="89"/>
        <v>8</v>
      </c>
      <c r="F383" s="4">
        <f t="shared" si="86"/>
        <v>2</v>
      </c>
      <c r="G383" s="17">
        <f t="shared" si="87"/>
        <v>320</v>
      </c>
      <c r="H383" s="17">
        <f t="shared" si="88"/>
        <v>0</v>
      </c>
      <c r="I383" s="17"/>
      <c r="J383" s="77"/>
      <c r="K383" s="122"/>
    </row>
    <row r="384" spans="1:11" ht="16.2" x14ac:dyDescent="0.3">
      <c r="A384" s="63"/>
      <c r="B384" s="45" t="s">
        <v>1218</v>
      </c>
      <c r="C384" s="4"/>
      <c r="D384" s="4" t="str">
        <f t="shared" si="80"/>
        <v/>
      </c>
      <c r="E384" s="4"/>
      <c r="F384" s="4"/>
      <c r="G384" s="17"/>
      <c r="H384" s="17"/>
      <c r="I384" s="17"/>
      <c r="J384" s="77"/>
      <c r="K384" s="122"/>
    </row>
    <row r="385" spans="1:11" ht="16.2" x14ac:dyDescent="0.3">
      <c r="A385" s="63"/>
      <c r="B385" s="45" t="s">
        <v>1219</v>
      </c>
      <c r="C385" s="4"/>
      <c r="D385" s="4" t="str">
        <f t="shared" si="80"/>
        <v/>
      </c>
      <c r="E385" s="4"/>
      <c r="F385" s="4"/>
      <c r="G385" s="17"/>
      <c r="H385" s="17"/>
      <c r="I385" s="17"/>
      <c r="J385" s="77"/>
      <c r="K385" s="122"/>
    </row>
    <row r="386" spans="1:11" ht="16.2" x14ac:dyDescent="0.3">
      <c r="A386" s="63"/>
      <c r="B386" s="45" t="s">
        <v>1220</v>
      </c>
      <c r="C386" s="4">
        <v>8</v>
      </c>
      <c r="D386" s="4">
        <f t="shared" si="80"/>
        <v>7</v>
      </c>
      <c r="E386" s="4">
        <f t="shared" ref="E386:E389" si="90">IF(D386&lt;8,D386,8)</f>
        <v>7</v>
      </c>
      <c r="F386" s="4"/>
      <c r="G386" s="17"/>
      <c r="H386" s="17"/>
      <c r="I386" s="17"/>
      <c r="J386" s="77"/>
      <c r="K386" s="122"/>
    </row>
    <row r="387" spans="1:11" ht="16.2" x14ac:dyDescent="0.3">
      <c r="A387" s="63"/>
      <c r="B387" s="45" t="s">
        <v>1221</v>
      </c>
      <c r="C387" s="4">
        <v>12</v>
      </c>
      <c r="D387" s="4">
        <f t="shared" si="80"/>
        <v>10</v>
      </c>
      <c r="E387" s="4">
        <f t="shared" si="90"/>
        <v>8</v>
      </c>
      <c r="F387" s="4">
        <f t="shared" si="86"/>
        <v>2</v>
      </c>
      <c r="G387" s="17">
        <f t="shared" si="87"/>
        <v>320</v>
      </c>
      <c r="H387" s="17">
        <f t="shared" si="88"/>
        <v>0</v>
      </c>
      <c r="I387" s="17"/>
      <c r="J387" s="77"/>
      <c r="K387" s="122"/>
    </row>
    <row r="388" spans="1:11" ht="16.2" x14ac:dyDescent="0.3">
      <c r="A388" s="63"/>
      <c r="B388" s="45" t="s">
        <v>1222</v>
      </c>
      <c r="C388" s="4">
        <v>12</v>
      </c>
      <c r="D388" s="4">
        <f t="shared" si="80"/>
        <v>10</v>
      </c>
      <c r="E388" s="4">
        <f t="shared" si="90"/>
        <v>8</v>
      </c>
      <c r="F388" s="4">
        <f t="shared" si="86"/>
        <v>2</v>
      </c>
      <c r="G388" s="17">
        <f t="shared" si="87"/>
        <v>320</v>
      </c>
      <c r="H388" s="17">
        <f t="shared" si="88"/>
        <v>0</v>
      </c>
      <c r="I388" s="17"/>
      <c r="J388" s="77"/>
      <c r="K388" s="122"/>
    </row>
    <row r="389" spans="1:11" ht="16.2" x14ac:dyDescent="0.3">
      <c r="A389" s="63"/>
      <c r="B389" s="45" t="s">
        <v>1223</v>
      </c>
      <c r="C389" s="4">
        <v>11</v>
      </c>
      <c r="D389" s="4">
        <v>10</v>
      </c>
      <c r="E389" s="4">
        <f t="shared" si="90"/>
        <v>8</v>
      </c>
      <c r="F389" s="4">
        <f t="shared" si="86"/>
        <v>2</v>
      </c>
      <c r="G389" s="17">
        <f>IF(2&lt;F389,2,F389)*120*4/3</f>
        <v>320</v>
      </c>
      <c r="H389" s="17">
        <f t="shared" si="88"/>
        <v>0</v>
      </c>
      <c r="I389" s="17"/>
      <c r="J389" s="77"/>
      <c r="K389" s="122"/>
    </row>
    <row r="390" spans="1:11" ht="16.2" x14ac:dyDescent="0.3">
      <c r="A390" s="63"/>
      <c r="B390" s="45" t="s">
        <v>1224</v>
      </c>
      <c r="C390" s="4"/>
      <c r="D390" s="4" t="str">
        <f t="shared" si="80"/>
        <v/>
      </c>
      <c r="E390" s="4"/>
      <c r="F390" s="4"/>
      <c r="G390" s="17"/>
      <c r="H390" s="17"/>
      <c r="I390" s="17"/>
      <c r="J390" s="77"/>
      <c r="K390" s="122"/>
    </row>
    <row r="391" spans="1:11" ht="16.2" x14ac:dyDescent="0.3">
      <c r="A391" s="63"/>
      <c r="B391" s="45" t="s">
        <v>1225</v>
      </c>
      <c r="C391" s="4"/>
      <c r="D391" s="4" t="str">
        <f t="shared" si="80"/>
        <v/>
      </c>
      <c r="E391" s="4"/>
      <c r="F391" s="4"/>
      <c r="G391" s="17"/>
      <c r="H391" s="17"/>
      <c r="I391" s="17"/>
      <c r="J391" s="77"/>
      <c r="K391" s="122"/>
    </row>
    <row r="392" spans="1:11" ht="16.2" x14ac:dyDescent="0.3">
      <c r="A392" s="63"/>
      <c r="B392" s="45" t="s">
        <v>1226</v>
      </c>
      <c r="C392" s="4">
        <v>12</v>
      </c>
      <c r="D392" s="4">
        <f t="shared" si="80"/>
        <v>10</v>
      </c>
      <c r="E392" s="4">
        <f t="shared" ref="E392:E395" si="91">IF(D392&lt;8,D392,8)</f>
        <v>8</v>
      </c>
      <c r="F392" s="4">
        <f t="shared" si="86"/>
        <v>2</v>
      </c>
      <c r="G392" s="17">
        <f t="shared" si="87"/>
        <v>320</v>
      </c>
      <c r="H392" s="17">
        <f t="shared" si="88"/>
        <v>0</v>
      </c>
      <c r="I392" s="17"/>
      <c r="J392" s="77"/>
      <c r="K392" s="122"/>
    </row>
    <row r="393" spans="1:11" ht="16.2" x14ac:dyDescent="0.3">
      <c r="A393" s="63"/>
      <c r="B393" s="45" t="s">
        <v>1227</v>
      </c>
      <c r="C393" s="4">
        <v>12</v>
      </c>
      <c r="D393" s="4">
        <f t="shared" si="80"/>
        <v>10</v>
      </c>
      <c r="E393" s="4">
        <f t="shared" si="91"/>
        <v>8</v>
      </c>
      <c r="F393" s="4">
        <f t="shared" si="86"/>
        <v>2</v>
      </c>
      <c r="G393" s="17">
        <f t="shared" si="87"/>
        <v>320</v>
      </c>
      <c r="H393" s="17">
        <f t="shared" si="88"/>
        <v>0</v>
      </c>
      <c r="I393" s="17"/>
      <c r="J393" s="77"/>
      <c r="K393" s="122"/>
    </row>
    <row r="394" spans="1:11" ht="16.2" x14ac:dyDescent="0.3">
      <c r="A394" s="63"/>
      <c r="B394" s="45" t="s">
        <v>1228</v>
      </c>
      <c r="C394" s="4">
        <v>12</v>
      </c>
      <c r="D394" s="4">
        <f t="shared" si="80"/>
        <v>10</v>
      </c>
      <c r="E394" s="4">
        <f t="shared" si="91"/>
        <v>8</v>
      </c>
      <c r="F394" s="4">
        <f t="shared" si="86"/>
        <v>2</v>
      </c>
      <c r="G394" s="17">
        <f t="shared" si="87"/>
        <v>320</v>
      </c>
      <c r="H394" s="17">
        <f t="shared" si="88"/>
        <v>0</v>
      </c>
      <c r="I394" s="17"/>
      <c r="J394" s="77"/>
      <c r="K394" s="122"/>
    </row>
    <row r="395" spans="1:11" ht="16.2" x14ac:dyDescent="0.3">
      <c r="A395" s="63"/>
      <c r="B395" s="45" t="s">
        <v>1229</v>
      </c>
      <c r="C395" s="4">
        <v>12</v>
      </c>
      <c r="D395" s="4">
        <f t="shared" si="80"/>
        <v>10</v>
      </c>
      <c r="E395" s="4">
        <f t="shared" si="91"/>
        <v>8</v>
      </c>
      <c r="F395" s="4">
        <f t="shared" si="86"/>
        <v>2</v>
      </c>
      <c r="G395" s="17">
        <f t="shared" si="87"/>
        <v>320</v>
      </c>
      <c r="H395" s="17">
        <f t="shared" si="88"/>
        <v>0</v>
      </c>
      <c r="I395" s="17"/>
      <c r="J395" s="77"/>
      <c r="K395" s="122"/>
    </row>
    <row r="396" spans="1:11" ht="16.2" x14ac:dyDescent="0.3">
      <c r="A396" s="63"/>
      <c r="B396" s="45" t="s">
        <v>1230</v>
      </c>
      <c r="C396" s="4"/>
      <c r="D396" s="4" t="str">
        <f t="shared" si="80"/>
        <v/>
      </c>
      <c r="E396" s="4"/>
      <c r="F396" s="4"/>
      <c r="G396" s="17"/>
      <c r="H396" s="17"/>
      <c r="I396" s="17"/>
      <c r="J396" s="77"/>
      <c r="K396" s="122"/>
    </row>
    <row r="397" spans="1:11" ht="16.2" x14ac:dyDescent="0.3">
      <c r="A397" s="63"/>
      <c r="B397" s="45" t="s">
        <v>1231</v>
      </c>
      <c r="C397" s="4">
        <v>10</v>
      </c>
      <c r="D397" s="4">
        <v>9</v>
      </c>
      <c r="E397" s="4">
        <f t="shared" ref="E397:E398" si="92">IF(D397&lt;8,D397,8)</f>
        <v>8</v>
      </c>
      <c r="F397" s="4">
        <f t="shared" si="86"/>
        <v>1</v>
      </c>
      <c r="G397" s="17">
        <f t="shared" si="87"/>
        <v>160</v>
      </c>
      <c r="H397" s="17">
        <f t="shared" si="88"/>
        <v>0</v>
      </c>
      <c r="I397" s="17"/>
      <c r="J397" s="77"/>
      <c r="K397" s="122"/>
    </row>
    <row r="398" spans="1:11" ht="16.2" x14ac:dyDescent="0.3">
      <c r="A398" s="63"/>
      <c r="B398" s="45" t="s">
        <v>1232</v>
      </c>
      <c r="C398" s="4">
        <v>12</v>
      </c>
      <c r="D398" s="4">
        <f t="shared" si="80"/>
        <v>10</v>
      </c>
      <c r="E398" s="4">
        <f t="shared" si="92"/>
        <v>8</v>
      </c>
      <c r="F398" s="4">
        <f t="shared" si="86"/>
        <v>2</v>
      </c>
      <c r="G398" s="17">
        <f t="shared" si="87"/>
        <v>320</v>
      </c>
      <c r="H398" s="17">
        <f>IF(F398&gt;2,F398-2,0)*120*5/3</f>
        <v>0</v>
      </c>
      <c r="I398" s="17"/>
      <c r="J398" s="77"/>
      <c r="K398" s="122"/>
    </row>
    <row r="399" spans="1:11" ht="16.2" x14ac:dyDescent="0.3">
      <c r="A399" s="63"/>
      <c r="B399" s="8" t="s">
        <v>59</v>
      </c>
      <c r="C399" s="4"/>
      <c r="D399" s="4">
        <v>159</v>
      </c>
      <c r="E399" s="4"/>
      <c r="F399" s="4">
        <v>37</v>
      </c>
      <c r="G399" s="17">
        <f t="shared" si="87"/>
        <v>320</v>
      </c>
      <c r="H399" s="17">
        <f>IF(F399&gt;2,F399-2,0)*120*5/3</f>
        <v>7000</v>
      </c>
      <c r="I399" s="17"/>
      <c r="J399" s="77">
        <f>159*120</f>
        <v>19080</v>
      </c>
      <c r="K399" s="122"/>
    </row>
    <row r="400" spans="1:11" ht="32.4" x14ac:dyDescent="0.3">
      <c r="A400" s="63"/>
      <c r="B400" s="90" t="s">
        <v>1849</v>
      </c>
      <c r="C400" s="26"/>
      <c r="D400" s="4"/>
      <c r="E400" s="4"/>
      <c r="F400" s="4"/>
      <c r="G400" s="1"/>
      <c r="H400" s="1"/>
      <c r="I400" s="1"/>
      <c r="J400" s="133">
        <f>120*37*4/3</f>
        <v>5920</v>
      </c>
      <c r="K400" s="122">
        <v>2240</v>
      </c>
    </row>
    <row r="401" spans="1:11" ht="16.2" x14ac:dyDescent="0.3">
      <c r="A401" s="63"/>
      <c r="B401" s="8" t="s">
        <v>1817</v>
      </c>
      <c r="C401" s="26"/>
      <c r="D401" s="4"/>
      <c r="E401" s="4"/>
      <c r="F401" s="4"/>
      <c r="G401" s="1"/>
      <c r="H401" s="1"/>
      <c r="I401" s="1"/>
      <c r="J401" s="133">
        <v>27240</v>
      </c>
      <c r="K401" s="122"/>
    </row>
    <row r="402" spans="1:11" ht="16.2" x14ac:dyDescent="0.3">
      <c r="A402" s="63"/>
      <c r="B402" s="8" t="s">
        <v>1</v>
      </c>
      <c r="C402" s="26"/>
      <c r="D402" s="4"/>
      <c r="E402" s="4"/>
      <c r="F402" s="4"/>
      <c r="G402" s="1"/>
      <c r="H402" s="1"/>
      <c r="I402" s="1"/>
      <c r="J402" s="133">
        <v>41444</v>
      </c>
      <c r="K402" s="122"/>
    </row>
    <row r="403" spans="1:11" ht="16.2" x14ac:dyDescent="0.3">
      <c r="A403" s="63"/>
      <c r="B403" s="8" t="s">
        <v>405</v>
      </c>
      <c r="C403" s="9"/>
      <c r="D403" s="9" t="str">
        <f t="shared" ref="D403" si="93">IF((OR(C403&gt;12,C403=12)),C403-2,IF(C403=8,C403-1,""))</f>
        <v/>
      </c>
      <c r="E403" s="9"/>
      <c r="F403" s="9"/>
      <c r="G403" s="10"/>
      <c r="H403" s="10"/>
      <c r="I403" s="10"/>
      <c r="J403" s="78">
        <v>14204</v>
      </c>
      <c r="K403" s="122"/>
    </row>
    <row r="404" spans="1:11" x14ac:dyDescent="0.3">
      <c r="A404" s="63"/>
      <c r="B404"/>
      <c r="K404" s="122"/>
    </row>
    <row r="405" spans="1:11" ht="16.2" x14ac:dyDescent="0.3">
      <c r="A405" s="63"/>
      <c r="B405" s="45" t="s">
        <v>1233</v>
      </c>
      <c r="C405" s="4">
        <v>13.5</v>
      </c>
      <c r="D405" s="4">
        <f t="shared" ref="D405:D415" si="94">IF((OR(C405&gt;12,C405=12)),C405-2,IF(C405=8,C405-1,""))</f>
        <v>11.5</v>
      </c>
      <c r="E405" s="4">
        <f t="shared" ref="E405:E407" si="95">IF(D405&lt;8,D405,8)</f>
        <v>8</v>
      </c>
      <c r="F405" s="4">
        <v>2</v>
      </c>
      <c r="G405" s="17">
        <f>IF(2&lt;F405,2,F405)*120*4/3</f>
        <v>320</v>
      </c>
      <c r="H405" s="17">
        <f>IF(F405&gt;2,F405-2,0)*120*5/3</f>
        <v>0</v>
      </c>
      <c r="I405" s="128">
        <v>1.5</v>
      </c>
      <c r="J405" s="77"/>
      <c r="K405" s="122"/>
    </row>
    <row r="406" spans="1:11" ht="16.2" x14ac:dyDescent="0.3">
      <c r="A406" s="63"/>
      <c r="B406" s="45" t="s">
        <v>1234</v>
      </c>
      <c r="C406" s="4">
        <v>12</v>
      </c>
      <c r="D406" s="4">
        <f t="shared" si="94"/>
        <v>10</v>
      </c>
      <c r="E406" s="4">
        <f t="shared" si="95"/>
        <v>8</v>
      </c>
      <c r="F406" s="4">
        <f t="shared" ref="F406:F435" si="96">D406-8</f>
        <v>2</v>
      </c>
      <c r="G406" s="17">
        <f t="shared" ref="G406:G435" si="97">IF(2&lt;F406,2,F406)*120*4/3</f>
        <v>320</v>
      </c>
      <c r="H406" s="17">
        <f t="shared" ref="H406:H435" si="98">IF(F406&gt;2,F406-2,0)*120*5/3</f>
        <v>0</v>
      </c>
      <c r="I406" s="17"/>
      <c r="J406" s="77"/>
      <c r="K406" s="122"/>
    </row>
    <row r="407" spans="1:11" ht="16.2" x14ac:dyDescent="0.3">
      <c r="A407" s="63"/>
      <c r="B407" s="45" t="s">
        <v>1235</v>
      </c>
      <c r="C407" s="4">
        <v>12</v>
      </c>
      <c r="D407" s="4">
        <f t="shared" si="94"/>
        <v>10</v>
      </c>
      <c r="E407" s="4">
        <f t="shared" si="95"/>
        <v>8</v>
      </c>
      <c r="F407" s="4">
        <f t="shared" si="96"/>
        <v>2</v>
      </c>
      <c r="G407" s="17">
        <f t="shared" si="97"/>
        <v>320</v>
      </c>
      <c r="H407" s="17">
        <f t="shared" si="98"/>
        <v>0</v>
      </c>
      <c r="I407" s="17"/>
      <c r="J407" s="77"/>
      <c r="K407" s="122"/>
    </row>
    <row r="408" spans="1:11" ht="16.2" x14ac:dyDescent="0.3">
      <c r="A408" s="63"/>
      <c r="B408" s="45" t="s">
        <v>1236</v>
      </c>
      <c r="C408" s="4"/>
      <c r="D408" s="4" t="str">
        <f t="shared" si="94"/>
        <v/>
      </c>
      <c r="E408" s="4"/>
      <c r="F408" s="4"/>
      <c r="G408" s="17"/>
      <c r="H408" s="17"/>
      <c r="I408" s="17"/>
      <c r="J408" s="77"/>
      <c r="K408" s="122"/>
    </row>
    <row r="409" spans="1:11" ht="16.2" x14ac:dyDescent="0.3">
      <c r="A409" s="63"/>
      <c r="B409" s="45" t="s">
        <v>1237</v>
      </c>
      <c r="C409" s="4">
        <v>10</v>
      </c>
      <c r="D409" s="4">
        <v>9</v>
      </c>
      <c r="E409" s="4">
        <f t="shared" ref="E409:E413" si="99">IF(D409&lt;8,D409,8)</f>
        <v>8</v>
      </c>
      <c r="F409" s="4">
        <f t="shared" si="96"/>
        <v>1</v>
      </c>
      <c r="G409" s="17">
        <f t="shared" si="97"/>
        <v>160</v>
      </c>
      <c r="H409" s="17">
        <f t="shared" si="98"/>
        <v>0</v>
      </c>
      <c r="I409" s="17"/>
      <c r="J409" s="77"/>
      <c r="K409" s="122"/>
    </row>
    <row r="410" spans="1:11" ht="16.2" x14ac:dyDescent="0.3">
      <c r="A410" s="63"/>
      <c r="B410" s="45" t="s">
        <v>1238</v>
      </c>
      <c r="C410" s="4">
        <v>13</v>
      </c>
      <c r="D410" s="4">
        <f t="shared" si="94"/>
        <v>11</v>
      </c>
      <c r="E410" s="4">
        <f t="shared" si="99"/>
        <v>8</v>
      </c>
      <c r="F410" s="4">
        <v>2</v>
      </c>
      <c r="G410" s="17">
        <f t="shared" si="97"/>
        <v>320</v>
      </c>
      <c r="H410" s="17">
        <f t="shared" si="98"/>
        <v>0</v>
      </c>
      <c r="I410" s="17">
        <v>1</v>
      </c>
      <c r="J410" s="77"/>
      <c r="K410" s="122"/>
    </row>
    <row r="411" spans="1:11" ht="16.2" x14ac:dyDescent="0.3">
      <c r="A411" s="63"/>
      <c r="B411" s="45" t="s">
        <v>1239</v>
      </c>
      <c r="C411" s="4">
        <v>12</v>
      </c>
      <c r="D411" s="4">
        <f t="shared" si="94"/>
        <v>10</v>
      </c>
      <c r="E411" s="4">
        <f t="shared" si="99"/>
        <v>8</v>
      </c>
      <c r="F411" s="4">
        <f t="shared" si="96"/>
        <v>2</v>
      </c>
      <c r="G411" s="17">
        <f t="shared" si="97"/>
        <v>320</v>
      </c>
      <c r="H411" s="17">
        <f t="shared" si="98"/>
        <v>0</v>
      </c>
      <c r="I411" s="17"/>
      <c r="J411" s="77"/>
      <c r="K411" s="122"/>
    </row>
    <row r="412" spans="1:11" ht="16.2" x14ac:dyDescent="0.3">
      <c r="A412" s="63"/>
      <c r="B412" s="45" t="s">
        <v>1240</v>
      </c>
      <c r="C412" s="4">
        <v>12</v>
      </c>
      <c r="D412" s="4">
        <f t="shared" si="94"/>
        <v>10</v>
      </c>
      <c r="E412" s="4">
        <f t="shared" si="99"/>
        <v>8</v>
      </c>
      <c r="F412" s="4">
        <f t="shared" si="96"/>
        <v>2</v>
      </c>
      <c r="G412" s="17">
        <f t="shared" si="97"/>
        <v>320</v>
      </c>
      <c r="H412" s="17">
        <f t="shared" si="98"/>
        <v>0</v>
      </c>
      <c r="I412" s="17"/>
      <c r="J412" s="77"/>
      <c r="K412" s="122"/>
    </row>
    <row r="413" spans="1:11" s="140" customFormat="1" ht="48.6" x14ac:dyDescent="0.3">
      <c r="A413" s="153"/>
      <c r="B413" s="81" t="s">
        <v>1945</v>
      </c>
      <c r="C413" s="10">
        <v>13</v>
      </c>
      <c r="D413" s="10">
        <f t="shared" si="94"/>
        <v>11</v>
      </c>
      <c r="E413" s="10">
        <f t="shared" si="99"/>
        <v>8</v>
      </c>
      <c r="F413" s="10">
        <v>2</v>
      </c>
      <c r="G413" s="38">
        <f t="shared" si="97"/>
        <v>320</v>
      </c>
      <c r="H413" s="38">
        <f t="shared" si="98"/>
        <v>0</v>
      </c>
      <c r="I413" s="38">
        <v>1</v>
      </c>
      <c r="J413" s="82"/>
      <c r="K413" s="154">
        <f>120*8*2+120*2*4/3+120*5/3</f>
        <v>2440</v>
      </c>
    </row>
    <row r="414" spans="1:11" ht="16.2" x14ac:dyDescent="0.3">
      <c r="A414" s="63"/>
      <c r="B414" s="45" t="s">
        <v>1241</v>
      </c>
      <c r="C414" s="4"/>
      <c r="D414" s="4" t="str">
        <f t="shared" si="94"/>
        <v/>
      </c>
      <c r="E414" s="4"/>
      <c r="F414" s="4"/>
      <c r="G414" s="17"/>
      <c r="H414" s="17"/>
      <c r="I414" s="17"/>
      <c r="J414" s="77"/>
      <c r="K414" s="122"/>
    </row>
    <row r="415" spans="1:11" ht="16.2" x14ac:dyDescent="0.3">
      <c r="A415" s="63"/>
      <c r="B415" s="45" t="s">
        <v>1242</v>
      </c>
      <c r="C415" s="4"/>
      <c r="D415" s="4" t="str">
        <f t="shared" si="94"/>
        <v/>
      </c>
      <c r="E415" s="4"/>
      <c r="F415" s="4"/>
      <c r="G415" s="17"/>
      <c r="H415" s="17"/>
      <c r="I415" s="17"/>
      <c r="J415" s="77"/>
      <c r="K415" s="122"/>
    </row>
    <row r="416" spans="1:11" ht="16.2" x14ac:dyDescent="0.3">
      <c r="A416" s="63"/>
      <c r="B416" s="45" t="s">
        <v>1243</v>
      </c>
      <c r="C416" s="4">
        <v>12</v>
      </c>
      <c r="D416" s="4">
        <f t="shared" ref="D416:D435" si="100">IF((OR(C416&gt;12,C416=12)),C416-2,IF(C416=8,C416-1,""))</f>
        <v>10</v>
      </c>
      <c r="E416" s="4">
        <f t="shared" ref="E416" si="101">IF(D416&lt;8,D416,8)</f>
        <v>8</v>
      </c>
      <c r="F416" s="4">
        <f t="shared" si="96"/>
        <v>2</v>
      </c>
      <c r="G416" s="17">
        <f t="shared" si="97"/>
        <v>320</v>
      </c>
      <c r="H416" s="17">
        <f t="shared" si="98"/>
        <v>0</v>
      </c>
      <c r="I416" s="17"/>
      <c r="J416" s="77"/>
      <c r="K416" s="122"/>
    </row>
    <row r="417" spans="1:11" ht="16.2" x14ac:dyDescent="0.3">
      <c r="A417" s="63"/>
      <c r="B417" s="45" t="s">
        <v>1244</v>
      </c>
      <c r="C417" s="4">
        <v>12</v>
      </c>
      <c r="D417" s="4">
        <f t="shared" si="100"/>
        <v>10</v>
      </c>
      <c r="E417" s="4"/>
      <c r="F417" s="4">
        <f t="shared" si="96"/>
        <v>2</v>
      </c>
      <c r="G417" s="17">
        <f t="shared" si="97"/>
        <v>320</v>
      </c>
      <c r="H417" s="17">
        <f t="shared" si="98"/>
        <v>0</v>
      </c>
      <c r="I417" s="17"/>
      <c r="J417" s="77"/>
      <c r="K417" s="122"/>
    </row>
    <row r="418" spans="1:11" ht="16.2" x14ac:dyDescent="0.3">
      <c r="A418" s="63"/>
      <c r="B418" s="45" t="s">
        <v>1245</v>
      </c>
      <c r="C418" s="4">
        <v>12</v>
      </c>
      <c r="D418" s="4">
        <f t="shared" si="100"/>
        <v>10</v>
      </c>
      <c r="E418" s="4"/>
      <c r="F418" s="4">
        <f t="shared" si="96"/>
        <v>2</v>
      </c>
      <c r="G418" s="17">
        <f t="shared" si="97"/>
        <v>320</v>
      </c>
      <c r="H418" s="17">
        <f t="shared" si="98"/>
        <v>0</v>
      </c>
      <c r="I418" s="17"/>
      <c r="J418" s="77"/>
      <c r="K418" s="122"/>
    </row>
    <row r="419" spans="1:11" ht="32.4" x14ac:dyDescent="0.3">
      <c r="A419" s="63"/>
      <c r="B419" s="59" t="s">
        <v>1941</v>
      </c>
      <c r="C419" s="9">
        <v>12</v>
      </c>
      <c r="D419" s="9">
        <v>10</v>
      </c>
      <c r="E419" s="9"/>
      <c r="F419" s="9">
        <f t="shared" si="96"/>
        <v>2</v>
      </c>
      <c r="G419" s="38">
        <f t="shared" si="97"/>
        <v>320</v>
      </c>
      <c r="H419" s="38">
        <f t="shared" si="98"/>
        <v>0</v>
      </c>
      <c r="I419" s="38"/>
      <c r="J419" s="78"/>
      <c r="K419" s="127">
        <f>120*8*2+120*2*4/3</f>
        <v>2240</v>
      </c>
    </row>
    <row r="420" spans="1:11" ht="16.2" x14ac:dyDescent="0.3">
      <c r="A420" s="63"/>
      <c r="B420" s="166" t="s">
        <v>2116</v>
      </c>
      <c r="C420" s="19"/>
      <c r="D420" s="19" t="str">
        <f t="shared" si="100"/>
        <v/>
      </c>
      <c r="E420" s="19"/>
      <c r="F420" s="19"/>
      <c r="G420" s="20"/>
      <c r="H420" s="20"/>
      <c r="I420" s="20"/>
      <c r="J420" s="91"/>
      <c r="K420" s="122"/>
    </row>
    <row r="421" spans="1:11" ht="16.2" x14ac:dyDescent="0.3">
      <c r="A421" s="63"/>
      <c r="B421" s="45" t="s">
        <v>1246</v>
      </c>
      <c r="C421" s="4">
        <v>12</v>
      </c>
      <c r="D421" s="4">
        <f t="shared" si="100"/>
        <v>10</v>
      </c>
      <c r="E421" s="4"/>
      <c r="F421" s="4">
        <f t="shared" si="96"/>
        <v>2</v>
      </c>
      <c r="G421" s="17">
        <f t="shared" si="97"/>
        <v>320</v>
      </c>
      <c r="H421" s="17">
        <f t="shared" si="98"/>
        <v>0</v>
      </c>
      <c r="I421" s="17"/>
      <c r="J421" s="77"/>
      <c r="K421" s="122"/>
    </row>
    <row r="422" spans="1:11" ht="16.2" x14ac:dyDescent="0.3">
      <c r="A422" s="63"/>
      <c r="B422" s="45" t="s">
        <v>1247</v>
      </c>
      <c r="C422" s="4">
        <v>13</v>
      </c>
      <c r="D422" s="4">
        <f t="shared" si="100"/>
        <v>11</v>
      </c>
      <c r="E422" s="4"/>
      <c r="F422" s="4">
        <v>2</v>
      </c>
      <c r="G422" s="17">
        <f t="shared" si="97"/>
        <v>320</v>
      </c>
      <c r="H422" s="17">
        <f t="shared" si="98"/>
        <v>0</v>
      </c>
      <c r="I422" s="17">
        <v>1</v>
      </c>
      <c r="J422" s="77"/>
      <c r="K422" s="122"/>
    </row>
    <row r="423" spans="1:11" ht="16.2" x14ac:dyDescent="0.3">
      <c r="A423" s="63"/>
      <c r="B423" s="45" t="s">
        <v>1248</v>
      </c>
      <c r="C423" s="4">
        <v>12</v>
      </c>
      <c r="D423" s="4">
        <f t="shared" si="100"/>
        <v>10</v>
      </c>
      <c r="E423" s="4"/>
      <c r="F423" s="4">
        <f t="shared" si="96"/>
        <v>2</v>
      </c>
      <c r="G423" s="17">
        <f t="shared" si="97"/>
        <v>320</v>
      </c>
      <c r="H423" s="17">
        <f t="shared" si="98"/>
        <v>0</v>
      </c>
      <c r="I423" s="17"/>
      <c r="J423" s="77"/>
      <c r="K423" s="122"/>
    </row>
    <row r="424" spans="1:11" ht="16.2" x14ac:dyDescent="0.3">
      <c r="A424" s="63"/>
      <c r="B424" s="45" t="s">
        <v>1249</v>
      </c>
      <c r="C424" s="4">
        <v>13</v>
      </c>
      <c r="D424" s="4">
        <f t="shared" si="100"/>
        <v>11</v>
      </c>
      <c r="E424" s="4"/>
      <c r="F424" s="4">
        <v>2</v>
      </c>
      <c r="G424" s="17">
        <f t="shared" si="97"/>
        <v>320</v>
      </c>
      <c r="H424" s="17">
        <f t="shared" si="98"/>
        <v>0</v>
      </c>
      <c r="I424" s="17">
        <v>1</v>
      </c>
      <c r="J424" s="77"/>
      <c r="K424" s="122"/>
    </row>
    <row r="425" spans="1:11" ht="16.2" x14ac:dyDescent="0.3">
      <c r="A425" s="63"/>
      <c r="B425" s="45" t="s">
        <v>1250</v>
      </c>
      <c r="C425" s="4">
        <v>12</v>
      </c>
      <c r="D425" s="4">
        <f t="shared" si="100"/>
        <v>10</v>
      </c>
      <c r="E425" s="4"/>
      <c r="F425" s="4">
        <f t="shared" si="96"/>
        <v>2</v>
      </c>
      <c r="G425" s="17">
        <f t="shared" si="97"/>
        <v>320</v>
      </c>
      <c r="H425" s="17">
        <f t="shared" si="98"/>
        <v>0</v>
      </c>
      <c r="I425" s="17"/>
      <c r="J425" s="77"/>
      <c r="K425" s="122"/>
    </row>
    <row r="426" spans="1:11" ht="16.2" x14ac:dyDescent="0.3">
      <c r="A426" s="63"/>
      <c r="B426" s="45" t="s">
        <v>1251</v>
      </c>
      <c r="C426" s="4"/>
      <c r="D426" s="4" t="str">
        <f t="shared" si="100"/>
        <v/>
      </c>
      <c r="E426" s="4"/>
      <c r="F426" s="4"/>
      <c r="G426" s="17"/>
      <c r="H426" s="17"/>
      <c r="I426" s="17"/>
      <c r="J426" s="77"/>
      <c r="K426" s="122"/>
    </row>
    <row r="427" spans="1:11" ht="16.2" x14ac:dyDescent="0.3">
      <c r="A427" s="63"/>
      <c r="B427" s="45" t="s">
        <v>1252</v>
      </c>
      <c r="C427" s="4">
        <v>12</v>
      </c>
      <c r="D427" s="4">
        <f>IF((OR(C427&gt;12,C427=12)),C427-2,IF(C427=8,C427-1,""))</f>
        <v>10</v>
      </c>
      <c r="E427" s="4"/>
      <c r="F427" s="4">
        <f t="shared" si="96"/>
        <v>2</v>
      </c>
      <c r="G427" s="17">
        <f>IF(2&lt;F427,2,F427)*120*4/3</f>
        <v>320</v>
      </c>
      <c r="H427" s="17">
        <f t="shared" si="98"/>
        <v>0</v>
      </c>
      <c r="I427" s="17"/>
      <c r="J427" s="77"/>
      <c r="K427" s="122"/>
    </row>
    <row r="428" spans="1:11" ht="16.2" x14ac:dyDescent="0.3">
      <c r="A428" s="63"/>
      <c r="B428" s="45" t="s">
        <v>1253</v>
      </c>
      <c r="C428" s="4">
        <v>12</v>
      </c>
      <c r="D428" s="4">
        <v>10</v>
      </c>
      <c r="E428" s="4"/>
      <c r="F428" s="4">
        <f t="shared" si="96"/>
        <v>2</v>
      </c>
      <c r="G428" s="17">
        <f t="shared" si="97"/>
        <v>320</v>
      </c>
      <c r="H428" s="17">
        <f t="shared" si="98"/>
        <v>0</v>
      </c>
      <c r="I428" s="17"/>
      <c r="J428" s="77"/>
      <c r="K428" s="122"/>
    </row>
    <row r="429" spans="1:11" ht="16.2" x14ac:dyDescent="0.3">
      <c r="A429" s="63"/>
      <c r="B429" s="45" t="s">
        <v>1254</v>
      </c>
      <c r="C429" s="4">
        <v>12</v>
      </c>
      <c r="D429" s="4">
        <f t="shared" si="100"/>
        <v>10</v>
      </c>
      <c r="E429" s="4"/>
      <c r="F429" s="4">
        <f t="shared" si="96"/>
        <v>2</v>
      </c>
      <c r="G429" s="17">
        <f t="shared" si="97"/>
        <v>320</v>
      </c>
      <c r="H429" s="17">
        <f t="shared" si="98"/>
        <v>0</v>
      </c>
      <c r="I429" s="17"/>
      <c r="J429" s="77"/>
      <c r="K429" s="122"/>
    </row>
    <row r="430" spans="1:11" ht="16.2" x14ac:dyDescent="0.3">
      <c r="A430" s="63"/>
      <c r="B430" s="45" t="s">
        <v>1255</v>
      </c>
      <c r="C430" s="4">
        <v>11</v>
      </c>
      <c r="D430" s="4">
        <v>10</v>
      </c>
      <c r="E430" s="4"/>
      <c r="F430" s="4">
        <f t="shared" si="96"/>
        <v>2</v>
      </c>
      <c r="G430" s="17">
        <f t="shared" si="97"/>
        <v>320</v>
      </c>
      <c r="H430" s="17">
        <f t="shared" si="98"/>
        <v>0</v>
      </c>
      <c r="I430" s="17"/>
      <c r="J430" s="77"/>
      <c r="K430" s="122"/>
    </row>
    <row r="431" spans="1:11" ht="16.2" x14ac:dyDescent="0.3">
      <c r="A431" s="63"/>
      <c r="B431" s="45" t="s">
        <v>1256</v>
      </c>
      <c r="C431" s="4"/>
      <c r="D431" s="4" t="str">
        <f t="shared" si="100"/>
        <v/>
      </c>
      <c r="E431" s="4"/>
      <c r="F431" s="4"/>
      <c r="G431" s="17"/>
      <c r="H431" s="17"/>
      <c r="I431" s="17"/>
      <c r="J431" s="77"/>
      <c r="K431" s="122"/>
    </row>
    <row r="432" spans="1:11" ht="16.2" x14ac:dyDescent="0.3">
      <c r="A432" s="63"/>
      <c r="B432" s="45" t="s">
        <v>1257</v>
      </c>
      <c r="C432" s="4"/>
      <c r="D432" s="4" t="str">
        <f t="shared" si="100"/>
        <v/>
      </c>
      <c r="E432" s="4"/>
      <c r="F432" s="4"/>
      <c r="G432" s="17"/>
      <c r="H432" s="17"/>
      <c r="I432" s="17"/>
      <c r="J432" s="77"/>
      <c r="K432" s="122"/>
    </row>
    <row r="433" spans="1:11" ht="16.2" x14ac:dyDescent="0.3">
      <c r="A433" s="63"/>
      <c r="B433" s="45" t="s">
        <v>1258</v>
      </c>
      <c r="C433" s="4">
        <v>12</v>
      </c>
      <c r="D433" s="4">
        <f t="shared" si="100"/>
        <v>10</v>
      </c>
      <c r="E433" s="4"/>
      <c r="F433" s="4">
        <f t="shared" si="96"/>
        <v>2</v>
      </c>
      <c r="G433" s="17">
        <f t="shared" si="97"/>
        <v>320</v>
      </c>
      <c r="H433" s="17">
        <f t="shared" si="98"/>
        <v>0</v>
      </c>
      <c r="I433" s="17"/>
      <c r="J433" s="77"/>
      <c r="K433" s="122"/>
    </row>
    <row r="434" spans="1:11" ht="16.2" x14ac:dyDescent="0.3">
      <c r="A434" s="63"/>
      <c r="B434" s="45" t="s">
        <v>1259</v>
      </c>
      <c r="C434" s="4">
        <v>13</v>
      </c>
      <c r="D434" s="4">
        <f t="shared" si="100"/>
        <v>11</v>
      </c>
      <c r="E434" s="4"/>
      <c r="F434" s="4">
        <v>2</v>
      </c>
      <c r="G434" s="17">
        <f t="shared" si="97"/>
        <v>320</v>
      </c>
      <c r="H434" s="17">
        <f t="shared" si="98"/>
        <v>0</v>
      </c>
      <c r="I434" s="17">
        <v>1</v>
      </c>
      <c r="J434" s="77"/>
      <c r="K434" s="122"/>
    </row>
    <row r="435" spans="1:11" ht="16.2" x14ac:dyDescent="0.3">
      <c r="A435" s="63"/>
      <c r="B435" s="45" t="s">
        <v>1260</v>
      </c>
      <c r="C435" s="4">
        <v>12</v>
      </c>
      <c r="D435" s="4">
        <f t="shared" si="100"/>
        <v>10</v>
      </c>
      <c r="E435" s="4"/>
      <c r="F435" s="4">
        <f t="shared" si="96"/>
        <v>2</v>
      </c>
      <c r="G435" s="17">
        <f t="shared" si="97"/>
        <v>320</v>
      </c>
      <c r="H435" s="17">
        <f t="shared" si="98"/>
        <v>0</v>
      </c>
      <c r="I435" s="17"/>
      <c r="J435" s="77"/>
      <c r="K435" s="122"/>
    </row>
    <row r="436" spans="1:11" ht="16.2" x14ac:dyDescent="0.3">
      <c r="A436" s="63"/>
      <c r="B436" s="8" t="s">
        <v>59</v>
      </c>
      <c r="C436" s="4"/>
      <c r="D436" s="4">
        <v>176</v>
      </c>
      <c r="E436" s="4"/>
      <c r="F436" s="4">
        <v>43</v>
      </c>
      <c r="G436" s="17"/>
      <c r="H436" s="17"/>
      <c r="I436" s="128">
        <v>4.5</v>
      </c>
      <c r="J436" s="77">
        <v>21120</v>
      </c>
      <c r="K436" s="122"/>
    </row>
    <row r="437" spans="1:11" ht="32.4" x14ac:dyDescent="0.3">
      <c r="A437" s="63"/>
      <c r="B437" s="90" t="s">
        <v>1849</v>
      </c>
      <c r="C437" s="26"/>
      <c r="D437" s="4"/>
      <c r="E437" s="4"/>
      <c r="F437" s="4"/>
      <c r="G437" s="1"/>
      <c r="H437" s="1"/>
      <c r="I437" s="1"/>
      <c r="J437" s="133">
        <f>120*43*4/3+4.5*120*5/3</f>
        <v>7780</v>
      </c>
      <c r="K437" s="122">
        <v>4680</v>
      </c>
    </row>
    <row r="438" spans="1:11" ht="16.2" x14ac:dyDescent="0.3">
      <c r="A438" s="63"/>
      <c r="B438" s="8" t="s">
        <v>1817</v>
      </c>
      <c r="C438" s="26"/>
      <c r="D438" s="4"/>
      <c r="E438" s="4"/>
      <c r="F438" s="4"/>
      <c r="G438" s="1"/>
      <c r="H438" s="1"/>
      <c r="I438" s="1"/>
      <c r="J438" s="133">
        <v>33580</v>
      </c>
      <c r="K438" s="122"/>
    </row>
    <row r="439" spans="1:11" ht="16.2" x14ac:dyDescent="0.3">
      <c r="A439" s="63"/>
      <c r="B439" s="8" t="s">
        <v>1</v>
      </c>
      <c r="C439" s="26"/>
      <c r="D439" s="4"/>
      <c r="E439" s="4"/>
      <c r="F439" s="4"/>
      <c r="G439" s="1"/>
      <c r="H439" s="1"/>
      <c r="I439" s="1"/>
      <c r="J439" s="133">
        <v>43672</v>
      </c>
      <c r="K439" s="122"/>
    </row>
    <row r="440" spans="1:11" ht="16.2" x14ac:dyDescent="0.3">
      <c r="A440" s="63"/>
      <c r="B440" s="8" t="s">
        <v>405</v>
      </c>
      <c r="C440" s="9"/>
      <c r="D440" s="9" t="str">
        <f t="shared" ref="D440" si="102">IF((OR(C440&gt;12,C440=12)),C440-2,IF(C440=8,C440-1,""))</f>
        <v/>
      </c>
      <c r="E440" s="9"/>
      <c r="F440" s="9"/>
      <c r="G440" s="10"/>
      <c r="H440" s="10"/>
      <c r="I440" s="10"/>
      <c r="J440" s="78">
        <v>10092</v>
      </c>
      <c r="K440" s="122"/>
    </row>
    <row r="441" spans="1:11" x14ac:dyDescent="0.3">
      <c r="A441" s="63"/>
      <c r="B441"/>
      <c r="K441" s="122"/>
    </row>
    <row r="442" spans="1:11" ht="16.2" x14ac:dyDescent="0.3">
      <c r="A442" s="63"/>
      <c r="B442" s="45" t="s">
        <v>1261</v>
      </c>
      <c r="C442" s="4">
        <v>13</v>
      </c>
      <c r="D442" s="4">
        <f t="shared" ref="D442:D471" si="103">IF((OR(C442&gt;12,C442=12)),C442-2,IF(C442=8,C442-1,""))</f>
        <v>11</v>
      </c>
      <c r="E442" s="4"/>
      <c r="F442" s="4">
        <v>2</v>
      </c>
      <c r="G442" s="17">
        <f>IF(2&lt;F442,2,F442)*120*4/3</f>
        <v>320</v>
      </c>
      <c r="H442" s="17">
        <f>IF(F442&gt;2,F442-2,0)*120*5/3</f>
        <v>0</v>
      </c>
      <c r="I442" s="17">
        <v>1</v>
      </c>
      <c r="J442" s="77"/>
      <c r="K442" s="122"/>
    </row>
    <row r="443" spans="1:11" ht="16.2" x14ac:dyDescent="0.3">
      <c r="A443" s="63"/>
      <c r="B443" s="45" t="s">
        <v>1262</v>
      </c>
      <c r="C443" s="4">
        <v>12</v>
      </c>
      <c r="D443" s="4">
        <f t="shared" si="103"/>
        <v>10</v>
      </c>
      <c r="E443" s="4"/>
      <c r="F443" s="4">
        <f t="shared" ref="F443:F470" si="104">D443-8</f>
        <v>2</v>
      </c>
      <c r="G443" s="17">
        <f t="shared" ref="G443:G470" si="105">IF(2&lt;F443,2,F443)*120*4/3</f>
        <v>320</v>
      </c>
      <c r="H443" s="17">
        <f t="shared" ref="H443:H471" si="106">IF(F443&gt;2,F443-2,0)*120*5/3</f>
        <v>0</v>
      </c>
      <c r="I443" s="17"/>
      <c r="J443" s="77"/>
      <c r="K443" s="122"/>
    </row>
    <row r="444" spans="1:11" ht="16.2" x14ac:dyDescent="0.3">
      <c r="A444" s="63"/>
      <c r="B444" s="45" t="s">
        <v>1263</v>
      </c>
      <c r="C444" s="4"/>
      <c r="D444" s="4" t="str">
        <f t="shared" si="103"/>
        <v/>
      </c>
      <c r="E444" s="4"/>
      <c r="F444" s="4"/>
      <c r="G444" s="17"/>
      <c r="H444" s="17"/>
      <c r="I444" s="17"/>
      <c r="J444" s="77"/>
      <c r="K444" s="122"/>
    </row>
    <row r="445" spans="1:11" ht="16.2" x14ac:dyDescent="0.3">
      <c r="A445" s="63"/>
      <c r="B445" s="45" t="s">
        <v>1264</v>
      </c>
      <c r="C445" s="4"/>
      <c r="D445" s="4" t="str">
        <f t="shared" si="103"/>
        <v/>
      </c>
      <c r="E445" s="4"/>
      <c r="F445" s="4"/>
      <c r="G445" s="17"/>
      <c r="H445" s="17"/>
      <c r="I445" s="17"/>
      <c r="J445" s="77"/>
      <c r="K445" s="122"/>
    </row>
    <row r="446" spans="1:11" ht="16.2" x14ac:dyDescent="0.3">
      <c r="A446" s="63"/>
      <c r="B446" s="45" t="s">
        <v>1265</v>
      </c>
      <c r="C446" s="4">
        <v>12</v>
      </c>
      <c r="D446" s="4">
        <f t="shared" si="103"/>
        <v>10</v>
      </c>
      <c r="E446" s="4"/>
      <c r="F446" s="4">
        <f t="shared" si="104"/>
        <v>2</v>
      </c>
      <c r="G446" s="17">
        <f t="shared" si="105"/>
        <v>320</v>
      </c>
      <c r="H446" s="17">
        <f t="shared" si="106"/>
        <v>0</v>
      </c>
      <c r="I446" s="17"/>
      <c r="J446" s="77"/>
      <c r="K446" s="122"/>
    </row>
    <row r="447" spans="1:11" ht="16.2" x14ac:dyDescent="0.3">
      <c r="A447" s="63"/>
      <c r="B447" s="45" t="s">
        <v>1266</v>
      </c>
      <c r="C447" s="4">
        <v>12</v>
      </c>
      <c r="D447" s="4">
        <f t="shared" si="103"/>
        <v>10</v>
      </c>
      <c r="E447" s="4"/>
      <c r="F447" s="4">
        <f t="shared" si="104"/>
        <v>2</v>
      </c>
      <c r="G447" s="17">
        <f t="shared" si="105"/>
        <v>320</v>
      </c>
      <c r="H447" s="17">
        <f t="shared" si="106"/>
        <v>0</v>
      </c>
      <c r="I447" s="17"/>
      <c r="J447" s="77"/>
      <c r="K447" s="122"/>
    </row>
    <row r="448" spans="1:11" ht="16.2" x14ac:dyDescent="0.3">
      <c r="A448" s="63"/>
      <c r="B448" s="45" t="s">
        <v>1267</v>
      </c>
      <c r="C448" s="4">
        <v>12.5</v>
      </c>
      <c r="D448" s="4">
        <f t="shared" si="103"/>
        <v>10.5</v>
      </c>
      <c r="E448" s="4"/>
      <c r="F448" s="4">
        <v>2</v>
      </c>
      <c r="G448" s="17">
        <f t="shared" si="105"/>
        <v>320</v>
      </c>
      <c r="H448" s="17">
        <f t="shared" si="106"/>
        <v>0</v>
      </c>
      <c r="I448" s="128">
        <v>0.5</v>
      </c>
      <c r="J448" s="77"/>
      <c r="K448" s="122"/>
    </row>
    <row r="449" spans="1:11" ht="16.2" x14ac:dyDescent="0.3">
      <c r="A449" s="63"/>
      <c r="B449" s="45" t="s">
        <v>1268</v>
      </c>
      <c r="C449" s="4">
        <v>12</v>
      </c>
      <c r="D449" s="4">
        <f t="shared" si="103"/>
        <v>10</v>
      </c>
      <c r="E449" s="4"/>
      <c r="F449" s="4">
        <f t="shared" si="104"/>
        <v>2</v>
      </c>
      <c r="G449" s="17">
        <f t="shared" si="105"/>
        <v>320</v>
      </c>
      <c r="H449" s="17">
        <f t="shared" si="106"/>
        <v>0</v>
      </c>
      <c r="I449" s="17"/>
      <c r="J449" s="77"/>
      <c r="K449" s="122"/>
    </row>
    <row r="450" spans="1:11" ht="16.2" x14ac:dyDescent="0.3">
      <c r="A450" s="63"/>
      <c r="B450" s="45" t="s">
        <v>1269</v>
      </c>
      <c r="C450" s="4">
        <v>11</v>
      </c>
      <c r="D450" s="4">
        <v>10</v>
      </c>
      <c r="E450" s="4"/>
      <c r="F450" s="4">
        <f t="shared" si="104"/>
        <v>2</v>
      </c>
      <c r="G450" s="17">
        <f t="shared" si="105"/>
        <v>320</v>
      </c>
      <c r="H450" s="17">
        <f t="shared" si="106"/>
        <v>0</v>
      </c>
      <c r="I450" s="17"/>
      <c r="J450" s="77"/>
      <c r="K450" s="122"/>
    </row>
    <row r="451" spans="1:11" ht="16.2" x14ac:dyDescent="0.3">
      <c r="A451" s="63"/>
      <c r="B451" s="45" t="s">
        <v>1270</v>
      </c>
      <c r="C451" s="4"/>
      <c r="D451" s="4" t="str">
        <f t="shared" si="103"/>
        <v/>
      </c>
      <c r="E451" s="4"/>
      <c r="F451" s="4"/>
      <c r="G451" s="17"/>
      <c r="H451" s="17"/>
      <c r="I451" s="17"/>
      <c r="J451" s="77"/>
      <c r="K451" s="122"/>
    </row>
    <row r="452" spans="1:11" s="140" customFormat="1" ht="32.4" x14ac:dyDescent="0.3">
      <c r="A452" s="153"/>
      <c r="B452" s="81" t="s">
        <v>1943</v>
      </c>
      <c r="C452" s="10">
        <v>14</v>
      </c>
      <c r="D452" s="10">
        <f t="shared" si="103"/>
        <v>12</v>
      </c>
      <c r="E452" s="10"/>
      <c r="F452" s="10">
        <v>2</v>
      </c>
      <c r="G452" s="38">
        <f t="shared" si="105"/>
        <v>320</v>
      </c>
      <c r="H452" s="38">
        <f t="shared" si="106"/>
        <v>0</v>
      </c>
      <c r="I452" s="38">
        <v>2</v>
      </c>
      <c r="J452" s="82"/>
      <c r="K452" s="149">
        <f>120*8*2+120*2*4/3+120*2*5/3</f>
        <v>2640</v>
      </c>
    </row>
    <row r="453" spans="1:11" ht="16.2" x14ac:dyDescent="0.3">
      <c r="A453" s="63"/>
      <c r="B453" s="45" t="s">
        <v>1271</v>
      </c>
      <c r="C453" s="4">
        <v>12</v>
      </c>
      <c r="D453" s="4">
        <f t="shared" si="103"/>
        <v>10</v>
      </c>
      <c r="E453" s="4"/>
      <c r="F453" s="4">
        <f t="shared" si="104"/>
        <v>2</v>
      </c>
      <c r="G453" s="17">
        <f t="shared" si="105"/>
        <v>320</v>
      </c>
      <c r="H453" s="17">
        <f t="shared" si="106"/>
        <v>0</v>
      </c>
      <c r="I453" s="17"/>
      <c r="J453" s="77"/>
      <c r="K453" s="122"/>
    </row>
    <row r="454" spans="1:11" ht="16.2" x14ac:dyDescent="0.3">
      <c r="A454" s="63"/>
      <c r="B454" s="45" t="s">
        <v>1272</v>
      </c>
      <c r="C454" s="4">
        <v>13</v>
      </c>
      <c r="D454" s="4">
        <f t="shared" si="103"/>
        <v>11</v>
      </c>
      <c r="E454" s="4"/>
      <c r="F454" s="4">
        <v>2</v>
      </c>
      <c r="G454" s="17">
        <f t="shared" si="105"/>
        <v>320</v>
      </c>
      <c r="H454" s="17">
        <f t="shared" si="106"/>
        <v>0</v>
      </c>
      <c r="I454" s="17">
        <v>1</v>
      </c>
      <c r="J454" s="77"/>
      <c r="K454" s="122"/>
    </row>
    <row r="455" spans="1:11" ht="16.2" x14ac:dyDescent="0.3">
      <c r="A455" s="63"/>
      <c r="B455" s="45" t="s">
        <v>1273</v>
      </c>
      <c r="C455" s="4">
        <v>13</v>
      </c>
      <c r="D455" s="4">
        <f t="shared" si="103"/>
        <v>11</v>
      </c>
      <c r="E455" s="4"/>
      <c r="F455" s="4">
        <v>2</v>
      </c>
      <c r="G455" s="17">
        <f t="shared" si="105"/>
        <v>320</v>
      </c>
      <c r="H455" s="17">
        <f t="shared" si="106"/>
        <v>0</v>
      </c>
      <c r="I455" s="17">
        <v>1</v>
      </c>
      <c r="J455" s="77"/>
      <c r="K455" s="122"/>
    </row>
    <row r="456" spans="1:11" ht="16.2" x14ac:dyDescent="0.3">
      <c r="A456" s="63"/>
      <c r="B456" s="45" t="s">
        <v>1274</v>
      </c>
      <c r="C456" s="4"/>
      <c r="D456" s="4" t="str">
        <f t="shared" si="103"/>
        <v/>
      </c>
      <c r="E456" s="4"/>
      <c r="F456" s="4"/>
      <c r="G456" s="17"/>
      <c r="H456" s="17"/>
      <c r="I456" s="17"/>
      <c r="J456" s="77"/>
      <c r="K456" s="122"/>
    </row>
    <row r="457" spans="1:11" ht="16.2" x14ac:dyDescent="0.3">
      <c r="A457" s="63"/>
      <c r="B457" s="45" t="s">
        <v>1275</v>
      </c>
      <c r="C457" s="4"/>
      <c r="D457" s="4" t="str">
        <f t="shared" si="103"/>
        <v/>
      </c>
      <c r="E457" s="4"/>
      <c r="F457" s="4"/>
      <c r="G457" s="17"/>
      <c r="H457" s="17"/>
      <c r="I457" s="17"/>
      <c r="J457" s="77"/>
      <c r="K457" s="122"/>
    </row>
    <row r="458" spans="1:11" ht="16.2" x14ac:dyDescent="0.3">
      <c r="A458" s="63"/>
      <c r="B458" s="45" t="s">
        <v>1276</v>
      </c>
      <c r="C458" s="4">
        <v>12</v>
      </c>
      <c r="D458" s="4">
        <f t="shared" si="103"/>
        <v>10</v>
      </c>
      <c r="E458" s="4"/>
      <c r="F458" s="4">
        <f t="shared" si="104"/>
        <v>2</v>
      </c>
      <c r="G458" s="17">
        <f t="shared" si="105"/>
        <v>320</v>
      </c>
      <c r="H458" s="17">
        <f t="shared" si="106"/>
        <v>0</v>
      </c>
      <c r="I458" s="17"/>
      <c r="J458" s="77"/>
      <c r="K458" s="122"/>
    </row>
    <row r="459" spans="1:11" ht="16.2" x14ac:dyDescent="0.3">
      <c r="A459" s="63"/>
      <c r="B459" s="45" t="s">
        <v>1277</v>
      </c>
      <c r="C459" s="4">
        <v>12</v>
      </c>
      <c r="D459" s="4">
        <f t="shared" si="103"/>
        <v>10</v>
      </c>
      <c r="E459" s="4"/>
      <c r="F459" s="4">
        <f t="shared" si="104"/>
        <v>2</v>
      </c>
      <c r="G459" s="17">
        <f t="shared" si="105"/>
        <v>320</v>
      </c>
      <c r="H459" s="17">
        <f t="shared" si="106"/>
        <v>0</v>
      </c>
      <c r="I459" s="17"/>
      <c r="J459" s="77"/>
      <c r="K459" s="122"/>
    </row>
    <row r="460" spans="1:11" ht="16.2" x14ac:dyDescent="0.3">
      <c r="A460" s="63"/>
      <c r="B460" s="45" t="s">
        <v>1278</v>
      </c>
      <c r="C460" s="4">
        <v>12</v>
      </c>
      <c r="D460" s="4">
        <f t="shared" si="103"/>
        <v>10</v>
      </c>
      <c r="E460" s="4"/>
      <c r="F460" s="4">
        <f t="shared" si="104"/>
        <v>2</v>
      </c>
      <c r="G460" s="17">
        <f t="shared" si="105"/>
        <v>320</v>
      </c>
      <c r="H460" s="17">
        <f t="shared" si="106"/>
        <v>0</v>
      </c>
      <c r="I460" s="17"/>
      <c r="J460" s="77"/>
      <c r="K460" s="122"/>
    </row>
    <row r="461" spans="1:11" ht="16.2" x14ac:dyDescent="0.3">
      <c r="A461" s="63"/>
      <c r="B461" s="45" t="s">
        <v>1279</v>
      </c>
      <c r="C461" s="4">
        <v>12</v>
      </c>
      <c r="D461" s="4">
        <f t="shared" si="103"/>
        <v>10</v>
      </c>
      <c r="E461" s="4"/>
      <c r="F461" s="4">
        <f t="shared" si="104"/>
        <v>2</v>
      </c>
      <c r="G461" s="17">
        <f t="shared" si="105"/>
        <v>320</v>
      </c>
      <c r="H461" s="17">
        <f t="shared" si="106"/>
        <v>0</v>
      </c>
      <c r="I461" s="17"/>
      <c r="J461" s="77"/>
      <c r="K461" s="122"/>
    </row>
    <row r="462" spans="1:11" ht="16.2" x14ac:dyDescent="0.3">
      <c r="A462" s="63"/>
      <c r="B462" s="45" t="s">
        <v>1280</v>
      </c>
      <c r="C462" s="4">
        <v>10</v>
      </c>
      <c r="D462" s="4">
        <v>9</v>
      </c>
      <c r="E462" s="4"/>
      <c r="F462" s="4">
        <f t="shared" si="104"/>
        <v>1</v>
      </c>
      <c r="G462" s="17">
        <f t="shared" si="105"/>
        <v>160</v>
      </c>
      <c r="H462" s="17">
        <f t="shared" si="106"/>
        <v>0</v>
      </c>
      <c r="I462" s="17"/>
      <c r="J462" s="77"/>
      <c r="K462" s="122"/>
    </row>
    <row r="463" spans="1:11" ht="16.2" x14ac:dyDescent="0.3">
      <c r="A463" s="63"/>
      <c r="B463" s="45" t="s">
        <v>1281</v>
      </c>
      <c r="C463" s="4">
        <v>12</v>
      </c>
      <c r="D463" s="4">
        <f t="shared" si="103"/>
        <v>10</v>
      </c>
      <c r="E463" s="4"/>
      <c r="F463" s="4">
        <f t="shared" si="104"/>
        <v>2</v>
      </c>
      <c r="G463" s="17">
        <f t="shared" si="105"/>
        <v>320</v>
      </c>
      <c r="H463" s="17">
        <f t="shared" si="106"/>
        <v>0</v>
      </c>
      <c r="I463" s="17"/>
      <c r="J463" s="77"/>
      <c r="K463" s="122"/>
    </row>
    <row r="464" spans="1:11" ht="16.2" x14ac:dyDescent="0.3">
      <c r="A464" s="63"/>
      <c r="B464" s="45" t="s">
        <v>1282</v>
      </c>
      <c r="C464" s="4">
        <v>12</v>
      </c>
      <c r="D464" s="4">
        <f t="shared" si="103"/>
        <v>10</v>
      </c>
      <c r="E464" s="4"/>
      <c r="F464" s="4">
        <f t="shared" si="104"/>
        <v>2</v>
      </c>
      <c r="G464" s="17">
        <f t="shared" si="105"/>
        <v>320</v>
      </c>
      <c r="H464" s="17">
        <f t="shared" si="106"/>
        <v>0</v>
      </c>
      <c r="I464" s="17"/>
      <c r="J464" s="77"/>
      <c r="K464" s="122"/>
    </row>
    <row r="465" spans="1:11" ht="16.2" x14ac:dyDescent="0.3">
      <c r="A465" s="63"/>
      <c r="B465" s="45" t="s">
        <v>1283</v>
      </c>
      <c r="C465" s="4">
        <v>12</v>
      </c>
      <c r="D465" s="4">
        <f t="shared" si="103"/>
        <v>10</v>
      </c>
      <c r="E465" s="4"/>
      <c r="F465" s="4">
        <f t="shared" si="104"/>
        <v>2</v>
      </c>
      <c r="G465" s="17">
        <f t="shared" si="105"/>
        <v>320</v>
      </c>
      <c r="H465" s="17">
        <f t="shared" si="106"/>
        <v>0</v>
      </c>
      <c r="I465" s="17"/>
      <c r="J465" s="77"/>
      <c r="K465" s="122"/>
    </row>
    <row r="466" spans="1:11" ht="16.2" x14ac:dyDescent="0.3">
      <c r="A466" s="63"/>
      <c r="B466" s="45" t="s">
        <v>1284</v>
      </c>
      <c r="C466" s="4">
        <v>13</v>
      </c>
      <c r="D466" s="4">
        <f t="shared" si="103"/>
        <v>11</v>
      </c>
      <c r="E466" s="4"/>
      <c r="F466" s="4">
        <v>2</v>
      </c>
      <c r="G466" s="17">
        <f t="shared" si="105"/>
        <v>320</v>
      </c>
      <c r="H466" s="17">
        <f t="shared" si="106"/>
        <v>0</v>
      </c>
      <c r="I466" s="17">
        <v>1</v>
      </c>
      <c r="J466" s="77"/>
      <c r="K466" s="122"/>
    </row>
    <row r="467" spans="1:11" ht="16.2" x14ac:dyDescent="0.3">
      <c r="A467" s="63"/>
      <c r="B467" s="45" t="s">
        <v>1285</v>
      </c>
      <c r="C467" s="4">
        <v>12</v>
      </c>
      <c r="D467" s="4">
        <f t="shared" si="103"/>
        <v>10</v>
      </c>
      <c r="E467" s="4"/>
      <c r="F467" s="4">
        <f t="shared" si="104"/>
        <v>2</v>
      </c>
      <c r="G467" s="17">
        <f t="shared" si="105"/>
        <v>320</v>
      </c>
      <c r="H467" s="17">
        <f t="shared" si="106"/>
        <v>0</v>
      </c>
      <c r="I467" s="17"/>
      <c r="J467" s="77"/>
      <c r="K467" s="122"/>
    </row>
    <row r="468" spans="1:11" ht="16.2" x14ac:dyDescent="0.3">
      <c r="A468" s="63"/>
      <c r="B468" s="45" t="s">
        <v>1286</v>
      </c>
      <c r="C468" s="4"/>
      <c r="D468" s="4" t="str">
        <f t="shared" si="103"/>
        <v/>
      </c>
      <c r="E468" s="4"/>
      <c r="F468" s="4"/>
      <c r="G468" s="17"/>
      <c r="H468" s="17"/>
      <c r="I468" s="17"/>
      <c r="J468" s="77"/>
      <c r="K468" s="122"/>
    </row>
    <row r="469" spans="1:11" ht="16.2" x14ac:dyDescent="0.3">
      <c r="A469" s="63"/>
      <c r="B469" s="45" t="s">
        <v>1287</v>
      </c>
      <c r="C469" s="4"/>
      <c r="D469" s="4" t="str">
        <f t="shared" si="103"/>
        <v/>
      </c>
      <c r="E469" s="4"/>
      <c r="F469" s="4"/>
      <c r="G469" s="17"/>
      <c r="H469" s="17"/>
      <c r="I469" s="17"/>
      <c r="J469" s="77"/>
      <c r="K469" s="122"/>
    </row>
    <row r="470" spans="1:11" ht="16.2" x14ac:dyDescent="0.3">
      <c r="A470" s="63"/>
      <c r="B470" s="45" t="s">
        <v>1288</v>
      </c>
      <c r="C470" s="4">
        <v>12</v>
      </c>
      <c r="D470" s="4">
        <f t="shared" si="103"/>
        <v>10</v>
      </c>
      <c r="E470" s="4"/>
      <c r="F470" s="4">
        <f t="shared" si="104"/>
        <v>2</v>
      </c>
      <c r="G470" s="17">
        <f t="shared" si="105"/>
        <v>320</v>
      </c>
      <c r="H470" s="17">
        <f t="shared" si="106"/>
        <v>0</v>
      </c>
      <c r="I470" s="17"/>
      <c r="J470" s="77"/>
      <c r="K470" s="122"/>
    </row>
    <row r="471" spans="1:11" ht="16.2" x14ac:dyDescent="0.3">
      <c r="A471" s="63"/>
      <c r="B471" s="45" t="s">
        <v>1289</v>
      </c>
      <c r="C471" s="4">
        <v>12</v>
      </c>
      <c r="D471" s="4">
        <f t="shared" si="103"/>
        <v>10</v>
      </c>
      <c r="E471" s="4"/>
      <c r="F471" s="4">
        <f t="shared" ref="F471" si="107">D471-8</f>
        <v>2</v>
      </c>
      <c r="G471" s="17">
        <f t="shared" ref="G471" si="108">IF(2&lt;F471,2,F471)*126*4/3</f>
        <v>336</v>
      </c>
      <c r="H471" s="17">
        <f t="shared" si="106"/>
        <v>0</v>
      </c>
      <c r="I471" s="17"/>
      <c r="J471" s="77"/>
      <c r="K471" s="122"/>
    </row>
    <row r="472" spans="1:11" ht="16.2" x14ac:dyDescent="0.3">
      <c r="A472" s="63"/>
      <c r="B472" s="8" t="s">
        <v>59</v>
      </c>
      <c r="C472" s="4"/>
      <c r="D472" s="4">
        <v>176</v>
      </c>
      <c r="E472" s="4"/>
      <c r="F472" s="4">
        <v>43</v>
      </c>
      <c r="G472" s="17"/>
      <c r="H472" s="17"/>
      <c r="I472" s="128">
        <v>4.5</v>
      </c>
      <c r="J472" s="77">
        <v>21120</v>
      </c>
      <c r="K472" s="122"/>
    </row>
    <row r="473" spans="1:11" ht="32.4" x14ac:dyDescent="0.3">
      <c r="A473" s="63"/>
      <c r="B473" s="90" t="s">
        <v>1849</v>
      </c>
      <c r="C473" s="26"/>
      <c r="D473" s="4"/>
      <c r="E473" s="4"/>
      <c r="F473" s="4"/>
      <c r="G473" s="1"/>
      <c r="H473" s="1"/>
      <c r="I473" s="1"/>
      <c r="J473" s="133">
        <f>120*43*4/3+120*4.5*5/3</f>
        <v>7780</v>
      </c>
      <c r="K473" s="122">
        <v>2640</v>
      </c>
    </row>
    <row r="474" spans="1:11" ht="16.2" x14ac:dyDescent="0.3">
      <c r="A474" s="63"/>
      <c r="B474" s="8" t="s">
        <v>1817</v>
      </c>
      <c r="C474" s="26"/>
      <c r="D474" s="4"/>
      <c r="E474" s="4"/>
      <c r="F474" s="4"/>
      <c r="G474" s="1"/>
      <c r="H474" s="1"/>
      <c r="I474" s="1"/>
      <c r="J474" s="133">
        <v>31540</v>
      </c>
      <c r="K474" s="122"/>
    </row>
    <row r="475" spans="1:11" ht="16.2" x14ac:dyDescent="0.3">
      <c r="A475" s="63"/>
      <c r="B475" s="8" t="s">
        <v>1</v>
      </c>
      <c r="C475" s="26"/>
      <c r="D475" s="4"/>
      <c r="E475" s="4"/>
      <c r="F475" s="4"/>
      <c r="G475" s="1"/>
      <c r="H475" s="1"/>
      <c r="I475" s="1"/>
      <c r="J475" s="133">
        <v>43672</v>
      </c>
      <c r="K475" s="122"/>
    </row>
    <row r="476" spans="1:11" ht="16.2" x14ac:dyDescent="0.3">
      <c r="A476" s="63"/>
      <c r="B476" s="8" t="s">
        <v>405</v>
      </c>
      <c r="C476" s="9"/>
      <c r="D476" s="9" t="str">
        <f t="shared" ref="D476" si="109">IF((OR(C476&gt;12,C476=12)),C476-2,IF(C476=8,C476-1,""))</f>
        <v/>
      </c>
      <c r="E476" s="9"/>
      <c r="F476" s="9"/>
      <c r="G476" s="10"/>
      <c r="H476" s="10"/>
      <c r="I476" s="10"/>
      <c r="J476" s="78">
        <v>12132</v>
      </c>
      <c r="K476" s="122"/>
    </row>
    <row r="477" spans="1:11" x14ac:dyDescent="0.3">
      <c r="A477" s="63"/>
      <c r="B477"/>
      <c r="K477" s="122"/>
    </row>
    <row r="478" spans="1:11" ht="16.2" x14ac:dyDescent="0.3">
      <c r="A478" s="63"/>
      <c r="B478" s="45" t="s">
        <v>1290</v>
      </c>
      <c r="C478" s="4">
        <v>10.5</v>
      </c>
      <c r="D478" s="4">
        <v>9.5</v>
      </c>
      <c r="E478" s="4"/>
      <c r="F478" s="4">
        <f t="shared" ref="F478:F508" si="110">D478-8</f>
        <v>1.5</v>
      </c>
      <c r="G478" s="17">
        <f>IF(2&lt;F478,2,F478)*120*4/3</f>
        <v>240</v>
      </c>
      <c r="H478" s="17">
        <f>IF(F478&gt;2,F478-2,0)*120*5/3</f>
        <v>0</v>
      </c>
      <c r="I478" s="17"/>
      <c r="J478" s="77"/>
      <c r="K478" s="122"/>
    </row>
    <row r="479" spans="1:11" ht="16.2" x14ac:dyDescent="0.3">
      <c r="A479" s="63"/>
      <c r="B479" s="45" t="s">
        <v>1291</v>
      </c>
      <c r="C479" s="4">
        <v>12</v>
      </c>
      <c r="D479" s="4">
        <f t="shared" ref="D479" si="111">IF((OR(C479&gt;12,C479=12)),C479-2,IF(C479=8,C479-1,""))</f>
        <v>10</v>
      </c>
      <c r="E479" s="4"/>
      <c r="F479" s="4">
        <f t="shared" si="110"/>
        <v>2</v>
      </c>
      <c r="G479" s="17">
        <f t="shared" ref="G479:G509" si="112">IF(2&lt;F479,2,F479)*120*4/3</f>
        <v>320</v>
      </c>
      <c r="H479" s="17">
        <f t="shared" ref="H479:H509" si="113">IF(F479&gt;2,F479-2,0)*120*5/3</f>
        <v>0</v>
      </c>
      <c r="I479" s="17"/>
      <c r="J479" s="77"/>
      <c r="K479" s="122"/>
    </row>
    <row r="480" spans="1:11" ht="16.2" x14ac:dyDescent="0.3">
      <c r="A480" s="63"/>
      <c r="B480" s="45" t="s">
        <v>1292</v>
      </c>
      <c r="C480" s="4"/>
      <c r="D480" s="4" t="str">
        <f t="shared" ref="D480:D508" si="114">IF((OR(C480&gt;12,C480=12)),C480-2,IF(C480=8,C480-1,""))</f>
        <v/>
      </c>
      <c r="E480" s="4"/>
      <c r="F480" s="4"/>
      <c r="G480" s="17"/>
      <c r="H480" s="17"/>
      <c r="I480" s="17"/>
      <c r="J480" s="77"/>
      <c r="K480" s="122"/>
    </row>
    <row r="481" spans="1:11" ht="16.2" x14ac:dyDescent="0.3">
      <c r="A481" s="63"/>
      <c r="B481" s="45" t="s">
        <v>1293</v>
      </c>
      <c r="C481" s="4">
        <v>12</v>
      </c>
      <c r="D481" s="4">
        <f t="shared" si="114"/>
        <v>10</v>
      </c>
      <c r="E481" s="4"/>
      <c r="F481" s="4">
        <f t="shared" si="110"/>
        <v>2</v>
      </c>
      <c r="G481" s="17">
        <f t="shared" si="112"/>
        <v>320</v>
      </c>
      <c r="H481" s="17">
        <f t="shared" si="113"/>
        <v>0</v>
      </c>
      <c r="I481" s="17"/>
      <c r="J481" s="77"/>
      <c r="K481" s="122"/>
    </row>
    <row r="482" spans="1:11" ht="16.2" x14ac:dyDescent="0.3">
      <c r="A482" s="63"/>
      <c r="B482" s="45" t="s">
        <v>1294</v>
      </c>
      <c r="C482" s="4">
        <v>12</v>
      </c>
      <c r="D482" s="4">
        <f t="shared" si="114"/>
        <v>10</v>
      </c>
      <c r="E482" s="4"/>
      <c r="F482" s="4">
        <f t="shared" si="110"/>
        <v>2</v>
      </c>
      <c r="G482" s="17">
        <f t="shared" si="112"/>
        <v>320</v>
      </c>
      <c r="H482" s="17">
        <f t="shared" si="113"/>
        <v>0</v>
      </c>
      <c r="I482" s="17"/>
      <c r="J482" s="77"/>
      <c r="K482" s="122"/>
    </row>
    <row r="483" spans="1:11" ht="16.2" x14ac:dyDescent="0.3">
      <c r="A483" s="63"/>
      <c r="B483" s="45" t="s">
        <v>1295</v>
      </c>
      <c r="C483" s="4">
        <v>12</v>
      </c>
      <c r="D483" s="4">
        <f t="shared" si="114"/>
        <v>10</v>
      </c>
      <c r="E483" s="4"/>
      <c r="F483" s="4">
        <f t="shared" si="110"/>
        <v>2</v>
      </c>
      <c r="G483" s="17">
        <f t="shared" si="112"/>
        <v>320</v>
      </c>
      <c r="H483" s="17">
        <f t="shared" si="113"/>
        <v>0</v>
      </c>
      <c r="I483" s="17"/>
      <c r="J483" s="77"/>
      <c r="K483" s="122"/>
    </row>
    <row r="484" spans="1:11" ht="16.2" x14ac:dyDescent="0.3">
      <c r="A484" s="63"/>
      <c r="B484" s="45" t="s">
        <v>1296</v>
      </c>
      <c r="C484" s="4">
        <v>12</v>
      </c>
      <c r="D484" s="4">
        <f t="shared" si="114"/>
        <v>10</v>
      </c>
      <c r="E484" s="4"/>
      <c r="F484" s="4">
        <f t="shared" si="110"/>
        <v>2</v>
      </c>
      <c r="G484" s="17">
        <f t="shared" si="112"/>
        <v>320</v>
      </c>
      <c r="H484" s="17">
        <f t="shared" si="113"/>
        <v>0</v>
      </c>
      <c r="I484" s="17"/>
      <c r="J484" s="77"/>
      <c r="K484" s="122"/>
    </row>
    <row r="485" spans="1:11" ht="16.2" x14ac:dyDescent="0.3">
      <c r="A485" s="63"/>
      <c r="B485" s="45" t="s">
        <v>1297</v>
      </c>
      <c r="C485" s="4">
        <v>13</v>
      </c>
      <c r="D485" s="4">
        <f t="shared" si="114"/>
        <v>11</v>
      </c>
      <c r="E485" s="4"/>
      <c r="F485" s="4">
        <v>2</v>
      </c>
      <c r="G485" s="17">
        <f t="shared" si="112"/>
        <v>320</v>
      </c>
      <c r="H485" s="17">
        <f t="shared" si="113"/>
        <v>0</v>
      </c>
      <c r="I485" s="17">
        <v>1</v>
      </c>
      <c r="J485" s="77"/>
      <c r="K485" s="122"/>
    </row>
    <row r="486" spans="1:11" ht="16.2" x14ac:dyDescent="0.3">
      <c r="A486" s="63"/>
      <c r="B486" s="45" t="s">
        <v>1298</v>
      </c>
      <c r="C486" s="4"/>
      <c r="D486" s="4" t="str">
        <f t="shared" si="114"/>
        <v/>
      </c>
      <c r="E486" s="4"/>
      <c r="F486" s="4"/>
      <c r="G486" s="17"/>
      <c r="H486" s="17"/>
      <c r="I486" s="17"/>
      <c r="J486" s="77"/>
      <c r="K486" s="122"/>
    </row>
    <row r="487" spans="1:11" ht="16.2" x14ac:dyDescent="0.3">
      <c r="A487" s="63"/>
      <c r="B487" s="45" t="s">
        <v>1299</v>
      </c>
      <c r="C487" s="4">
        <v>12</v>
      </c>
      <c r="D487" s="4">
        <f t="shared" si="114"/>
        <v>10</v>
      </c>
      <c r="E487" s="4"/>
      <c r="F487" s="4">
        <f t="shared" si="110"/>
        <v>2</v>
      </c>
      <c r="G487" s="17">
        <f t="shared" si="112"/>
        <v>320</v>
      </c>
      <c r="H487" s="17">
        <f t="shared" si="113"/>
        <v>0</v>
      </c>
      <c r="I487" s="17"/>
      <c r="J487" s="77"/>
      <c r="K487" s="122"/>
    </row>
    <row r="488" spans="1:11" ht="16.2" x14ac:dyDescent="0.3">
      <c r="A488" s="63"/>
      <c r="B488" s="45" t="s">
        <v>1300</v>
      </c>
      <c r="C488" s="4">
        <v>12</v>
      </c>
      <c r="D488" s="4">
        <f t="shared" si="114"/>
        <v>10</v>
      </c>
      <c r="E488" s="4"/>
      <c r="F488" s="4">
        <f t="shared" si="110"/>
        <v>2</v>
      </c>
      <c r="G488" s="17">
        <f t="shared" si="112"/>
        <v>320</v>
      </c>
      <c r="H488" s="17">
        <f t="shared" si="113"/>
        <v>0</v>
      </c>
      <c r="I488" s="17"/>
      <c r="J488" s="77"/>
      <c r="K488" s="122"/>
    </row>
    <row r="489" spans="1:11" ht="16.2" x14ac:dyDescent="0.3">
      <c r="A489" s="63"/>
      <c r="B489" s="45" t="s">
        <v>1301</v>
      </c>
      <c r="C489" s="4">
        <v>12</v>
      </c>
      <c r="D489" s="4">
        <f t="shared" si="114"/>
        <v>10</v>
      </c>
      <c r="E489" s="4"/>
      <c r="F489" s="4">
        <f t="shared" si="110"/>
        <v>2</v>
      </c>
      <c r="G489" s="17">
        <f t="shared" si="112"/>
        <v>320</v>
      </c>
      <c r="H489" s="17">
        <f t="shared" si="113"/>
        <v>0</v>
      </c>
      <c r="I489" s="17"/>
      <c r="J489" s="77"/>
      <c r="K489" s="122"/>
    </row>
    <row r="490" spans="1:11" ht="16.2" x14ac:dyDescent="0.3">
      <c r="A490" s="63"/>
      <c r="B490" s="45" t="s">
        <v>1302</v>
      </c>
      <c r="C490" s="4">
        <v>12</v>
      </c>
      <c r="D490" s="4">
        <f t="shared" si="114"/>
        <v>10</v>
      </c>
      <c r="E490" s="4"/>
      <c r="F490" s="4">
        <f t="shared" si="110"/>
        <v>2</v>
      </c>
      <c r="G490" s="17">
        <f t="shared" si="112"/>
        <v>320</v>
      </c>
      <c r="H490" s="17">
        <f t="shared" si="113"/>
        <v>0</v>
      </c>
      <c r="I490" s="17"/>
      <c r="J490" s="77"/>
      <c r="K490" s="122"/>
    </row>
    <row r="491" spans="1:11" ht="16.2" x14ac:dyDescent="0.3">
      <c r="A491" s="63"/>
      <c r="B491" s="45" t="s">
        <v>1303</v>
      </c>
      <c r="C491" s="4">
        <v>12</v>
      </c>
      <c r="D491" s="4">
        <f t="shared" si="114"/>
        <v>10</v>
      </c>
      <c r="E491" s="4"/>
      <c r="F491" s="4">
        <f t="shared" si="110"/>
        <v>2</v>
      </c>
      <c r="G491" s="17">
        <f t="shared" si="112"/>
        <v>320</v>
      </c>
      <c r="H491" s="17">
        <f t="shared" si="113"/>
        <v>0</v>
      </c>
      <c r="I491" s="17"/>
      <c r="J491" s="77"/>
      <c r="K491" s="122"/>
    </row>
    <row r="492" spans="1:11" ht="16.2" x14ac:dyDescent="0.3">
      <c r="A492" s="63"/>
      <c r="B492" s="45" t="s">
        <v>1304</v>
      </c>
      <c r="C492" s="4"/>
      <c r="D492" s="4" t="str">
        <f t="shared" si="114"/>
        <v/>
      </c>
      <c r="E492" s="4"/>
      <c r="F492" s="4"/>
      <c r="G492" s="17"/>
      <c r="H492" s="17"/>
      <c r="I492" s="17"/>
      <c r="J492" s="77"/>
      <c r="K492" s="122"/>
    </row>
    <row r="493" spans="1:11" ht="16.2" x14ac:dyDescent="0.3">
      <c r="A493" s="63"/>
      <c r="B493" s="45" t="s">
        <v>1305</v>
      </c>
      <c r="C493" s="4">
        <v>12</v>
      </c>
      <c r="D493" s="4">
        <f t="shared" si="114"/>
        <v>10</v>
      </c>
      <c r="E493" s="4"/>
      <c r="F493" s="4">
        <f t="shared" si="110"/>
        <v>2</v>
      </c>
      <c r="G493" s="17">
        <f t="shared" si="112"/>
        <v>320</v>
      </c>
      <c r="H493" s="17">
        <f t="shared" si="113"/>
        <v>0</v>
      </c>
      <c r="I493" s="17"/>
      <c r="J493" s="77"/>
      <c r="K493" s="122"/>
    </row>
    <row r="494" spans="1:11" ht="16.2" x14ac:dyDescent="0.3">
      <c r="A494" s="63"/>
      <c r="B494" s="45" t="s">
        <v>1306</v>
      </c>
      <c r="C494" s="4">
        <v>13</v>
      </c>
      <c r="D494" s="4">
        <f t="shared" si="114"/>
        <v>11</v>
      </c>
      <c r="E494" s="4"/>
      <c r="F494" s="4">
        <v>2</v>
      </c>
      <c r="G494" s="17">
        <f t="shared" si="112"/>
        <v>320</v>
      </c>
      <c r="H494" s="17">
        <f t="shared" si="113"/>
        <v>0</v>
      </c>
      <c r="I494" s="17">
        <v>1</v>
      </c>
      <c r="J494" s="77"/>
      <c r="K494" s="122"/>
    </row>
    <row r="495" spans="1:11" ht="16.2" x14ac:dyDescent="0.3">
      <c r="A495" s="63"/>
      <c r="B495" s="45" t="s">
        <v>1307</v>
      </c>
      <c r="C495" s="4">
        <v>12</v>
      </c>
      <c r="D495" s="4">
        <f t="shared" si="114"/>
        <v>10</v>
      </c>
      <c r="E495" s="4"/>
      <c r="F495" s="4">
        <f t="shared" si="110"/>
        <v>2</v>
      </c>
      <c r="G495" s="17">
        <f t="shared" si="112"/>
        <v>320</v>
      </c>
      <c r="H495" s="17">
        <f t="shared" si="113"/>
        <v>0</v>
      </c>
      <c r="I495" s="17"/>
      <c r="J495" s="77"/>
      <c r="K495" s="122"/>
    </row>
    <row r="496" spans="1:11" ht="16.2" x14ac:dyDescent="0.3">
      <c r="A496" s="63"/>
      <c r="B496" s="45" t="s">
        <v>1308</v>
      </c>
      <c r="C496" s="4"/>
      <c r="D496" s="4" t="str">
        <f t="shared" si="114"/>
        <v/>
      </c>
      <c r="E496" s="4"/>
      <c r="F496" s="4"/>
      <c r="G496" s="17"/>
      <c r="H496" s="17"/>
      <c r="I496" s="17"/>
      <c r="J496" s="77"/>
      <c r="K496" s="122"/>
    </row>
    <row r="497" spans="1:11" ht="16.2" x14ac:dyDescent="0.3">
      <c r="A497" s="63"/>
      <c r="B497" s="166" t="s">
        <v>2117</v>
      </c>
      <c r="C497" s="19"/>
      <c r="D497" s="19" t="str">
        <f t="shared" si="114"/>
        <v/>
      </c>
      <c r="E497" s="19"/>
      <c r="F497" s="19"/>
      <c r="G497" s="20"/>
      <c r="H497" s="20"/>
      <c r="I497" s="20"/>
      <c r="J497" s="91"/>
      <c r="K497" s="122"/>
    </row>
    <row r="498" spans="1:11" ht="16.2" x14ac:dyDescent="0.3">
      <c r="A498" s="63"/>
      <c r="B498" s="45" t="s">
        <v>1309</v>
      </c>
      <c r="C498" s="4"/>
      <c r="D498" s="4" t="str">
        <f t="shared" si="114"/>
        <v/>
      </c>
      <c r="E498" s="4"/>
      <c r="F498" s="4"/>
      <c r="G498" s="17"/>
      <c r="H498" s="17"/>
      <c r="I498" s="17"/>
      <c r="J498" s="77"/>
      <c r="K498" s="122"/>
    </row>
    <row r="499" spans="1:11" ht="16.2" x14ac:dyDescent="0.3">
      <c r="A499" s="63"/>
      <c r="B499" s="45" t="s">
        <v>1310</v>
      </c>
      <c r="C499" s="4"/>
      <c r="D499" s="4" t="str">
        <f t="shared" si="114"/>
        <v/>
      </c>
      <c r="E499" s="4"/>
      <c r="F499" s="4"/>
      <c r="G499" s="17"/>
      <c r="H499" s="17"/>
      <c r="I499" s="17"/>
      <c r="J499" s="77"/>
      <c r="K499" s="122"/>
    </row>
    <row r="500" spans="1:11" ht="16.2" x14ac:dyDescent="0.3">
      <c r="A500" s="63"/>
      <c r="B500" s="45" t="s">
        <v>1311</v>
      </c>
      <c r="C500" s="4"/>
      <c r="D500" s="4" t="str">
        <f t="shared" si="114"/>
        <v/>
      </c>
      <c r="E500" s="4"/>
      <c r="F500" s="4"/>
      <c r="G500" s="17"/>
      <c r="H500" s="17"/>
      <c r="I500" s="17"/>
      <c r="J500" s="77"/>
      <c r="K500" s="122"/>
    </row>
    <row r="501" spans="1:11" ht="16.2" x14ac:dyDescent="0.3">
      <c r="A501" s="63"/>
      <c r="B501" s="45" t="s">
        <v>1312</v>
      </c>
      <c r="C501" s="4">
        <v>13</v>
      </c>
      <c r="D501" s="4">
        <f t="shared" si="114"/>
        <v>11</v>
      </c>
      <c r="E501" s="4"/>
      <c r="F501" s="4">
        <v>2</v>
      </c>
      <c r="G501" s="17">
        <f>IF(2&lt;F501,2,F501)*120*4/3</f>
        <v>320</v>
      </c>
      <c r="H501" s="17">
        <f t="shared" si="113"/>
        <v>0</v>
      </c>
      <c r="I501" s="17">
        <v>1</v>
      </c>
      <c r="J501" s="77"/>
      <c r="K501" s="122"/>
    </row>
    <row r="502" spans="1:11" ht="16.2" x14ac:dyDescent="0.3">
      <c r="A502" s="63"/>
      <c r="B502" s="45" t="s">
        <v>1313</v>
      </c>
      <c r="C502" s="4">
        <v>12</v>
      </c>
      <c r="D502" s="4">
        <f t="shared" si="114"/>
        <v>10</v>
      </c>
      <c r="E502" s="4"/>
      <c r="F502" s="4">
        <f t="shared" si="110"/>
        <v>2</v>
      </c>
      <c r="G502" s="17">
        <f t="shared" si="112"/>
        <v>320</v>
      </c>
      <c r="H502" s="17">
        <f t="shared" si="113"/>
        <v>0</v>
      </c>
      <c r="I502" s="17"/>
      <c r="J502" s="77"/>
      <c r="K502" s="122"/>
    </row>
    <row r="503" spans="1:11" ht="16.2" x14ac:dyDescent="0.3">
      <c r="A503" s="63"/>
      <c r="B503" s="45" t="s">
        <v>1314</v>
      </c>
      <c r="C503" s="4">
        <v>12</v>
      </c>
      <c r="D503" s="4">
        <f t="shared" si="114"/>
        <v>10</v>
      </c>
      <c r="E503" s="4"/>
      <c r="F503" s="4">
        <f t="shared" si="110"/>
        <v>2</v>
      </c>
      <c r="G503" s="17">
        <f t="shared" si="112"/>
        <v>320</v>
      </c>
      <c r="H503" s="17">
        <f t="shared" si="113"/>
        <v>0</v>
      </c>
      <c r="I503" s="17"/>
      <c r="J503" s="77"/>
      <c r="K503" s="122"/>
    </row>
    <row r="504" spans="1:11" ht="16.2" x14ac:dyDescent="0.3">
      <c r="A504" s="63"/>
      <c r="B504" s="45" t="s">
        <v>1315</v>
      </c>
      <c r="C504" s="4">
        <v>12</v>
      </c>
      <c r="D504" s="4">
        <f t="shared" si="114"/>
        <v>10</v>
      </c>
      <c r="E504" s="4"/>
      <c r="F504" s="4">
        <f t="shared" si="110"/>
        <v>2</v>
      </c>
      <c r="G504" s="17">
        <f t="shared" si="112"/>
        <v>320</v>
      </c>
      <c r="H504" s="17">
        <f t="shared" si="113"/>
        <v>0</v>
      </c>
      <c r="I504" s="17"/>
      <c r="J504" s="77"/>
      <c r="K504" s="122"/>
    </row>
    <row r="505" spans="1:11" ht="16.2" x14ac:dyDescent="0.3">
      <c r="A505" s="63"/>
      <c r="B505" s="45" t="s">
        <v>1316</v>
      </c>
      <c r="C505" s="4"/>
      <c r="D505" s="4" t="str">
        <f t="shared" si="114"/>
        <v/>
      </c>
      <c r="E505" s="4"/>
      <c r="F505" s="4"/>
      <c r="G505" s="17"/>
      <c r="H505" s="17"/>
      <c r="I505" s="17"/>
      <c r="J505" s="77"/>
      <c r="K505" s="122"/>
    </row>
    <row r="506" spans="1:11" ht="16.2" x14ac:dyDescent="0.3">
      <c r="A506" s="63"/>
      <c r="B506" s="45" t="s">
        <v>1317</v>
      </c>
      <c r="C506" s="4">
        <v>13</v>
      </c>
      <c r="D506" s="4">
        <f t="shared" si="114"/>
        <v>11</v>
      </c>
      <c r="E506" s="4"/>
      <c r="F506" s="4">
        <v>2</v>
      </c>
      <c r="G506" s="17">
        <f t="shared" si="112"/>
        <v>320</v>
      </c>
      <c r="H506" s="17">
        <f t="shared" si="113"/>
        <v>0</v>
      </c>
      <c r="I506" s="17">
        <v>1</v>
      </c>
      <c r="J506" s="77"/>
      <c r="K506" s="122"/>
    </row>
    <row r="507" spans="1:11" ht="16.2" x14ac:dyDescent="0.3">
      <c r="A507" s="63"/>
      <c r="B507" s="45" t="s">
        <v>1318</v>
      </c>
      <c r="C507" s="4">
        <v>12</v>
      </c>
      <c r="D507" s="4">
        <f t="shared" si="114"/>
        <v>10</v>
      </c>
      <c r="E507" s="4"/>
      <c r="F507" s="4">
        <f t="shared" si="110"/>
        <v>2</v>
      </c>
      <c r="G507" s="17">
        <f t="shared" si="112"/>
        <v>320</v>
      </c>
      <c r="H507" s="17">
        <f t="shared" si="113"/>
        <v>0</v>
      </c>
      <c r="I507" s="17"/>
      <c r="J507" s="77"/>
      <c r="K507" s="122"/>
    </row>
    <row r="508" spans="1:11" ht="16.2" x14ac:dyDescent="0.3">
      <c r="A508" s="63"/>
      <c r="B508" s="45" t="s">
        <v>1319</v>
      </c>
      <c r="C508" s="4">
        <v>12</v>
      </c>
      <c r="D508" s="4">
        <f t="shared" si="114"/>
        <v>10</v>
      </c>
      <c r="E508" s="4"/>
      <c r="F508" s="4">
        <f t="shared" si="110"/>
        <v>2</v>
      </c>
      <c r="G508" s="17">
        <f t="shared" si="112"/>
        <v>320</v>
      </c>
      <c r="H508" s="17">
        <f t="shared" si="113"/>
        <v>0</v>
      </c>
      <c r="I508" s="17"/>
      <c r="J508" s="77"/>
      <c r="K508" s="122"/>
    </row>
    <row r="509" spans="1:11" ht="16.2" x14ac:dyDescent="0.3">
      <c r="A509" s="63"/>
      <c r="B509" s="8" t="s">
        <v>59</v>
      </c>
      <c r="C509" s="4"/>
      <c r="D509" s="4">
        <v>176</v>
      </c>
      <c r="E509" s="4"/>
      <c r="F509" s="4">
        <f>SUM(F478:F508)</f>
        <v>43.5</v>
      </c>
      <c r="G509" s="17">
        <f t="shared" si="112"/>
        <v>320</v>
      </c>
      <c r="H509" s="17">
        <f t="shared" si="113"/>
        <v>8300</v>
      </c>
      <c r="I509" s="17">
        <v>4</v>
      </c>
      <c r="J509" s="77">
        <f>176*120</f>
        <v>21120</v>
      </c>
      <c r="K509" s="122"/>
    </row>
    <row r="510" spans="1:11" ht="32.4" x14ac:dyDescent="0.3">
      <c r="A510" s="63"/>
      <c r="B510" s="90" t="s">
        <v>1849</v>
      </c>
      <c r="C510" s="26"/>
      <c r="D510" s="4"/>
      <c r="E510" s="4"/>
      <c r="F510" s="4"/>
      <c r="G510" s="1"/>
      <c r="H510" s="1"/>
      <c r="I510" s="1"/>
      <c r="J510" s="133">
        <f>120*43.5*4/3+120*4*5/3</f>
        <v>7760</v>
      </c>
      <c r="K510" s="122"/>
    </row>
    <row r="511" spans="1:11" ht="16.2" x14ac:dyDescent="0.3">
      <c r="A511" s="63"/>
      <c r="B511" s="8" t="s">
        <v>1817</v>
      </c>
      <c r="C511" s="26"/>
      <c r="D511" s="4"/>
      <c r="E511" s="4"/>
      <c r="F511" s="4"/>
      <c r="G511" s="1"/>
      <c r="H511" s="1"/>
      <c r="I511" s="1"/>
      <c r="J511" s="133">
        <v>28880</v>
      </c>
      <c r="K511" s="122"/>
    </row>
    <row r="512" spans="1:11" ht="16.2" x14ac:dyDescent="0.3">
      <c r="A512" s="63"/>
      <c r="B512" s="8" t="s">
        <v>1</v>
      </c>
      <c r="C512" s="26"/>
      <c r="D512" s="4"/>
      <c r="E512" s="4"/>
      <c r="F512" s="4"/>
      <c r="G512" s="1"/>
      <c r="H512" s="1"/>
      <c r="I512" s="1"/>
      <c r="J512" s="133">
        <v>41640</v>
      </c>
      <c r="K512" s="122"/>
    </row>
    <row r="513" spans="1:11" ht="16.2" x14ac:dyDescent="0.3">
      <c r="A513" s="63"/>
      <c r="B513" s="8" t="s">
        <v>405</v>
      </c>
      <c r="C513" s="9"/>
      <c r="D513" s="9" t="str">
        <f t="shared" ref="D513" si="115">IF((OR(C513&gt;12,C513=12)),C513-2,IF(C513=8,C513-1,""))</f>
        <v/>
      </c>
      <c r="E513" s="9"/>
      <c r="F513" s="9"/>
      <c r="G513" s="10"/>
      <c r="H513" s="10"/>
      <c r="I513" s="10"/>
      <c r="J513" s="78">
        <v>12760</v>
      </c>
      <c r="K513" s="122"/>
    </row>
    <row r="514" spans="1:11" x14ac:dyDescent="0.3">
      <c r="A514" s="63"/>
      <c r="B514"/>
      <c r="K514" s="122"/>
    </row>
    <row r="515" spans="1:11" ht="16.2" x14ac:dyDescent="0.3">
      <c r="A515" s="63"/>
      <c r="B515" s="45" t="s">
        <v>1320</v>
      </c>
      <c r="C515" s="4">
        <v>13</v>
      </c>
      <c r="D515" s="4">
        <f t="shared" ref="D515:D544" si="116">IF((OR(C515&gt;12,C515=12)),C515-2,IF(C515=8,C515-1,""))</f>
        <v>11</v>
      </c>
      <c r="E515" s="4"/>
      <c r="F515" s="4">
        <v>2</v>
      </c>
      <c r="G515" s="17">
        <f>IF(2&lt;F515,2,F515)*120*4/3</f>
        <v>320</v>
      </c>
      <c r="H515" s="17">
        <f>IF(F515&gt;2,F515-2,0)*120*5/3</f>
        <v>0</v>
      </c>
      <c r="I515" s="17">
        <v>1</v>
      </c>
      <c r="J515" s="77"/>
      <c r="K515" s="122"/>
    </row>
    <row r="516" spans="1:11" ht="16.2" x14ac:dyDescent="0.3">
      <c r="A516" s="63"/>
      <c r="B516" s="45" t="s">
        <v>1321</v>
      </c>
      <c r="C516" s="4"/>
      <c r="D516" s="4" t="str">
        <f t="shared" si="116"/>
        <v/>
      </c>
      <c r="E516" s="4"/>
      <c r="F516" s="4"/>
      <c r="G516" s="17"/>
      <c r="H516" s="17"/>
      <c r="I516" s="17"/>
      <c r="J516" s="77"/>
      <c r="K516" s="122"/>
    </row>
    <row r="517" spans="1:11" ht="16.2" x14ac:dyDescent="0.3">
      <c r="A517" s="63"/>
      <c r="B517" s="45" t="s">
        <v>1322</v>
      </c>
      <c r="C517" s="4"/>
      <c r="D517" s="4" t="str">
        <f t="shared" si="116"/>
        <v/>
      </c>
      <c r="E517" s="4"/>
      <c r="F517" s="4"/>
      <c r="G517" s="17"/>
      <c r="H517" s="17"/>
      <c r="I517" s="17"/>
      <c r="J517" s="77"/>
      <c r="K517" s="122"/>
    </row>
    <row r="518" spans="1:11" ht="16.2" x14ac:dyDescent="0.3">
      <c r="A518" s="63"/>
      <c r="B518" s="45" t="s">
        <v>1323</v>
      </c>
      <c r="C518" s="4">
        <v>12</v>
      </c>
      <c r="D518" s="4">
        <f t="shared" si="116"/>
        <v>10</v>
      </c>
      <c r="E518" s="4"/>
      <c r="F518" s="4">
        <f t="shared" ref="F518:F544" si="117">D518-8</f>
        <v>2</v>
      </c>
      <c r="G518" s="17">
        <f t="shared" ref="G518:G544" si="118">IF(2&lt;F518,2,F518)*120*4/3</f>
        <v>320</v>
      </c>
      <c r="H518" s="17">
        <f t="shared" ref="H518:H544" si="119">IF(F518&gt;2,F518-2,0)*120*5/3</f>
        <v>0</v>
      </c>
      <c r="I518" s="17"/>
      <c r="J518" s="77"/>
      <c r="K518" s="122"/>
    </row>
    <row r="519" spans="1:11" ht="16.2" x14ac:dyDescent="0.3">
      <c r="A519" s="63"/>
      <c r="B519" s="45" t="s">
        <v>1324</v>
      </c>
      <c r="C519" s="4">
        <v>12</v>
      </c>
      <c r="D519" s="4">
        <f t="shared" si="116"/>
        <v>10</v>
      </c>
      <c r="E519" s="4"/>
      <c r="F519" s="4">
        <f t="shared" si="117"/>
        <v>2</v>
      </c>
      <c r="G519" s="17">
        <f t="shared" si="118"/>
        <v>320</v>
      </c>
      <c r="H519" s="17">
        <f t="shared" si="119"/>
        <v>0</v>
      </c>
      <c r="I519" s="17"/>
      <c r="J519" s="77"/>
      <c r="K519" s="122"/>
    </row>
    <row r="520" spans="1:11" ht="16.2" x14ac:dyDescent="0.3">
      <c r="A520" s="63"/>
      <c r="B520" s="45" t="s">
        <v>1325</v>
      </c>
      <c r="C520" s="4">
        <v>12</v>
      </c>
      <c r="D520" s="4">
        <f t="shared" si="116"/>
        <v>10</v>
      </c>
      <c r="E520" s="4"/>
      <c r="F520" s="4">
        <f t="shared" si="117"/>
        <v>2</v>
      </c>
      <c r="G520" s="17">
        <f t="shared" si="118"/>
        <v>320</v>
      </c>
      <c r="H520" s="17">
        <f t="shared" si="119"/>
        <v>0</v>
      </c>
      <c r="I520" s="17"/>
      <c r="J520" s="77"/>
      <c r="K520" s="122"/>
    </row>
    <row r="521" spans="1:11" ht="16.2" x14ac:dyDescent="0.3">
      <c r="A521" s="63"/>
      <c r="B521" s="45" t="s">
        <v>1326</v>
      </c>
      <c r="C521" s="4">
        <v>12</v>
      </c>
      <c r="D521" s="4">
        <f t="shared" si="116"/>
        <v>10</v>
      </c>
      <c r="E521" s="4"/>
      <c r="F521" s="4">
        <f t="shared" si="117"/>
        <v>2</v>
      </c>
      <c r="G521" s="17">
        <f t="shared" si="118"/>
        <v>320</v>
      </c>
      <c r="H521" s="17">
        <f t="shared" si="119"/>
        <v>0</v>
      </c>
      <c r="I521" s="17"/>
      <c r="J521" s="77"/>
      <c r="K521" s="122"/>
    </row>
    <row r="522" spans="1:11" ht="16.2" x14ac:dyDescent="0.3">
      <c r="A522" s="63"/>
      <c r="B522" s="65" t="s">
        <v>1327</v>
      </c>
      <c r="C522" s="19">
        <v>12</v>
      </c>
      <c r="D522" s="19">
        <f t="shared" si="116"/>
        <v>10</v>
      </c>
      <c r="E522" s="19"/>
      <c r="F522" s="19">
        <f t="shared" si="117"/>
        <v>2</v>
      </c>
      <c r="G522" s="20">
        <f t="shared" si="118"/>
        <v>320</v>
      </c>
      <c r="H522" s="20">
        <f t="shared" si="119"/>
        <v>0</v>
      </c>
      <c r="I522" s="20"/>
      <c r="J522" s="91"/>
      <c r="K522" s="122"/>
    </row>
    <row r="523" spans="1:11" ht="16.2" x14ac:dyDescent="0.3">
      <c r="A523" s="63"/>
      <c r="B523" s="45" t="s">
        <v>1328</v>
      </c>
      <c r="C523" s="4"/>
      <c r="D523" s="4" t="str">
        <f t="shared" si="116"/>
        <v/>
      </c>
      <c r="E523" s="4"/>
      <c r="F523" s="4"/>
      <c r="G523" s="17"/>
      <c r="H523" s="17"/>
      <c r="I523" s="17"/>
      <c r="J523" s="77"/>
      <c r="K523" s="122"/>
    </row>
    <row r="524" spans="1:11" ht="16.2" x14ac:dyDescent="0.3">
      <c r="A524" s="63"/>
      <c r="B524" s="45" t="s">
        <v>1329</v>
      </c>
      <c r="C524" s="4">
        <v>13</v>
      </c>
      <c r="D524" s="4">
        <f t="shared" si="116"/>
        <v>11</v>
      </c>
      <c r="E524" s="4"/>
      <c r="F524" s="4">
        <v>2</v>
      </c>
      <c r="G524" s="17">
        <f t="shared" si="118"/>
        <v>320</v>
      </c>
      <c r="H524" s="17">
        <f t="shared" si="119"/>
        <v>0</v>
      </c>
      <c r="I524" s="17">
        <v>1</v>
      </c>
      <c r="J524" s="77"/>
      <c r="K524" s="122"/>
    </row>
    <row r="525" spans="1:11" ht="16.2" x14ac:dyDescent="0.3">
      <c r="A525" s="63"/>
      <c r="B525" s="45" t="s">
        <v>1330</v>
      </c>
      <c r="C525" s="4">
        <v>12</v>
      </c>
      <c r="D525" s="4">
        <f t="shared" si="116"/>
        <v>10</v>
      </c>
      <c r="E525" s="4"/>
      <c r="F525" s="4">
        <f t="shared" si="117"/>
        <v>2</v>
      </c>
      <c r="G525" s="17">
        <f t="shared" si="118"/>
        <v>320</v>
      </c>
      <c r="H525" s="17">
        <f t="shared" si="119"/>
        <v>0</v>
      </c>
      <c r="I525" s="17"/>
      <c r="J525" s="77"/>
      <c r="K525" s="122"/>
    </row>
    <row r="526" spans="1:11" ht="16.2" x14ac:dyDescent="0.3">
      <c r="A526" s="63"/>
      <c r="B526" s="45" t="s">
        <v>1331</v>
      </c>
      <c r="C526" s="4">
        <v>13</v>
      </c>
      <c r="D526" s="4">
        <f t="shared" si="116"/>
        <v>11</v>
      </c>
      <c r="E526" s="4"/>
      <c r="F526" s="4">
        <v>2</v>
      </c>
      <c r="G526" s="17">
        <f t="shared" si="118"/>
        <v>320</v>
      </c>
      <c r="H526" s="17">
        <f t="shared" si="119"/>
        <v>0</v>
      </c>
      <c r="I526" s="17">
        <v>1</v>
      </c>
      <c r="J526" s="77"/>
      <c r="K526" s="122"/>
    </row>
    <row r="527" spans="1:11" ht="16.2" x14ac:dyDescent="0.3">
      <c r="A527" s="63"/>
      <c r="B527" s="45" t="s">
        <v>1332</v>
      </c>
      <c r="C527" s="4">
        <v>12</v>
      </c>
      <c r="D527" s="4">
        <f t="shared" si="116"/>
        <v>10</v>
      </c>
      <c r="E527" s="4"/>
      <c r="F527" s="4">
        <f t="shared" si="117"/>
        <v>2</v>
      </c>
      <c r="G527" s="17">
        <f t="shared" si="118"/>
        <v>320</v>
      </c>
      <c r="H527" s="17">
        <f t="shared" si="119"/>
        <v>0</v>
      </c>
      <c r="I527" s="17"/>
      <c r="J527" s="77"/>
      <c r="K527" s="122"/>
    </row>
    <row r="528" spans="1:11" ht="16.2" x14ac:dyDescent="0.3">
      <c r="A528" s="63"/>
      <c r="B528" s="45" t="s">
        <v>1333</v>
      </c>
      <c r="C528" s="4"/>
      <c r="D528" s="4" t="str">
        <f t="shared" si="116"/>
        <v/>
      </c>
      <c r="E528" s="4"/>
      <c r="F528" s="4"/>
      <c r="G528" s="17"/>
      <c r="H528" s="17"/>
      <c r="I528" s="17"/>
      <c r="J528" s="77"/>
      <c r="K528" s="122"/>
    </row>
    <row r="529" spans="1:11" ht="16.2" x14ac:dyDescent="0.3">
      <c r="A529" s="63"/>
      <c r="B529" s="45" t="s">
        <v>1334</v>
      </c>
      <c r="C529" s="4"/>
      <c r="D529" s="4" t="str">
        <f t="shared" si="116"/>
        <v/>
      </c>
      <c r="E529" s="4"/>
      <c r="F529" s="4"/>
      <c r="G529" s="17"/>
      <c r="H529" s="17"/>
      <c r="I529" s="17"/>
      <c r="J529" s="77"/>
      <c r="K529" s="122"/>
    </row>
    <row r="530" spans="1:11" ht="16.2" x14ac:dyDescent="0.3">
      <c r="A530" s="63"/>
      <c r="B530" s="45" t="s">
        <v>1335</v>
      </c>
      <c r="C530" s="4">
        <v>12</v>
      </c>
      <c r="D530" s="4">
        <f t="shared" si="116"/>
        <v>10</v>
      </c>
      <c r="E530" s="4"/>
      <c r="F530" s="4">
        <f t="shared" si="117"/>
        <v>2</v>
      </c>
      <c r="G530" s="17">
        <f t="shared" si="118"/>
        <v>320</v>
      </c>
      <c r="H530" s="17">
        <f t="shared" si="119"/>
        <v>0</v>
      </c>
      <c r="I530" s="17"/>
      <c r="J530" s="77"/>
      <c r="K530" s="122"/>
    </row>
    <row r="531" spans="1:11" ht="16.2" x14ac:dyDescent="0.3">
      <c r="A531" s="63"/>
      <c r="B531" s="45" t="s">
        <v>1336</v>
      </c>
      <c r="C531" s="4">
        <v>12</v>
      </c>
      <c r="D531" s="4">
        <f t="shared" si="116"/>
        <v>10</v>
      </c>
      <c r="E531" s="4"/>
      <c r="F531" s="4">
        <f t="shared" si="117"/>
        <v>2</v>
      </c>
      <c r="G531" s="17">
        <f t="shared" si="118"/>
        <v>320</v>
      </c>
      <c r="H531" s="17">
        <f t="shared" si="119"/>
        <v>0</v>
      </c>
      <c r="I531" s="17"/>
      <c r="J531" s="77"/>
      <c r="K531" s="122"/>
    </row>
    <row r="532" spans="1:11" ht="16.2" x14ac:dyDescent="0.3">
      <c r="A532" s="63"/>
      <c r="B532" s="45" t="s">
        <v>1337</v>
      </c>
      <c r="C532" s="4">
        <v>12</v>
      </c>
      <c r="D532" s="4">
        <f t="shared" si="116"/>
        <v>10</v>
      </c>
      <c r="E532" s="4"/>
      <c r="F532" s="4">
        <f t="shared" si="117"/>
        <v>2</v>
      </c>
      <c r="G532" s="17">
        <f t="shared" si="118"/>
        <v>320</v>
      </c>
      <c r="H532" s="17">
        <f t="shared" si="119"/>
        <v>0</v>
      </c>
      <c r="I532" s="17"/>
      <c r="J532" s="77"/>
      <c r="K532" s="122"/>
    </row>
    <row r="533" spans="1:11" ht="16.2" x14ac:dyDescent="0.3">
      <c r="A533" s="63"/>
      <c r="B533" s="45" t="s">
        <v>1338</v>
      </c>
      <c r="C533" s="4">
        <v>12</v>
      </c>
      <c r="D533" s="4">
        <f t="shared" si="116"/>
        <v>10</v>
      </c>
      <c r="E533" s="4"/>
      <c r="F533" s="4">
        <f t="shared" si="117"/>
        <v>2</v>
      </c>
      <c r="G533" s="17">
        <f t="shared" si="118"/>
        <v>320</v>
      </c>
      <c r="H533" s="17">
        <f t="shared" si="119"/>
        <v>0</v>
      </c>
      <c r="I533" s="17"/>
      <c r="J533" s="77"/>
      <c r="K533" s="122"/>
    </row>
    <row r="534" spans="1:11" ht="16.2" x14ac:dyDescent="0.3">
      <c r="A534" s="63"/>
      <c r="B534" s="45" t="s">
        <v>1339</v>
      </c>
      <c r="C534" s="4">
        <v>12</v>
      </c>
      <c r="D534" s="4">
        <f t="shared" si="116"/>
        <v>10</v>
      </c>
      <c r="E534" s="4"/>
      <c r="F534" s="4">
        <f t="shared" si="117"/>
        <v>2</v>
      </c>
      <c r="G534" s="17">
        <f t="shared" si="118"/>
        <v>320</v>
      </c>
      <c r="H534" s="17">
        <f t="shared" si="119"/>
        <v>0</v>
      </c>
      <c r="I534" s="17"/>
      <c r="J534" s="77"/>
      <c r="K534" s="122"/>
    </row>
    <row r="535" spans="1:11" ht="16.2" x14ac:dyDescent="0.3">
      <c r="A535" s="63"/>
      <c r="B535" s="45" t="s">
        <v>1340</v>
      </c>
      <c r="C535" s="4"/>
      <c r="D535" s="4" t="str">
        <f t="shared" si="116"/>
        <v/>
      </c>
      <c r="E535" s="4"/>
      <c r="F535" s="4"/>
      <c r="G535" s="17"/>
      <c r="H535" s="17"/>
      <c r="I535" s="17"/>
      <c r="J535" s="77"/>
      <c r="K535" s="122"/>
    </row>
    <row r="536" spans="1:11" ht="16.2" x14ac:dyDescent="0.3">
      <c r="A536" s="63"/>
      <c r="B536" s="45" t="s">
        <v>1341</v>
      </c>
      <c r="C536" s="4">
        <v>13</v>
      </c>
      <c r="D536" s="4">
        <f t="shared" si="116"/>
        <v>11</v>
      </c>
      <c r="E536" s="4"/>
      <c r="F536" s="4">
        <v>2</v>
      </c>
      <c r="G536" s="17">
        <f t="shared" si="118"/>
        <v>320</v>
      </c>
      <c r="H536" s="17">
        <f t="shared" si="119"/>
        <v>0</v>
      </c>
      <c r="I536" s="17">
        <v>1</v>
      </c>
      <c r="J536" s="77"/>
      <c r="K536" s="122"/>
    </row>
    <row r="537" spans="1:11" ht="16.2" x14ac:dyDescent="0.3">
      <c r="A537" s="63"/>
      <c r="B537" s="45" t="s">
        <v>1342</v>
      </c>
      <c r="C537" s="4">
        <v>12</v>
      </c>
      <c r="D537" s="4">
        <f t="shared" si="116"/>
        <v>10</v>
      </c>
      <c r="E537" s="4"/>
      <c r="F537" s="4">
        <f t="shared" si="117"/>
        <v>2</v>
      </c>
      <c r="G537" s="17">
        <f t="shared" si="118"/>
        <v>320</v>
      </c>
      <c r="H537" s="17">
        <f t="shared" si="119"/>
        <v>0</v>
      </c>
      <c r="I537" s="17"/>
      <c r="J537" s="77"/>
      <c r="K537" s="122"/>
    </row>
    <row r="538" spans="1:11" ht="16.2" x14ac:dyDescent="0.3">
      <c r="A538" s="63"/>
      <c r="B538" s="45" t="s">
        <v>1343</v>
      </c>
      <c r="C538" s="4">
        <v>13</v>
      </c>
      <c r="D538" s="4">
        <f t="shared" si="116"/>
        <v>11</v>
      </c>
      <c r="E538" s="4"/>
      <c r="F538" s="4">
        <v>2</v>
      </c>
      <c r="G538" s="17">
        <f t="shared" si="118"/>
        <v>320</v>
      </c>
      <c r="H538" s="17">
        <f t="shared" si="119"/>
        <v>0</v>
      </c>
      <c r="I538" s="17">
        <v>1</v>
      </c>
      <c r="J538" s="77"/>
      <c r="K538" s="122"/>
    </row>
    <row r="539" spans="1:11" ht="16.2" x14ac:dyDescent="0.3">
      <c r="A539" s="63"/>
      <c r="B539" s="45" t="s">
        <v>1344</v>
      </c>
      <c r="C539" s="4"/>
      <c r="D539" s="4" t="str">
        <f t="shared" si="116"/>
        <v/>
      </c>
      <c r="E539" s="4"/>
      <c r="F539" s="4"/>
      <c r="G539" s="17"/>
      <c r="H539" s="17"/>
      <c r="I539" s="17"/>
      <c r="J539" s="77"/>
      <c r="K539" s="122"/>
    </row>
    <row r="540" spans="1:11" ht="16.2" x14ac:dyDescent="0.3">
      <c r="A540" s="63"/>
      <c r="B540" s="45" t="s">
        <v>1345</v>
      </c>
      <c r="C540" s="4"/>
      <c r="D540" s="4" t="str">
        <f t="shared" si="116"/>
        <v/>
      </c>
      <c r="E540" s="4"/>
      <c r="F540" s="4"/>
      <c r="G540" s="17"/>
      <c r="H540" s="17"/>
      <c r="I540" s="17"/>
      <c r="J540" s="77"/>
      <c r="K540" s="122"/>
    </row>
    <row r="541" spans="1:11" ht="16.2" x14ac:dyDescent="0.3">
      <c r="A541" s="63"/>
      <c r="B541" s="45" t="s">
        <v>1346</v>
      </c>
      <c r="C541" s="4"/>
      <c r="D541" s="4" t="str">
        <f t="shared" si="116"/>
        <v/>
      </c>
      <c r="E541" s="4"/>
      <c r="F541" s="4"/>
      <c r="G541" s="17"/>
      <c r="H541" s="17"/>
      <c r="I541" s="17"/>
      <c r="J541" s="77"/>
      <c r="K541" s="122"/>
    </row>
    <row r="542" spans="1:11" ht="16.2" x14ac:dyDescent="0.3">
      <c r="A542" s="63"/>
      <c r="B542" s="45" t="s">
        <v>1347</v>
      </c>
      <c r="C542" s="4">
        <v>12</v>
      </c>
      <c r="D542" s="4">
        <f t="shared" si="116"/>
        <v>10</v>
      </c>
      <c r="E542" s="4"/>
      <c r="F542" s="4">
        <f t="shared" si="117"/>
        <v>2</v>
      </c>
      <c r="G542" s="17">
        <f t="shared" si="118"/>
        <v>320</v>
      </c>
      <c r="H542" s="17">
        <f t="shared" si="119"/>
        <v>0</v>
      </c>
      <c r="I542" s="17"/>
      <c r="J542" s="77"/>
      <c r="K542" s="122"/>
    </row>
    <row r="543" spans="1:11" ht="16.2" x14ac:dyDescent="0.3">
      <c r="A543" s="63"/>
      <c r="B543" s="45" t="s">
        <v>1348</v>
      </c>
      <c r="C543" s="4">
        <v>12</v>
      </c>
      <c r="D543" s="4">
        <f t="shared" si="116"/>
        <v>10</v>
      </c>
      <c r="E543" s="4"/>
      <c r="F543" s="4">
        <f t="shared" si="117"/>
        <v>2</v>
      </c>
      <c r="G543" s="17">
        <f t="shared" si="118"/>
        <v>320</v>
      </c>
      <c r="H543" s="17">
        <f t="shared" si="119"/>
        <v>0</v>
      </c>
      <c r="I543" s="17"/>
      <c r="J543" s="77"/>
      <c r="K543" s="122"/>
    </row>
    <row r="544" spans="1:11" ht="16.2" x14ac:dyDescent="0.3">
      <c r="A544" s="63"/>
      <c r="B544" s="45" t="s">
        <v>1349</v>
      </c>
      <c r="C544" s="4">
        <v>12</v>
      </c>
      <c r="D544" s="4">
        <f t="shared" si="116"/>
        <v>10</v>
      </c>
      <c r="E544" s="4"/>
      <c r="F544" s="4">
        <f t="shared" si="117"/>
        <v>2</v>
      </c>
      <c r="G544" s="17">
        <f t="shared" si="118"/>
        <v>320</v>
      </c>
      <c r="H544" s="17">
        <f t="shared" si="119"/>
        <v>0</v>
      </c>
      <c r="I544" s="17"/>
      <c r="J544" s="77"/>
      <c r="K544" s="122"/>
    </row>
    <row r="545" spans="1:11" ht="16.2" x14ac:dyDescent="0.3">
      <c r="A545" s="63"/>
      <c r="B545" s="8" t="s">
        <v>59</v>
      </c>
      <c r="C545" s="4"/>
      <c r="D545" s="4">
        <v>168</v>
      </c>
      <c r="E545" s="4"/>
      <c r="F545" s="4">
        <f>SUM(F515:F544)</f>
        <v>42</v>
      </c>
      <c r="G545" s="17"/>
      <c r="H545" s="17"/>
      <c r="I545" s="17">
        <v>5</v>
      </c>
      <c r="J545" s="77">
        <v>20160</v>
      </c>
      <c r="K545" s="122"/>
    </row>
    <row r="546" spans="1:11" ht="32.4" x14ac:dyDescent="0.3">
      <c r="A546" s="63"/>
      <c r="B546" s="90" t="s">
        <v>1849</v>
      </c>
      <c r="C546" s="4"/>
      <c r="D546" s="4"/>
      <c r="E546" s="4"/>
      <c r="F546" s="4"/>
      <c r="G546" s="17"/>
      <c r="H546" s="17"/>
      <c r="I546" s="17"/>
      <c r="J546" s="77">
        <v>7720</v>
      </c>
      <c r="K546" s="122"/>
    </row>
    <row r="547" spans="1:11" ht="16.2" x14ac:dyDescent="0.3">
      <c r="A547" s="63"/>
      <c r="B547" s="8" t="s">
        <v>1817</v>
      </c>
      <c r="C547" s="4"/>
      <c r="D547" s="4"/>
      <c r="E547" s="4"/>
      <c r="F547" s="4"/>
      <c r="G547" s="17"/>
      <c r="H547" s="17"/>
      <c r="I547" s="17"/>
      <c r="J547" s="77">
        <v>27880</v>
      </c>
      <c r="K547" s="122"/>
    </row>
    <row r="548" spans="1:11" ht="32.4" x14ac:dyDescent="0.3">
      <c r="A548" s="63"/>
      <c r="B548" s="90" t="s">
        <v>1997</v>
      </c>
      <c r="C548" s="4"/>
      <c r="D548" s="4"/>
      <c r="E548" s="4"/>
      <c r="F548" s="4"/>
      <c r="G548" s="17"/>
      <c r="H548" s="17"/>
      <c r="I548" s="17"/>
      <c r="J548" s="77">
        <v>40155</v>
      </c>
      <c r="K548" s="122"/>
    </row>
    <row r="549" spans="1:11" ht="16.2" x14ac:dyDescent="0.3">
      <c r="A549" s="63"/>
      <c r="B549" s="8" t="s">
        <v>405</v>
      </c>
      <c r="C549" s="135"/>
      <c r="D549" s="9"/>
      <c r="E549" s="9"/>
      <c r="F549" s="9"/>
      <c r="G549" s="10"/>
      <c r="H549" s="10"/>
      <c r="I549" s="10"/>
      <c r="J549" s="137">
        <v>12275</v>
      </c>
      <c r="K549" s="122"/>
    </row>
    <row r="550" spans="1:11" x14ac:dyDescent="0.3">
      <c r="A550" s="63"/>
      <c r="B550"/>
      <c r="K550" s="122"/>
    </row>
    <row r="551" spans="1:11" ht="16.2" x14ac:dyDescent="0.3">
      <c r="A551" s="63"/>
      <c r="B551" s="45" t="s">
        <v>1350</v>
      </c>
      <c r="C551" s="4">
        <v>12</v>
      </c>
      <c r="D551" s="4">
        <f t="shared" ref="D551:D581" si="120">IF((OR(C551&gt;12,C551=12)),C551-2,IF(C551=8,C551-1,""))</f>
        <v>10</v>
      </c>
      <c r="E551" s="4"/>
      <c r="F551" s="4">
        <f t="shared" ref="F551:F569" si="121">D551-8</f>
        <v>2</v>
      </c>
      <c r="G551" s="17">
        <f>IF(2&lt;F551,2,F551)*120*4/3</f>
        <v>320</v>
      </c>
      <c r="H551" s="17">
        <f>IF(F551&gt;2,F551-2,0)*120*5/3</f>
        <v>0</v>
      </c>
      <c r="I551" s="17"/>
      <c r="J551" s="77"/>
      <c r="K551" s="122"/>
    </row>
    <row r="552" spans="1:11" ht="16.2" x14ac:dyDescent="0.3">
      <c r="A552" s="63"/>
      <c r="B552" s="45" t="s">
        <v>1351</v>
      </c>
      <c r="C552" s="4"/>
      <c r="D552" s="4" t="str">
        <f t="shared" si="120"/>
        <v/>
      </c>
      <c r="E552" s="4"/>
      <c r="F552" s="4"/>
      <c r="G552" s="17"/>
      <c r="H552" s="17"/>
      <c r="I552" s="17"/>
      <c r="J552" s="77"/>
      <c r="K552" s="122"/>
    </row>
    <row r="553" spans="1:11" ht="16.2" x14ac:dyDescent="0.3">
      <c r="A553" s="63"/>
      <c r="B553" s="45" t="s">
        <v>1352</v>
      </c>
      <c r="C553" s="4"/>
      <c r="D553" s="4" t="str">
        <f t="shared" si="120"/>
        <v/>
      </c>
      <c r="E553" s="4"/>
      <c r="F553" s="4"/>
      <c r="G553" s="17"/>
      <c r="H553" s="17"/>
      <c r="I553" s="17"/>
      <c r="J553" s="77"/>
      <c r="K553" s="122"/>
    </row>
    <row r="554" spans="1:11" ht="16.2" x14ac:dyDescent="0.3">
      <c r="A554" s="63"/>
      <c r="B554" s="45" t="s">
        <v>1353</v>
      </c>
      <c r="C554" s="4">
        <v>13</v>
      </c>
      <c r="D554" s="4">
        <f t="shared" si="120"/>
        <v>11</v>
      </c>
      <c r="E554" s="4"/>
      <c r="F554" s="4">
        <v>2</v>
      </c>
      <c r="G554" s="17">
        <f t="shared" ref="G554:G582" si="122">IF(2&lt;F554,2,F554)*120*4/3</f>
        <v>320</v>
      </c>
      <c r="H554" s="17">
        <f t="shared" ref="H554:H582" si="123">IF(F554&gt;2,F554-2,0)*120*5/3</f>
        <v>0</v>
      </c>
      <c r="I554" s="17">
        <v>1</v>
      </c>
      <c r="J554" s="77"/>
      <c r="K554" s="122"/>
    </row>
    <row r="555" spans="1:11" ht="16.2" x14ac:dyDescent="0.3">
      <c r="A555" s="63"/>
      <c r="B555" s="45" t="s">
        <v>1354</v>
      </c>
      <c r="C555" s="4">
        <v>12</v>
      </c>
      <c r="D555" s="4">
        <f t="shared" si="120"/>
        <v>10</v>
      </c>
      <c r="E555" s="4"/>
      <c r="F555" s="4">
        <f t="shared" si="121"/>
        <v>2</v>
      </c>
      <c r="G555" s="17">
        <f t="shared" si="122"/>
        <v>320</v>
      </c>
      <c r="H555" s="17">
        <f t="shared" si="123"/>
        <v>0</v>
      </c>
      <c r="I555" s="17"/>
      <c r="J555" s="77"/>
      <c r="K555" s="122"/>
    </row>
    <row r="556" spans="1:11" ht="16.2" x14ac:dyDescent="0.3">
      <c r="A556" s="63"/>
      <c r="B556" s="45" t="s">
        <v>1355</v>
      </c>
      <c r="C556" s="4">
        <v>13</v>
      </c>
      <c r="D556" s="4">
        <f t="shared" si="120"/>
        <v>11</v>
      </c>
      <c r="E556" s="4"/>
      <c r="F556" s="4">
        <v>2</v>
      </c>
      <c r="G556" s="17">
        <f t="shared" si="122"/>
        <v>320</v>
      </c>
      <c r="H556" s="17">
        <f t="shared" si="123"/>
        <v>0</v>
      </c>
      <c r="I556" s="17">
        <v>1</v>
      </c>
      <c r="J556" s="77"/>
      <c r="K556" s="122"/>
    </row>
    <row r="557" spans="1:11" ht="16.2" x14ac:dyDescent="0.3">
      <c r="A557" s="63"/>
      <c r="B557" s="45" t="s">
        <v>1356</v>
      </c>
      <c r="C557" s="4">
        <v>13</v>
      </c>
      <c r="D557" s="4">
        <f t="shared" si="120"/>
        <v>11</v>
      </c>
      <c r="E557" s="4"/>
      <c r="F557" s="4">
        <v>2</v>
      </c>
      <c r="G557" s="17">
        <f t="shared" si="122"/>
        <v>320</v>
      </c>
      <c r="H557" s="17">
        <f t="shared" si="123"/>
        <v>0</v>
      </c>
      <c r="I557" s="17">
        <v>1</v>
      </c>
      <c r="J557" s="77"/>
      <c r="K557" s="122"/>
    </row>
    <row r="558" spans="1:11" ht="16.2" x14ac:dyDescent="0.3">
      <c r="A558" s="63"/>
      <c r="B558" s="45" t="s">
        <v>1357</v>
      </c>
      <c r="C558" s="4"/>
      <c r="D558" s="4" t="str">
        <f t="shared" si="120"/>
        <v/>
      </c>
      <c r="E558" s="4"/>
      <c r="F558" s="4"/>
      <c r="G558" s="17"/>
      <c r="H558" s="17"/>
      <c r="I558" s="17"/>
      <c r="J558" s="77"/>
      <c r="K558" s="122"/>
    </row>
    <row r="559" spans="1:11" ht="16.2" x14ac:dyDescent="0.3">
      <c r="A559" s="63"/>
      <c r="B559" s="45" t="s">
        <v>1358</v>
      </c>
      <c r="C559" s="4"/>
      <c r="D559" s="4" t="str">
        <f t="shared" si="120"/>
        <v/>
      </c>
      <c r="E559" s="4"/>
      <c r="F559" s="4"/>
      <c r="G559" s="17"/>
      <c r="H559" s="17"/>
      <c r="I559" s="17"/>
      <c r="J559" s="77"/>
      <c r="K559" s="122"/>
    </row>
    <row r="560" spans="1:11" ht="16.2" x14ac:dyDescent="0.3">
      <c r="A560" s="63"/>
      <c r="B560" s="45" t="s">
        <v>1359</v>
      </c>
      <c r="C560" s="4">
        <v>12</v>
      </c>
      <c r="D560" s="4">
        <f t="shared" si="120"/>
        <v>10</v>
      </c>
      <c r="E560" s="4"/>
      <c r="F560" s="4">
        <f t="shared" si="121"/>
        <v>2</v>
      </c>
      <c r="G560" s="17">
        <f t="shared" si="122"/>
        <v>320</v>
      </c>
      <c r="H560" s="17">
        <f t="shared" si="123"/>
        <v>0</v>
      </c>
      <c r="I560" s="17"/>
      <c r="J560" s="77"/>
      <c r="K560" s="122"/>
    </row>
    <row r="561" spans="1:11" ht="16.2" x14ac:dyDescent="0.3">
      <c r="A561" s="63"/>
      <c r="B561" s="45" t="s">
        <v>1360</v>
      </c>
      <c r="C561" s="4">
        <v>12</v>
      </c>
      <c r="D561" s="4">
        <f t="shared" si="120"/>
        <v>10</v>
      </c>
      <c r="E561" s="4"/>
      <c r="F561" s="4">
        <f t="shared" si="121"/>
        <v>2</v>
      </c>
      <c r="G561" s="17">
        <f t="shared" si="122"/>
        <v>320</v>
      </c>
      <c r="H561" s="17">
        <f t="shared" si="123"/>
        <v>0</v>
      </c>
      <c r="I561" s="17"/>
      <c r="J561" s="77"/>
      <c r="K561" s="122"/>
    </row>
    <row r="562" spans="1:11" ht="16.2" x14ac:dyDescent="0.3">
      <c r="A562" s="63"/>
      <c r="B562" s="45" t="s">
        <v>1361</v>
      </c>
      <c r="C562" s="4">
        <v>12</v>
      </c>
      <c r="D562" s="4">
        <f t="shared" si="120"/>
        <v>10</v>
      </c>
      <c r="E562" s="4"/>
      <c r="F562" s="4">
        <f t="shared" si="121"/>
        <v>2</v>
      </c>
      <c r="G562" s="17">
        <f t="shared" si="122"/>
        <v>320</v>
      </c>
      <c r="H562" s="17">
        <f t="shared" si="123"/>
        <v>0</v>
      </c>
      <c r="I562" s="17"/>
      <c r="J562" s="77"/>
      <c r="K562" s="122"/>
    </row>
    <row r="563" spans="1:11" ht="16.2" x14ac:dyDescent="0.3">
      <c r="A563" s="63"/>
      <c r="B563" s="45" t="s">
        <v>1362</v>
      </c>
      <c r="C563" s="4">
        <v>12</v>
      </c>
      <c r="D563" s="4">
        <f t="shared" si="120"/>
        <v>10</v>
      </c>
      <c r="E563" s="4"/>
      <c r="F563" s="4">
        <f t="shared" si="121"/>
        <v>2</v>
      </c>
      <c r="G563" s="17">
        <f t="shared" si="122"/>
        <v>320</v>
      </c>
      <c r="H563" s="17">
        <f t="shared" si="123"/>
        <v>0</v>
      </c>
      <c r="I563" s="17"/>
      <c r="J563" s="77"/>
      <c r="K563" s="122"/>
    </row>
    <row r="564" spans="1:11" ht="16.2" x14ac:dyDescent="0.3">
      <c r="A564" s="63"/>
      <c r="B564" s="45" t="s">
        <v>1363</v>
      </c>
      <c r="C564" s="4"/>
      <c r="D564" s="4" t="str">
        <f t="shared" si="120"/>
        <v/>
      </c>
      <c r="E564" s="4"/>
      <c r="F564" s="4"/>
      <c r="G564" s="17"/>
      <c r="H564" s="17"/>
      <c r="I564" s="17"/>
      <c r="J564" s="77"/>
      <c r="K564" s="122"/>
    </row>
    <row r="565" spans="1:11" ht="16.2" x14ac:dyDescent="0.3">
      <c r="A565" s="63"/>
      <c r="B565" s="45" t="s">
        <v>1364</v>
      </c>
      <c r="C565" s="4"/>
      <c r="D565" s="4" t="str">
        <f t="shared" si="120"/>
        <v/>
      </c>
      <c r="E565" s="4"/>
      <c r="F565" s="4"/>
      <c r="G565" s="17"/>
      <c r="H565" s="17"/>
      <c r="I565" s="17"/>
      <c r="J565" s="77"/>
      <c r="K565" s="122"/>
    </row>
    <row r="566" spans="1:11" ht="16.2" x14ac:dyDescent="0.3">
      <c r="A566" s="63"/>
      <c r="B566" s="45" t="s">
        <v>1365</v>
      </c>
      <c r="C566" s="4">
        <v>12</v>
      </c>
      <c r="D566" s="4">
        <f t="shared" si="120"/>
        <v>10</v>
      </c>
      <c r="E566" s="4"/>
      <c r="F566" s="4">
        <f t="shared" si="121"/>
        <v>2</v>
      </c>
      <c r="G566" s="17">
        <f t="shared" si="122"/>
        <v>320</v>
      </c>
      <c r="H566" s="17">
        <f t="shared" si="123"/>
        <v>0</v>
      </c>
      <c r="I566" s="17"/>
      <c r="J566" s="77"/>
      <c r="K566" s="122"/>
    </row>
    <row r="567" spans="1:11" ht="16.2" x14ac:dyDescent="0.3">
      <c r="A567" s="63"/>
      <c r="B567" s="45" t="s">
        <v>1366</v>
      </c>
      <c r="C567" s="4">
        <v>13</v>
      </c>
      <c r="D567" s="4">
        <f t="shared" si="120"/>
        <v>11</v>
      </c>
      <c r="E567" s="4"/>
      <c r="F567" s="4">
        <v>2</v>
      </c>
      <c r="G567" s="17">
        <f t="shared" si="122"/>
        <v>320</v>
      </c>
      <c r="H567" s="17">
        <f t="shared" si="123"/>
        <v>0</v>
      </c>
      <c r="I567" s="17">
        <v>1</v>
      </c>
      <c r="J567" s="77"/>
      <c r="K567" s="122"/>
    </row>
    <row r="568" spans="1:11" ht="16.2" x14ac:dyDescent="0.3">
      <c r="A568" s="63"/>
      <c r="B568" s="45" t="s">
        <v>1367</v>
      </c>
      <c r="C568" s="4">
        <v>12</v>
      </c>
      <c r="D568" s="4">
        <f t="shared" si="120"/>
        <v>10</v>
      </c>
      <c r="E568" s="4"/>
      <c r="F568" s="4">
        <f t="shared" si="121"/>
        <v>2</v>
      </c>
      <c r="G568" s="17">
        <f t="shared" si="122"/>
        <v>320</v>
      </c>
      <c r="H568" s="17">
        <f t="shared" si="123"/>
        <v>0</v>
      </c>
      <c r="I568" s="17"/>
      <c r="J568" s="77"/>
      <c r="K568" s="122"/>
    </row>
    <row r="569" spans="1:11" ht="16.2" x14ac:dyDescent="0.3">
      <c r="A569" s="63"/>
      <c r="B569" s="45" t="s">
        <v>1368</v>
      </c>
      <c r="C569" s="4">
        <v>12</v>
      </c>
      <c r="D569" s="4">
        <f t="shared" si="120"/>
        <v>10</v>
      </c>
      <c r="E569" s="4"/>
      <c r="F569" s="4">
        <f t="shared" si="121"/>
        <v>2</v>
      </c>
      <c r="G569" s="17">
        <f t="shared" si="122"/>
        <v>320</v>
      </c>
      <c r="H569" s="17">
        <f t="shared" si="123"/>
        <v>0</v>
      </c>
      <c r="I569" s="17"/>
      <c r="J569" s="77"/>
      <c r="K569" s="122"/>
    </row>
    <row r="570" spans="1:11" ht="16.2" x14ac:dyDescent="0.3">
      <c r="A570" s="63"/>
      <c r="B570" s="45" t="s">
        <v>1369</v>
      </c>
      <c r="C570" s="4"/>
      <c r="D570" s="4" t="str">
        <f t="shared" si="120"/>
        <v/>
      </c>
      <c r="E570" s="4"/>
      <c r="F570" s="4"/>
      <c r="G570" s="17"/>
      <c r="H570" s="17"/>
      <c r="I570" s="17"/>
      <c r="J570" s="77"/>
      <c r="K570" s="122"/>
    </row>
    <row r="571" spans="1:11" ht="16.2" x14ac:dyDescent="0.3">
      <c r="A571" s="63"/>
      <c r="B571" s="45" t="s">
        <v>1370</v>
      </c>
      <c r="C571" s="4"/>
      <c r="D571" s="4" t="str">
        <f t="shared" si="120"/>
        <v/>
      </c>
      <c r="E571" s="4"/>
      <c r="F571" s="4"/>
      <c r="G571" s="17"/>
      <c r="H571" s="17"/>
      <c r="I571" s="17"/>
      <c r="J571" s="77"/>
      <c r="K571" s="122"/>
    </row>
    <row r="572" spans="1:11" ht="16.2" x14ac:dyDescent="0.3">
      <c r="A572" s="63"/>
      <c r="B572" s="45" t="s">
        <v>1371</v>
      </c>
      <c r="C572" s="4">
        <v>12</v>
      </c>
      <c r="D572" s="4">
        <f t="shared" si="120"/>
        <v>10</v>
      </c>
      <c r="E572" s="4"/>
      <c r="F572" s="4">
        <f t="shared" ref="F572:F580" si="124">D572-8</f>
        <v>2</v>
      </c>
      <c r="G572" s="17">
        <f t="shared" si="122"/>
        <v>320</v>
      </c>
      <c r="H572" s="17">
        <f t="shared" si="123"/>
        <v>0</v>
      </c>
      <c r="I572" s="17"/>
      <c r="J572" s="77"/>
      <c r="K572" s="122"/>
    </row>
    <row r="573" spans="1:11" ht="16.2" x14ac:dyDescent="0.3">
      <c r="A573" s="63"/>
      <c r="B573" s="45" t="s">
        <v>1372</v>
      </c>
      <c r="C573" s="4">
        <v>12</v>
      </c>
      <c r="D573" s="4">
        <f t="shared" si="120"/>
        <v>10</v>
      </c>
      <c r="E573" s="4"/>
      <c r="F573" s="4">
        <f t="shared" si="124"/>
        <v>2</v>
      </c>
      <c r="G573" s="17">
        <f>IF(2&lt;F573,2,F573)*120*4/3</f>
        <v>320</v>
      </c>
      <c r="H573" s="17">
        <f t="shared" si="123"/>
        <v>0</v>
      </c>
      <c r="I573" s="17"/>
      <c r="J573" s="77"/>
      <c r="K573" s="122"/>
    </row>
    <row r="574" spans="1:11" ht="16.2" x14ac:dyDescent="0.3">
      <c r="A574" s="63"/>
      <c r="B574" s="45" t="s">
        <v>1373</v>
      </c>
      <c r="C574" s="4">
        <v>12</v>
      </c>
      <c r="D574" s="4">
        <f t="shared" si="120"/>
        <v>10</v>
      </c>
      <c r="E574" s="4"/>
      <c r="F574" s="4">
        <f t="shared" si="124"/>
        <v>2</v>
      </c>
      <c r="G574" s="17">
        <f t="shared" si="122"/>
        <v>320</v>
      </c>
      <c r="H574" s="17">
        <f t="shared" si="123"/>
        <v>0</v>
      </c>
      <c r="I574" s="17"/>
      <c r="J574" s="77"/>
      <c r="K574" s="122"/>
    </row>
    <row r="575" spans="1:11" ht="16.2" x14ac:dyDescent="0.3">
      <c r="A575" s="63"/>
      <c r="B575" s="45" t="s">
        <v>1374</v>
      </c>
      <c r="C575" s="4">
        <v>12</v>
      </c>
      <c r="D575" s="4">
        <f t="shared" si="120"/>
        <v>10</v>
      </c>
      <c r="E575" s="4"/>
      <c r="F575" s="4">
        <f t="shared" si="124"/>
        <v>2</v>
      </c>
      <c r="G575" s="17">
        <f t="shared" si="122"/>
        <v>320</v>
      </c>
      <c r="H575" s="17">
        <f t="shared" si="123"/>
        <v>0</v>
      </c>
      <c r="I575" s="17"/>
      <c r="J575" s="77"/>
      <c r="K575" s="122"/>
    </row>
    <row r="576" spans="1:11" ht="16.2" x14ac:dyDescent="0.3">
      <c r="A576" s="63"/>
      <c r="B576" s="45" t="s">
        <v>1375</v>
      </c>
      <c r="C576" s="4"/>
      <c r="D576" s="4" t="str">
        <f t="shared" si="120"/>
        <v/>
      </c>
      <c r="E576" s="4"/>
      <c r="F576" s="4"/>
      <c r="G576" s="17"/>
      <c r="H576" s="17"/>
      <c r="I576" s="17"/>
      <c r="J576" s="77"/>
      <c r="K576" s="122"/>
    </row>
    <row r="577" spans="1:11" ht="16.2" x14ac:dyDescent="0.3">
      <c r="A577" s="63"/>
      <c r="B577" s="45" t="s">
        <v>1376</v>
      </c>
      <c r="C577" s="4"/>
      <c r="D577" s="4" t="str">
        <f t="shared" si="120"/>
        <v/>
      </c>
      <c r="E577" s="4"/>
      <c r="F577" s="4"/>
      <c r="G577" s="17"/>
      <c r="H577" s="17"/>
      <c r="I577" s="17"/>
      <c r="J577" s="77"/>
      <c r="K577" s="122"/>
    </row>
    <row r="578" spans="1:11" ht="16.2" x14ac:dyDescent="0.3">
      <c r="A578" s="63"/>
      <c r="B578" s="45" t="s">
        <v>1377</v>
      </c>
      <c r="C578" s="4">
        <v>12</v>
      </c>
      <c r="D578" s="4">
        <f t="shared" si="120"/>
        <v>10</v>
      </c>
      <c r="E578" s="4"/>
      <c r="F578" s="4">
        <f t="shared" si="124"/>
        <v>2</v>
      </c>
      <c r="G578" s="17">
        <f t="shared" si="122"/>
        <v>320</v>
      </c>
      <c r="H578" s="17">
        <f t="shared" si="123"/>
        <v>0</v>
      </c>
      <c r="I578" s="17"/>
      <c r="J578" s="77"/>
      <c r="K578" s="122"/>
    </row>
    <row r="579" spans="1:11" ht="16.2" x14ac:dyDescent="0.3">
      <c r="A579" s="63"/>
      <c r="B579" s="45" t="s">
        <v>1378</v>
      </c>
      <c r="C579" s="4">
        <v>13</v>
      </c>
      <c r="D579" s="4">
        <f t="shared" si="120"/>
        <v>11</v>
      </c>
      <c r="E579" s="4"/>
      <c r="F579" s="4">
        <v>2</v>
      </c>
      <c r="G579" s="17">
        <f t="shared" si="122"/>
        <v>320</v>
      </c>
      <c r="H579" s="17">
        <f t="shared" si="123"/>
        <v>0</v>
      </c>
      <c r="I579" s="17">
        <v>1</v>
      </c>
      <c r="J579" s="77"/>
      <c r="K579" s="122"/>
    </row>
    <row r="580" spans="1:11" ht="16.2" x14ac:dyDescent="0.3">
      <c r="A580" s="63"/>
      <c r="B580" s="45" t="s">
        <v>1379</v>
      </c>
      <c r="C580" s="4">
        <v>12</v>
      </c>
      <c r="D580" s="4">
        <f t="shared" si="120"/>
        <v>10</v>
      </c>
      <c r="E580" s="4"/>
      <c r="F580" s="4">
        <f t="shared" si="124"/>
        <v>2</v>
      </c>
      <c r="G580" s="17">
        <f t="shared" si="122"/>
        <v>320</v>
      </c>
      <c r="H580" s="17">
        <f t="shared" si="123"/>
        <v>0</v>
      </c>
      <c r="I580" s="17"/>
      <c r="J580" s="77"/>
      <c r="K580" s="122"/>
    </row>
    <row r="581" spans="1:11" ht="16.2" x14ac:dyDescent="0.3">
      <c r="A581" s="63"/>
      <c r="B581" s="45" t="s">
        <v>1380</v>
      </c>
      <c r="C581" s="4">
        <v>13</v>
      </c>
      <c r="D581" s="4">
        <f t="shared" si="120"/>
        <v>11</v>
      </c>
      <c r="E581" s="4"/>
      <c r="F581" s="4">
        <v>2</v>
      </c>
      <c r="G581" s="17">
        <f t="shared" si="122"/>
        <v>320</v>
      </c>
      <c r="H581" s="17">
        <f t="shared" si="123"/>
        <v>0</v>
      </c>
      <c r="I581" s="17">
        <v>1</v>
      </c>
      <c r="J581" s="77"/>
      <c r="K581" s="122"/>
    </row>
    <row r="582" spans="1:11" ht="16.2" x14ac:dyDescent="0.3">
      <c r="A582" s="63"/>
      <c r="B582" s="8" t="s">
        <v>59</v>
      </c>
      <c r="C582" s="4"/>
      <c r="D582" s="4">
        <v>168</v>
      </c>
      <c r="E582" s="4"/>
      <c r="F582" s="4">
        <f>SUM(F551:F581)</f>
        <v>42</v>
      </c>
      <c r="G582" s="17">
        <f t="shared" si="122"/>
        <v>320</v>
      </c>
      <c r="H582" s="17">
        <f t="shared" si="123"/>
        <v>8000</v>
      </c>
      <c r="I582" s="17">
        <v>6</v>
      </c>
      <c r="J582" s="77">
        <v>20160</v>
      </c>
      <c r="K582" s="122"/>
    </row>
    <row r="583" spans="1:11" ht="32.4" x14ac:dyDescent="0.3">
      <c r="A583" s="63"/>
      <c r="B583" s="90" t="s">
        <v>1849</v>
      </c>
      <c r="C583" s="26"/>
      <c r="D583" s="4"/>
      <c r="E583" s="4"/>
      <c r="F583" s="4"/>
      <c r="G583" s="1"/>
      <c r="H583" s="1"/>
      <c r="I583" s="1"/>
      <c r="J583" s="133">
        <v>7920</v>
      </c>
      <c r="K583" s="122"/>
    </row>
    <row r="584" spans="1:11" ht="16.2" x14ac:dyDescent="0.3">
      <c r="A584" s="63"/>
      <c r="B584" s="8" t="s">
        <v>1817</v>
      </c>
      <c r="C584" s="26"/>
      <c r="D584" s="4"/>
      <c r="E584" s="4"/>
      <c r="F584" s="4"/>
      <c r="G584" s="1"/>
      <c r="H584" s="1"/>
      <c r="I584" s="1"/>
      <c r="J584" s="133">
        <v>28080</v>
      </c>
      <c r="K584" s="122"/>
    </row>
    <row r="585" spans="1:11" ht="16.2" x14ac:dyDescent="0.3">
      <c r="A585" s="63"/>
      <c r="B585" s="8" t="s">
        <v>1</v>
      </c>
      <c r="C585" s="26"/>
      <c r="D585" s="4"/>
      <c r="E585" s="4"/>
      <c r="F585" s="4"/>
      <c r="G585" s="1"/>
      <c r="H585" s="1"/>
      <c r="I585" s="1"/>
      <c r="J585" s="133">
        <v>40313</v>
      </c>
      <c r="K585" s="122"/>
    </row>
    <row r="586" spans="1:11" ht="16.2" x14ac:dyDescent="0.3">
      <c r="A586" s="63"/>
      <c r="B586" s="8" t="s">
        <v>405</v>
      </c>
      <c r="C586" s="9"/>
      <c r="D586" s="9" t="str">
        <f t="shared" ref="D586" si="125">IF((OR(C586&gt;12,C586=12)),C586-2,IF(C586=8,C586-1,""))</f>
        <v/>
      </c>
      <c r="E586" s="9"/>
      <c r="F586" s="9"/>
      <c r="G586" s="10"/>
      <c r="H586" s="10"/>
      <c r="I586" s="10"/>
      <c r="J586" s="78">
        <v>12233</v>
      </c>
      <c r="K586" s="122"/>
    </row>
    <row r="587" spans="1:11" x14ac:dyDescent="0.3">
      <c r="A587" s="63"/>
      <c r="B587"/>
      <c r="K587" s="122"/>
    </row>
    <row r="588" spans="1:11" ht="16.2" x14ac:dyDescent="0.3">
      <c r="A588" s="63"/>
      <c r="B588" s="45" t="s">
        <v>1381</v>
      </c>
      <c r="C588" s="4"/>
      <c r="D588" s="4" t="str">
        <f t="shared" ref="D588:D618" si="126">IF((OR(C588&gt;12,C588=12)),C588-2,IF(C588=8,C588-1,""))</f>
        <v/>
      </c>
      <c r="E588" s="4"/>
      <c r="F588" s="4"/>
      <c r="G588" s="17"/>
      <c r="H588" s="17"/>
      <c r="I588" s="17"/>
      <c r="J588" s="77"/>
      <c r="K588" s="122"/>
    </row>
    <row r="589" spans="1:11" ht="16.2" x14ac:dyDescent="0.3">
      <c r="A589" s="63"/>
      <c r="B589" s="45" t="s">
        <v>1382</v>
      </c>
      <c r="C589" s="4"/>
      <c r="D589" s="4" t="str">
        <f t="shared" si="126"/>
        <v/>
      </c>
      <c r="E589" s="4"/>
      <c r="F589" s="4"/>
      <c r="G589" s="17"/>
      <c r="H589" s="17"/>
      <c r="I589" s="17"/>
      <c r="J589" s="77"/>
      <c r="K589" s="122"/>
    </row>
    <row r="590" spans="1:11" ht="16.2" x14ac:dyDescent="0.3">
      <c r="A590" s="63"/>
      <c r="B590" s="45" t="s">
        <v>1383</v>
      </c>
      <c r="C590" s="4">
        <v>12</v>
      </c>
      <c r="D590" s="4">
        <f t="shared" si="126"/>
        <v>10</v>
      </c>
      <c r="E590" s="4"/>
      <c r="F590" s="4">
        <f t="shared" ref="F590:F610" si="127">D590-8</f>
        <v>2</v>
      </c>
      <c r="G590" s="17">
        <f t="shared" ref="G590:G619" si="128">IF(2&lt;F590,2,F590)*120*4/3</f>
        <v>320</v>
      </c>
      <c r="H590" s="17">
        <f t="shared" ref="H590:H619" si="129">IF(F590&gt;2,F590-2,0)*120*5/3</f>
        <v>0</v>
      </c>
      <c r="I590" s="17"/>
      <c r="J590" s="77"/>
      <c r="K590" s="122"/>
    </row>
    <row r="591" spans="1:11" ht="16.2" x14ac:dyDescent="0.3">
      <c r="A591" s="63"/>
      <c r="B591" s="45" t="s">
        <v>1384</v>
      </c>
      <c r="C591" s="4">
        <v>12</v>
      </c>
      <c r="D591" s="4">
        <f t="shared" si="126"/>
        <v>10</v>
      </c>
      <c r="E591" s="4"/>
      <c r="F591" s="4">
        <f t="shared" si="127"/>
        <v>2</v>
      </c>
      <c r="G591" s="17">
        <f t="shared" si="128"/>
        <v>320</v>
      </c>
      <c r="H591" s="17">
        <f t="shared" si="129"/>
        <v>0</v>
      </c>
      <c r="I591" s="17"/>
      <c r="J591" s="77"/>
      <c r="K591" s="122"/>
    </row>
    <row r="592" spans="1:11" ht="16.2" x14ac:dyDescent="0.3">
      <c r="A592" s="63"/>
      <c r="B592" s="45" t="s">
        <v>1385</v>
      </c>
      <c r="C592" s="4">
        <v>12</v>
      </c>
      <c r="D592" s="4">
        <f t="shared" si="126"/>
        <v>10</v>
      </c>
      <c r="E592" s="4"/>
      <c r="F592" s="4">
        <f t="shared" si="127"/>
        <v>2</v>
      </c>
      <c r="G592" s="17">
        <f t="shared" si="128"/>
        <v>320</v>
      </c>
      <c r="H592" s="17">
        <f t="shared" si="129"/>
        <v>0</v>
      </c>
      <c r="I592" s="17"/>
      <c r="J592" s="77"/>
      <c r="K592" s="122"/>
    </row>
    <row r="593" spans="1:11" ht="16.2" x14ac:dyDescent="0.3">
      <c r="A593" s="63"/>
      <c r="B593" s="45" t="s">
        <v>1386</v>
      </c>
      <c r="C593" s="4">
        <v>12</v>
      </c>
      <c r="D593" s="4">
        <f t="shared" si="126"/>
        <v>10</v>
      </c>
      <c r="E593" s="4"/>
      <c r="F593" s="4">
        <f t="shared" si="127"/>
        <v>2</v>
      </c>
      <c r="G593" s="17">
        <f t="shared" si="128"/>
        <v>320</v>
      </c>
      <c r="H593" s="17">
        <f t="shared" si="129"/>
        <v>0</v>
      </c>
      <c r="I593" s="17"/>
      <c r="J593" s="77"/>
      <c r="K593" s="122"/>
    </row>
    <row r="594" spans="1:11" ht="16.2" x14ac:dyDescent="0.3">
      <c r="A594" s="63"/>
      <c r="B594" s="45" t="s">
        <v>1387</v>
      </c>
      <c r="C594" s="4"/>
      <c r="D594" s="4" t="str">
        <f t="shared" si="126"/>
        <v/>
      </c>
      <c r="E594" s="4"/>
      <c r="F594" s="4"/>
      <c r="G594" s="17"/>
      <c r="H594" s="17"/>
      <c r="I594" s="17"/>
      <c r="J594" s="77"/>
      <c r="K594" s="122"/>
    </row>
    <row r="595" spans="1:11" ht="16.2" x14ac:dyDescent="0.3">
      <c r="A595" s="63"/>
      <c r="B595" s="45" t="s">
        <v>1388</v>
      </c>
      <c r="C595" s="4"/>
      <c r="D595" s="4" t="str">
        <f t="shared" si="126"/>
        <v/>
      </c>
      <c r="E595" s="4"/>
      <c r="F595" s="4"/>
      <c r="G595" s="17"/>
      <c r="H595" s="17"/>
      <c r="I595" s="17"/>
      <c r="J595" s="77"/>
      <c r="K595" s="122"/>
    </row>
    <row r="596" spans="1:11" ht="16.2" x14ac:dyDescent="0.3">
      <c r="A596" s="63"/>
      <c r="B596" s="45" t="s">
        <v>1389</v>
      </c>
      <c r="C596" s="4">
        <v>12</v>
      </c>
      <c r="D596" s="4">
        <f t="shared" si="126"/>
        <v>10</v>
      </c>
      <c r="E596" s="4"/>
      <c r="F596" s="4">
        <f t="shared" si="127"/>
        <v>2</v>
      </c>
      <c r="G596" s="17">
        <f t="shared" si="128"/>
        <v>320</v>
      </c>
      <c r="H596" s="17">
        <f t="shared" si="129"/>
        <v>0</v>
      </c>
      <c r="I596" s="17"/>
      <c r="J596" s="77"/>
      <c r="K596" s="122"/>
    </row>
    <row r="597" spans="1:11" ht="16.2" x14ac:dyDescent="0.3">
      <c r="A597" s="63"/>
      <c r="B597" s="45" t="s">
        <v>1390</v>
      </c>
      <c r="C597" s="4">
        <v>13</v>
      </c>
      <c r="D597" s="4">
        <f t="shared" si="126"/>
        <v>11</v>
      </c>
      <c r="E597" s="4"/>
      <c r="F597" s="4">
        <v>2</v>
      </c>
      <c r="G597" s="17">
        <f t="shared" si="128"/>
        <v>320</v>
      </c>
      <c r="H597" s="17">
        <f t="shared" si="129"/>
        <v>0</v>
      </c>
      <c r="I597" s="17">
        <v>1</v>
      </c>
      <c r="J597" s="77"/>
      <c r="K597" s="122"/>
    </row>
    <row r="598" spans="1:11" ht="16.2" x14ac:dyDescent="0.3">
      <c r="A598" s="63"/>
      <c r="B598" s="45" t="s">
        <v>1391</v>
      </c>
      <c r="C598" s="4">
        <v>12</v>
      </c>
      <c r="D598" s="4">
        <f t="shared" si="126"/>
        <v>10</v>
      </c>
      <c r="E598" s="4"/>
      <c r="F598" s="4">
        <f t="shared" si="127"/>
        <v>2</v>
      </c>
      <c r="G598" s="17">
        <f t="shared" si="128"/>
        <v>320</v>
      </c>
      <c r="H598" s="17">
        <f t="shared" si="129"/>
        <v>0</v>
      </c>
      <c r="I598" s="17"/>
      <c r="J598" s="77"/>
      <c r="K598" s="122"/>
    </row>
    <row r="599" spans="1:11" ht="16.2" x14ac:dyDescent="0.3">
      <c r="A599" s="63"/>
      <c r="B599" s="45" t="s">
        <v>1392</v>
      </c>
      <c r="C599" s="4">
        <v>13</v>
      </c>
      <c r="D599" s="4">
        <f t="shared" si="126"/>
        <v>11</v>
      </c>
      <c r="E599" s="4"/>
      <c r="F599" s="4">
        <v>2</v>
      </c>
      <c r="G599" s="17">
        <f t="shared" si="128"/>
        <v>320</v>
      </c>
      <c r="H599" s="17">
        <f t="shared" si="129"/>
        <v>0</v>
      </c>
      <c r="I599" s="17">
        <v>1</v>
      </c>
      <c r="J599" s="77"/>
      <c r="K599" s="122"/>
    </row>
    <row r="600" spans="1:11" ht="16.2" x14ac:dyDescent="0.3">
      <c r="A600" s="63"/>
      <c r="B600" s="45" t="s">
        <v>1393</v>
      </c>
      <c r="C600" s="4"/>
      <c r="D600" s="4" t="str">
        <f t="shared" si="126"/>
        <v/>
      </c>
      <c r="E600" s="4"/>
      <c r="F600" s="4"/>
      <c r="G600" s="17"/>
      <c r="H600" s="17"/>
      <c r="I600" s="17"/>
      <c r="J600" s="77"/>
      <c r="K600" s="122"/>
    </row>
    <row r="601" spans="1:11" ht="16.2" x14ac:dyDescent="0.3">
      <c r="A601" s="63"/>
      <c r="B601" s="45" t="s">
        <v>1394</v>
      </c>
      <c r="C601" s="4">
        <v>8</v>
      </c>
      <c r="D601" s="4">
        <f t="shared" si="126"/>
        <v>7</v>
      </c>
      <c r="E601" s="4"/>
      <c r="F601" s="4"/>
      <c r="G601" s="17"/>
      <c r="H601" s="17"/>
      <c r="I601" s="17"/>
      <c r="J601" s="77"/>
      <c r="K601" s="122"/>
    </row>
    <row r="602" spans="1:11" ht="16.2" x14ac:dyDescent="0.3">
      <c r="A602" s="63"/>
      <c r="B602" s="45" t="s">
        <v>1395</v>
      </c>
      <c r="C602" s="4">
        <v>12</v>
      </c>
      <c r="D602" s="4">
        <f t="shared" si="126"/>
        <v>10</v>
      </c>
      <c r="E602" s="4"/>
      <c r="F602" s="4">
        <f t="shared" si="127"/>
        <v>2</v>
      </c>
      <c r="G602" s="17">
        <f t="shared" si="128"/>
        <v>320</v>
      </c>
      <c r="H602" s="17">
        <f t="shared" si="129"/>
        <v>0</v>
      </c>
      <c r="I602" s="17"/>
      <c r="J602" s="77"/>
      <c r="K602" s="122"/>
    </row>
    <row r="603" spans="1:11" ht="16.2" x14ac:dyDescent="0.3">
      <c r="A603" s="63"/>
      <c r="B603" s="45" t="s">
        <v>1396</v>
      </c>
      <c r="C603" s="4">
        <v>13</v>
      </c>
      <c r="D603" s="4">
        <v>10</v>
      </c>
      <c r="E603" s="4"/>
      <c r="F603" s="4">
        <f t="shared" si="127"/>
        <v>2</v>
      </c>
      <c r="G603" s="17">
        <f t="shared" si="128"/>
        <v>320</v>
      </c>
      <c r="H603" s="17">
        <f t="shared" si="129"/>
        <v>0</v>
      </c>
      <c r="I603" s="17"/>
      <c r="J603" s="77"/>
      <c r="K603" s="122"/>
    </row>
    <row r="604" spans="1:11" ht="16.2" x14ac:dyDescent="0.3">
      <c r="A604" s="63"/>
      <c r="B604" s="45" t="s">
        <v>1397</v>
      </c>
      <c r="C604" s="4">
        <v>12</v>
      </c>
      <c r="D604" s="4">
        <f t="shared" si="126"/>
        <v>10</v>
      </c>
      <c r="E604" s="4"/>
      <c r="F604" s="4">
        <f t="shared" si="127"/>
        <v>2</v>
      </c>
      <c r="G604" s="17">
        <f t="shared" si="128"/>
        <v>320</v>
      </c>
      <c r="H604" s="17">
        <f t="shared" si="129"/>
        <v>0</v>
      </c>
      <c r="I604" s="17"/>
      <c r="J604" s="77"/>
      <c r="K604" s="122"/>
    </row>
    <row r="605" spans="1:11" ht="16.2" x14ac:dyDescent="0.3">
      <c r="A605" s="63"/>
      <c r="B605" s="45" t="s">
        <v>1398</v>
      </c>
      <c r="C605" s="4">
        <v>12</v>
      </c>
      <c r="D605" s="4">
        <f t="shared" si="126"/>
        <v>10</v>
      </c>
      <c r="E605" s="4"/>
      <c r="F605" s="4">
        <f t="shared" si="127"/>
        <v>2</v>
      </c>
      <c r="G605" s="17">
        <f t="shared" si="128"/>
        <v>320</v>
      </c>
      <c r="H605" s="17">
        <f t="shared" si="129"/>
        <v>0</v>
      </c>
      <c r="I605" s="17"/>
      <c r="J605" s="77"/>
      <c r="K605" s="122"/>
    </row>
    <row r="606" spans="1:11" ht="16.2" x14ac:dyDescent="0.3">
      <c r="A606" s="63"/>
      <c r="B606" s="45" t="s">
        <v>1399</v>
      </c>
      <c r="C606" s="4"/>
      <c r="D606" s="4" t="str">
        <f t="shared" si="126"/>
        <v/>
      </c>
      <c r="E606" s="4"/>
      <c r="F606" s="4"/>
      <c r="G606" s="17"/>
      <c r="H606" s="17"/>
      <c r="I606" s="17"/>
      <c r="J606" s="77"/>
      <c r="K606" s="122"/>
    </row>
    <row r="607" spans="1:11" ht="16.2" x14ac:dyDescent="0.3">
      <c r="A607" s="63"/>
      <c r="B607" s="45" t="s">
        <v>1400</v>
      </c>
      <c r="C607" s="4"/>
      <c r="D607" s="4" t="str">
        <f t="shared" si="126"/>
        <v/>
      </c>
      <c r="E607" s="4"/>
      <c r="F607" s="4"/>
      <c r="G607" s="17"/>
      <c r="H607" s="17"/>
      <c r="I607" s="17"/>
      <c r="J607" s="77"/>
      <c r="K607" s="122"/>
    </row>
    <row r="608" spans="1:11" ht="16.2" x14ac:dyDescent="0.3">
      <c r="A608" s="63"/>
      <c r="B608" s="45" t="s">
        <v>1401</v>
      </c>
      <c r="C608" s="4">
        <v>13</v>
      </c>
      <c r="D608" s="4">
        <f t="shared" si="126"/>
        <v>11</v>
      </c>
      <c r="E608" s="4"/>
      <c r="F608" s="4">
        <v>2</v>
      </c>
      <c r="G608" s="17">
        <f t="shared" si="128"/>
        <v>320</v>
      </c>
      <c r="H608" s="17">
        <f t="shared" si="129"/>
        <v>0</v>
      </c>
      <c r="I608" s="17">
        <v>1</v>
      </c>
      <c r="J608" s="77"/>
      <c r="K608" s="122"/>
    </row>
    <row r="609" spans="1:11" ht="16.2" x14ac:dyDescent="0.3">
      <c r="A609" s="63"/>
      <c r="B609" s="45" t="s">
        <v>1402</v>
      </c>
      <c r="C609" s="4">
        <v>12</v>
      </c>
      <c r="D609" s="4">
        <f t="shared" si="126"/>
        <v>10</v>
      </c>
      <c r="E609" s="4"/>
      <c r="F609" s="4">
        <f t="shared" si="127"/>
        <v>2</v>
      </c>
      <c r="G609" s="17">
        <f t="shared" si="128"/>
        <v>320</v>
      </c>
      <c r="H609" s="17">
        <f t="shared" si="129"/>
        <v>0</v>
      </c>
      <c r="I609" s="17"/>
      <c r="J609" s="77"/>
      <c r="K609" s="122"/>
    </row>
    <row r="610" spans="1:11" ht="16.2" x14ac:dyDescent="0.3">
      <c r="A610" s="63"/>
      <c r="B610" s="45" t="s">
        <v>1403</v>
      </c>
      <c r="C610" s="4">
        <v>12</v>
      </c>
      <c r="D610" s="4">
        <f t="shared" si="126"/>
        <v>10</v>
      </c>
      <c r="E610" s="4"/>
      <c r="F610" s="4">
        <f t="shared" si="127"/>
        <v>2</v>
      </c>
      <c r="G610" s="17">
        <f t="shared" si="128"/>
        <v>320</v>
      </c>
      <c r="H610" s="17">
        <f t="shared" si="129"/>
        <v>0</v>
      </c>
      <c r="I610" s="17"/>
      <c r="J610" s="77"/>
      <c r="K610" s="122"/>
    </row>
    <row r="611" spans="1:11" ht="16.2" x14ac:dyDescent="0.3">
      <c r="A611" s="63"/>
      <c r="B611" s="45" t="s">
        <v>1404</v>
      </c>
      <c r="C611" s="4">
        <v>13</v>
      </c>
      <c r="D611" s="4">
        <f t="shared" si="126"/>
        <v>11</v>
      </c>
      <c r="E611" s="4"/>
      <c r="F611" s="4">
        <v>2</v>
      </c>
      <c r="G611" s="17">
        <f t="shared" si="128"/>
        <v>320</v>
      </c>
      <c r="H611" s="17">
        <f t="shared" si="129"/>
        <v>0</v>
      </c>
      <c r="I611" s="17">
        <v>1</v>
      </c>
      <c r="J611" s="77"/>
      <c r="K611" s="122"/>
    </row>
    <row r="612" spans="1:11" ht="16.2" x14ac:dyDescent="0.3">
      <c r="A612" s="63"/>
      <c r="B612" s="45" t="s">
        <v>1405</v>
      </c>
      <c r="C612" s="4"/>
      <c r="D612" s="4" t="str">
        <f t="shared" si="126"/>
        <v/>
      </c>
      <c r="E612" s="4"/>
      <c r="F612" s="4"/>
      <c r="G612" s="17"/>
      <c r="H612" s="17"/>
      <c r="I612" s="17"/>
      <c r="J612" s="77"/>
      <c r="K612" s="122"/>
    </row>
    <row r="613" spans="1:11" ht="16.2" x14ac:dyDescent="0.3">
      <c r="A613" s="63"/>
      <c r="B613" s="166" t="s">
        <v>2118</v>
      </c>
      <c r="C613" s="19"/>
      <c r="D613" s="19" t="str">
        <f t="shared" si="126"/>
        <v/>
      </c>
      <c r="E613" s="19"/>
      <c r="F613" s="19"/>
      <c r="G613" s="20"/>
      <c r="H613" s="20"/>
      <c r="I613" s="20"/>
      <c r="J613" s="91"/>
      <c r="K613" s="122"/>
    </row>
    <row r="614" spans="1:11" ht="16.2" x14ac:dyDescent="0.3">
      <c r="A614" s="63"/>
      <c r="B614" s="45" t="s">
        <v>1406</v>
      </c>
      <c r="C614" s="4"/>
      <c r="D614" s="4" t="str">
        <f t="shared" si="126"/>
        <v/>
      </c>
      <c r="E614" s="4"/>
      <c r="F614" s="4"/>
      <c r="G614" s="17"/>
      <c r="H614" s="17"/>
      <c r="I614" s="17"/>
      <c r="J614" s="77"/>
      <c r="K614" s="122"/>
    </row>
    <row r="615" spans="1:11" ht="16.2" x14ac:dyDescent="0.3">
      <c r="A615" s="63"/>
      <c r="B615" s="45" t="s">
        <v>1407</v>
      </c>
      <c r="C615" s="4">
        <v>11.5</v>
      </c>
      <c r="D615" s="4">
        <v>10.5</v>
      </c>
      <c r="E615" s="4"/>
      <c r="F615" s="4">
        <v>2</v>
      </c>
      <c r="G615" s="17">
        <f t="shared" si="128"/>
        <v>320</v>
      </c>
      <c r="H615" s="17">
        <f t="shared" si="129"/>
        <v>0</v>
      </c>
      <c r="I615" s="158">
        <v>0.5</v>
      </c>
      <c r="J615" s="77"/>
      <c r="K615" s="122"/>
    </row>
    <row r="616" spans="1:11" ht="16.2" x14ac:dyDescent="0.3">
      <c r="A616" s="63"/>
      <c r="B616" s="45" t="s">
        <v>1408</v>
      </c>
      <c r="C616" s="4">
        <v>12</v>
      </c>
      <c r="D616" s="4">
        <f t="shared" si="126"/>
        <v>10</v>
      </c>
      <c r="E616" s="4"/>
      <c r="F616" s="4">
        <f t="shared" ref="F616:F618" si="130">D616-8</f>
        <v>2</v>
      </c>
      <c r="G616" s="17">
        <f t="shared" si="128"/>
        <v>320</v>
      </c>
      <c r="H616" s="17">
        <f t="shared" si="129"/>
        <v>0</v>
      </c>
      <c r="I616" s="17"/>
      <c r="J616" s="77"/>
      <c r="K616" s="122"/>
    </row>
    <row r="617" spans="1:11" ht="16.2" x14ac:dyDescent="0.3">
      <c r="A617" s="63"/>
      <c r="B617" s="45" t="s">
        <v>1409</v>
      </c>
      <c r="C617" s="4">
        <v>12</v>
      </c>
      <c r="D617" s="4">
        <f t="shared" si="126"/>
        <v>10</v>
      </c>
      <c r="E617" s="4"/>
      <c r="F617" s="4">
        <f t="shared" si="130"/>
        <v>2</v>
      </c>
      <c r="G617" s="17">
        <f t="shared" si="128"/>
        <v>320</v>
      </c>
      <c r="H617" s="17">
        <f t="shared" si="129"/>
        <v>0</v>
      </c>
      <c r="I617" s="17"/>
      <c r="J617" s="77"/>
      <c r="K617" s="122"/>
    </row>
    <row r="618" spans="1:11" ht="16.2" x14ac:dyDescent="0.3">
      <c r="A618" s="63"/>
      <c r="B618" s="45" t="s">
        <v>1410</v>
      </c>
      <c r="C618" s="4">
        <v>12</v>
      </c>
      <c r="D618" s="4">
        <f t="shared" si="126"/>
        <v>10</v>
      </c>
      <c r="E618" s="4"/>
      <c r="F618" s="4">
        <f t="shared" si="130"/>
        <v>2</v>
      </c>
      <c r="G618" s="17">
        <f t="shared" si="128"/>
        <v>320</v>
      </c>
      <c r="H618" s="17">
        <f t="shared" si="129"/>
        <v>0</v>
      </c>
      <c r="I618" s="17"/>
      <c r="J618" s="77"/>
      <c r="K618" s="122"/>
    </row>
    <row r="619" spans="1:11" ht="16.2" x14ac:dyDescent="0.3">
      <c r="A619" s="63"/>
      <c r="B619" s="8" t="s">
        <v>59</v>
      </c>
      <c r="C619" s="4"/>
      <c r="D619" s="4">
        <v>167</v>
      </c>
      <c r="E619" s="4"/>
      <c r="F619" s="4">
        <f>SUM(F590:F618)</f>
        <v>40</v>
      </c>
      <c r="G619" s="17">
        <f t="shared" si="128"/>
        <v>320</v>
      </c>
      <c r="H619" s="17">
        <f t="shared" si="129"/>
        <v>7600</v>
      </c>
      <c r="I619" s="128">
        <v>4.5</v>
      </c>
      <c r="J619" s="77">
        <v>20040</v>
      </c>
      <c r="K619" s="122"/>
    </row>
    <row r="620" spans="1:11" ht="32.4" x14ac:dyDescent="0.3">
      <c r="A620" s="63"/>
      <c r="B620" s="90" t="s">
        <v>1849</v>
      </c>
      <c r="C620" s="4"/>
      <c r="D620" s="4"/>
      <c r="E620" s="4"/>
      <c r="F620" s="4"/>
      <c r="G620" s="17"/>
      <c r="H620" s="17"/>
      <c r="I620" s="17"/>
      <c r="J620" s="77">
        <v>7300</v>
      </c>
      <c r="K620" s="122"/>
    </row>
    <row r="621" spans="1:11" ht="16.2" x14ac:dyDescent="0.3">
      <c r="A621" s="63"/>
      <c r="B621" s="8" t="s">
        <v>1817</v>
      </c>
      <c r="C621" s="4"/>
      <c r="D621" s="4"/>
      <c r="E621" s="4"/>
      <c r="F621" s="4"/>
      <c r="G621" s="17"/>
      <c r="H621" s="17"/>
      <c r="I621" s="17"/>
      <c r="J621" s="77">
        <v>27340</v>
      </c>
      <c r="K621" s="122"/>
    </row>
    <row r="622" spans="1:11" ht="32.4" x14ac:dyDescent="0.3">
      <c r="A622" s="63"/>
      <c r="B622" s="90" t="s">
        <v>1963</v>
      </c>
      <c r="C622" s="4"/>
      <c r="D622" s="4"/>
      <c r="E622" s="4"/>
      <c r="F622" s="4"/>
      <c r="G622" s="17"/>
      <c r="H622" s="17"/>
      <c r="I622" s="17"/>
      <c r="J622" s="77">
        <v>39844</v>
      </c>
      <c r="K622" s="122"/>
    </row>
    <row r="623" spans="1:11" ht="16.2" x14ac:dyDescent="0.3">
      <c r="A623" s="63"/>
      <c r="B623" s="8" t="s">
        <v>405</v>
      </c>
      <c r="C623" s="26"/>
      <c r="D623" s="4"/>
      <c r="E623" s="4"/>
      <c r="F623" s="4"/>
      <c r="G623" s="1"/>
      <c r="H623" s="1"/>
      <c r="I623" s="1"/>
      <c r="J623" s="133">
        <v>12504</v>
      </c>
      <c r="K623" s="122"/>
    </row>
    <row r="624" spans="1:11" x14ac:dyDescent="0.3">
      <c r="A624" s="63"/>
      <c r="B624"/>
      <c r="K624" s="122"/>
    </row>
    <row r="625" spans="1:11" ht="16.2" x14ac:dyDescent="0.3">
      <c r="A625" s="63"/>
      <c r="B625" s="45" t="s">
        <v>1411</v>
      </c>
      <c r="C625" s="4"/>
      <c r="D625" s="4" t="str">
        <f t="shared" ref="D625:D654" si="131">IF((OR(C625&gt;12,C625=12)),C625-2,IF(C625=8,C625-1,""))</f>
        <v/>
      </c>
      <c r="E625" s="4"/>
      <c r="F625" s="4"/>
      <c r="G625" s="17"/>
      <c r="H625" s="17"/>
      <c r="I625" s="17"/>
      <c r="J625" s="77"/>
      <c r="K625" s="122"/>
    </row>
    <row r="626" spans="1:11" ht="16.2" x14ac:dyDescent="0.3">
      <c r="A626" s="63"/>
      <c r="B626" s="45" t="s">
        <v>1412</v>
      </c>
      <c r="C626" s="4">
        <v>13</v>
      </c>
      <c r="D626" s="4">
        <f t="shared" si="131"/>
        <v>11</v>
      </c>
      <c r="E626" s="4"/>
      <c r="F626" s="4">
        <v>2</v>
      </c>
      <c r="G626" s="17">
        <f t="shared" ref="G626:G629" si="132">IF(2&lt;F626,2,F626)*120*4/3</f>
        <v>320</v>
      </c>
      <c r="H626" s="17">
        <f t="shared" ref="H626:H629" si="133">IF(F626&gt;2,F626-2,0)*120*5/3</f>
        <v>0</v>
      </c>
      <c r="I626" s="17">
        <v>1</v>
      </c>
      <c r="J626" s="77"/>
      <c r="K626" s="122"/>
    </row>
    <row r="627" spans="1:11" ht="16.2" x14ac:dyDescent="0.3">
      <c r="A627" s="63"/>
      <c r="B627" s="45" t="s">
        <v>1413</v>
      </c>
      <c r="C627" s="4"/>
      <c r="D627" s="4" t="str">
        <f t="shared" si="131"/>
        <v/>
      </c>
      <c r="E627" s="4"/>
      <c r="F627" s="4"/>
      <c r="G627" s="17"/>
      <c r="H627" s="17"/>
      <c r="I627" s="17"/>
      <c r="J627" s="77"/>
      <c r="K627" s="122"/>
    </row>
    <row r="628" spans="1:11" ht="16.2" x14ac:dyDescent="0.3">
      <c r="A628" s="63"/>
      <c r="B628" s="45" t="s">
        <v>1414</v>
      </c>
      <c r="C628" s="4"/>
      <c r="D628" s="4" t="str">
        <f t="shared" si="131"/>
        <v/>
      </c>
      <c r="E628" s="4"/>
      <c r="F628" s="4"/>
      <c r="G628" s="17"/>
      <c r="H628" s="17"/>
      <c r="I628" s="17"/>
      <c r="J628" s="77"/>
      <c r="K628" s="122"/>
    </row>
    <row r="629" spans="1:11" ht="16.2" x14ac:dyDescent="0.3">
      <c r="A629" s="63"/>
      <c r="B629" s="45" t="s">
        <v>1415</v>
      </c>
      <c r="C629" s="4">
        <v>12</v>
      </c>
      <c r="D629" s="4">
        <f t="shared" si="131"/>
        <v>10</v>
      </c>
      <c r="E629" s="4"/>
      <c r="F629" s="4">
        <f t="shared" ref="F629:F653" si="134">D629-8</f>
        <v>2</v>
      </c>
      <c r="G629" s="17">
        <f t="shared" si="132"/>
        <v>320</v>
      </c>
      <c r="H629" s="17">
        <f t="shared" si="133"/>
        <v>0</v>
      </c>
      <c r="I629" s="17"/>
      <c r="J629" s="77"/>
      <c r="K629" s="122"/>
    </row>
    <row r="630" spans="1:11" ht="16.2" x14ac:dyDescent="0.3">
      <c r="A630" s="63"/>
      <c r="B630" s="45" t="s">
        <v>1416</v>
      </c>
      <c r="C630" s="4"/>
      <c r="D630" s="4" t="str">
        <f t="shared" si="131"/>
        <v/>
      </c>
      <c r="E630" s="4"/>
      <c r="F630" s="4"/>
      <c r="G630" s="17"/>
      <c r="H630" s="17"/>
      <c r="I630" s="17"/>
      <c r="J630" s="77"/>
      <c r="K630" s="122"/>
    </row>
    <row r="631" spans="1:11" ht="16.2" x14ac:dyDescent="0.3">
      <c r="A631" s="63"/>
      <c r="B631" s="45" t="s">
        <v>1417</v>
      </c>
      <c r="C631" s="4"/>
      <c r="D631" s="4" t="str">
        <f t="shared" si="131"/>
        <v/>
      </c>
      <c r="E631" s="4"/>
      <c r="F631" s="4"/>
      <c r="G631" s="17"/>
      <c r="H631" s="17"/>
      <c r="I631" s="17"/>
      <c r="J631" s="77"/>
      <c r="K631" s="122"/>
    </row>
    <row r="632" spans="1:11" s="140" customFormat="1" ht="48.6" x14ac:dyDescent="0.3">
      <c r="A632" s="153"/>
      <c r="B632" s="81" t="s">
        <v>1947</v>
      </c>
      <c r="C632" s="10">
        <v>12</v>
      </c>
      <c r="D632" s="10">
        <f t="shared" si="131"/>
        <v>10</v>
      </c>
      <c r="E632" s="10"/>
      <c r="F632" s="10">
        <f t="shared" si="134"/>
        <v>2</v>
      </c>
      <c r="G632" s="38">
        <f t="shared" ref="G632:G634" si="135">IF(2&lt;F632,2,F632)*120*4/3</f>
        <v>320</v>
      </c>
      <c r="H632" s="38">
        <f t="shared" ref="H632:H634" si="136">IF(F632&gt;2,F632-2,0)*120*5/3</f>
        <v>0</v>
      </c>
      <c r="I632" s="38"/>
      <c r="J632" s="82"/>
      <c r="K632" s="149">
        <f>120*8*2+120*2*4/3</f>
        <v>2240</v>
      </c>
    </row>
    <row r="633" spans="1:11" ht="16.2" x14ac:dyDescent="0.3">
      <c r="A633" s="63"/>
      <c r="B633" s="45" t="s">
        <v>1418</v>
      </c>
      <c r="C633" s="4">
        <v>12</v>
      </c>
      <c r="D633" s="4">
        <f t="shared" si="131"/>
        <v>10</v>
      </c>
      <c r="E633" s="4"/>
      <c r="F633" s="4">
        <f t="shared" si="134"/>
        <v>2</v>
      </c>
      <c r="G633" s="17">
        <f t="shared" si="135"/>
        <v>320</v>
      </c>
      <c r="H633" s="17">
        <f t="shared" si="136"/>
        <v>0</v>
      </c>
      <c r="I633" s="17"/>
      <c r="J633" s="77"/>
      <c r="K633" s="122"/>
    </row>
    <row r="634" spans="1:11" ht="16.2" x14ac:dyDescent="0.3">
      <c r="A634" s="63"/>
      <c r="B634" s="45" t="s">
        <v>1419</v>
      </c>
      <c r="C634" s="4">
        <v>12</v>
      </c>
      <c r="D634" s="4">
        <f t="shared" si="131"/>
        <v>10</v>
      </c>
      <c r="E634" s="4"/>
      <c r="F634" s="4">
        <f t="shared" si="134"/>
        <v>2</v>
      </c>
      <c r="G634" s="17">
        <f t="shared" si="135"/>
        <v>320</v>
      </c>
      <c r="H634" s="17">
        <f t="shared" si="136"/>
        <v>0</v>
      </c>
      <c r="I634" s="17"/>
      <c r="J634" s="77"/>
      <c r="K634" s="122"/>
    </row>
    <row r="635" spans="1:11" ht="16.2" x14ac:dyDescent="0.3">
      <c r="A635" s="63"/>
      <c r="B635" s="60" t="s">
        <v>1420</v>
      </c>
      <c r="C635" s="22">
        <v>12</v>
      </c>
      <c r="D635" s="22">
        <f t="shared" si="131"/>
        <v>10</v>
      </c>
      <c r="E635" s="22"/>
      <c r="F635" s="22">
        <f t="shared" si="134"/>
        <v>2</v>
      </c>
      <c r="G635" s="23">
        <f>IF(2&lt;F635,2,F635)*126*4/3</f>
        <v>336</v>
      </c>
      <c r="H635" s="23">
        <f>IF(F635&gt;2,F635-2,0)*126*5/3</f>
        <v>0</v>
      </c>
      <c r="I635" s="23"/>
      <c r="J635" s="79"/>
      <c r="K635" s="150"/>
    </row>
    <row r="636" spans="1:11" ht="16.2" x14ac:dyDescent="0.3">
      <c r="A636" s="63"/>
      <c r="B636" s="45" t="s">
        <v>1421</v>
      </c>
      <c r="C636" s="4">
        <v>12</v>
      </c>
      <c r="D636" s="19">
        <f t="shared" si="131"/>
        <v>10</v>
      </c>
      <c r="E636" s="19"/>
      <c r="F636" s="19">
        <f t="shared" si="134"/>
        <v>2</v>
      </c>
      <c r="G636" s="20">
        <f t="shared" ref="G636:G655" si="137">IF(2&lt;F636,2,F636)*126*4/3</f>
        <v>336</v>
      </c>
      <c r="H636" s="17">
        <f>IF(F636&gt;2,F636-2,0)*126*5/3</f>
        <v>0</v>
      </c>
      <c r="I636" s="17"/>
      <c r="J636" s="77"/>
      <c r="K636" s="122"/>
    </row>
    <row r="637" spans="1:11" ht="16.2" x14ac:dyDescent="0.3">
      <c r="A637" s="63"/>
      <c r="B637" s="45" t="s">
        <v>1422</v>
      </c>
      <c r="C637" s="4">
        <v>12</v>
      </c>
      <c r="D637" s="19">
        <f t="shared" si="131"/>
        <v>10</v>
      </c>
      <c r="E637" s="19"/>
      <c r="F637" s="19">
        <f t="shared" si="134"/>
        <v>2</v>
      </c>
      <c r="G637" s="20">
        <f t="shared" si="137"/>
        <v>336</v>
      </c>
      <c r="H637" s="17">
        <f t="shared" ref="H637:H655" si="138">IF(F637&gt;2,F637-2,0)*126*5/3</f>
        <v>0</v>
      </c>
      <c r="I637" s="17"/>
      <c r="J637" s="77"/>
      <c r="K637" s="122"/>
    </row>
    <row r="638" spans="1:11" ht="16.2" x14ac:dyDescent="0.3">
      <c r="A638" s="63"/>
      <c r="B638" s="45" t="s">
        <v>1423</v>
      </c>
      <c r="C638" s="4">
        <v>13</v>
      </c>
      <c r="D638" s="19">
        <f t="shared" si="131"/>
        <v>11</v>
      </c>
      <c r="E638" s="19"/>
      <c r="F638" s="19">
        <v>2</v>
      </c>
      <c r="G638" s="20">
        <f t="shared" si="137"/>
        <v>336</v>
      </c>
      <c r="H638" s="17">
        <f t="shared" si="138"/>
        <v>0</v>
      </c>
      <c r="I638" s="17">
        <v>1</v>
      </c>
      <c r="J638" s="77"/>
      <c r="K638" s="122"/>
    </row>
    <row r="639" spans="1:11" ht="16.2" x14ac:dyDescent="0.3">
      <c r="A639" s="63"/>
      <c r="B639" s="45" t="s">
        <v>1424</v>
      </c>
      <c r="C639" s="4">
        <v>12</v>
      </c>
      <c r="D639" s="19">
        <f t="shared" si="131"/>
        <v>10</v>
      </c>
      <c r="E639" s="19"/>
      <c r="F639" s="19">
        <f t="shared" si="134"/>
        <v>2</v>
      </c>
      <c r="G639" s="20">
        <f t="shared" si="137"/>
        <v>336</v>
      </c>
      <c r="H639" s="17">
        <f t="shared" si="138"/>
        <v>0</v>
      </c>
      <c r="I639" s="17"/>
      <c r="J639" s="77"/>
      <c r="K639" s="122"/>
    </row>
    <row r="640" spans="1:11" ht="16.2" x14ac:dyDescent="0.3">
      <c r="A640" s="63"/>
      <c r="B640" s="45" t="s">
        <v>1425</v>
      </c>
      <c r="C640" s="4">
        <v>13</v>
      </c>
      <c r="D640" s="19">
        <f t="shared" si="131"/>
        <v>11</v>
      </c>
      <c r="E640" s="19"/>
      <c r="F640" s="19">
        <v>2</v>
      </c>
      <c r="G640" s="20">
        <f t="shared" si="137"/>
        <v>336</v>
      </c>
      <c r="H640" s="17">
        <f t="shared" si="138"/>
        <v>0</v>
      </c>
      <c r="I640" s="17">
        <v>1</v>
      </c>
      <c r="J640" s="77"/>
      <c r="K640" s="122"/>
    </row>
    <row r="641" spans="1:11" ht="16.2" x14ac:dyDescent="0.3">
      <c r="A641" s="63"/>
      <c r="B641" s="45" t="s">
        <v>1426</v>
      </c>
      <c r="C641" s="4"/>
      <c r="D641" s="19" t="str">
        <f t="shared" si="131"/>
        <v/>
      </c>
      <c r="E641" s="19"/>
      <c r="F641" s="19"/>
      <c r="G641" s="20"/>
      <c r="H641" s="17"/>
      <c r="I641" s="17"/>
      <c r="J641" s="77"/>
      <c r="K641" s="122"/>
    </row>
    <row r="642" spans="1:11" ht="16.2" x14ac:dyDescent="0.3">
      <c r="A642" s="63"/>
      <c r="B642" s="45" t="s">
        <v>1427</v>
      </c>
      <c r="C642" s="4"/>
      <c r="D642" s="19" t="str">
        <f t="shared" si="131"/>
        <v/>
      </c>
      <c r="E642" s="19"/>
      <c r="F642" s="19"/>
      <c r="G642" s="20"/>
      <c r="H642" s="17"/>
      <c r="I642" s="17"/>
      <c r="J642" s="77"/>
      <c r="K642" s="122"/>
    </row>
    <row r="643" spans="1:11" ht="16.2" x14ac:dyDescent="0.3">
      <c r="A643" s="63"/>
      <c r="B643" s="45" t="s">
        <v>1428</v>
      </c>
      <c r="C643" s="4"/>
      <c r="D643" s="19" t="str">
        <f t="shared" si="131"/>
        <v/>
      </c>
      <c r="E643" s="19"/>
      <c r="F643" s="19"/>
      <c r="G643" s="20"/>
      <c r="H643" s="17"/>
      <c r="I643" s="17"/>
      <c r="J643" s="77"/>
      <c r="K643" s="122"/>
    </row>
    <row r="644" spans="1:11" s="140" customFormat="1" ht="32.4" x14ac:dyDescent="0.3">
      <c r="A644" s="153"/>
      <c r="B644" s="81" t="s">
        <v>1998</v>
      </c>
      <c r="C644" s="10">
        <v>12</v>
      </c>
      <c r="D644" s="10">
        <f t="shared" si="131"/>
        <v>10</v>
      </c>
      <c r="E644" s="10"/>
      <c r="F644" s="10">
        <f t="shared" si="134"/>
        <v>2</v>
      </c>
      <c r="G644" s="38">
        <f t="shared" si="137"/>
        <v>336</v>
      </c>
      <c r="H644" s="38">
        <f t="shared" si="138"/>
        <v>0</v>
      </c>
      <c r="I644" s="38"/>
      <c r="J644" s="82"/>
      <c r="K644" s="149">
        <f>126*8*2+126*2*4/3</f>
        <v>2352</v>
      </c>
    </row>
    <row r="645" spans="1:11" ht="16.2" x14ac:dyDescent="0.3">
      <c r="A645" s="63"/>
      <c r="B645" s="45" t="s">
        <v>1430</v>
      </c>
      <c r="C645" s="4">
        <v>13</v>
      </c>
      <c r="D645" s="19">
        <f t="shared" si="131"/>
        <v>11</v>
      </c>
      <c r="E645" s="19"/>
      <c r="F645" s="19">
        <v>2</v>
      </c>
      <c r="G645" s="20">
        <f t="shared" si="137"/>
        <v>336</v>
      </c>
      <c r="H645" s="17">
        <f t="shared" si="138"/>
        <v>0</v>
      </c>
      <c r="I645" s="17">
        <v>1</v>
      </c>
      <c r="J645" s="77"/>
      <c r="K645" s="122"/>
    </row>
    <row r="646" spans="1:11" ht="16.2" x14ac:dyDescent="0.3">
      <c r="A646" s="63"/>
      <c r="B646" s="45" t="s">
        <v>1431</v>
      </c>
      <c r="C646" s="4">
        <v>12</v>
      </c>
      <c r="D646" s="19">
        <f t="shared" si="131"/>
        <v>10</v>
      </c>
      <c r="E646" s="19"/>
      <c r="F646" s="19">
        <f t="shared" si="134"/>
        <v>2</v>
      </c>
      <c r="G646" s="20">
        <f t="shared" si="137"/>
        <v>336</v>
      </c>
      <c r="H646" s="17">
        <f t="shared" si="138"/>
        <v>0</v>
      </c>
      <c r="I646" s="17"/>
      <c r="J646" s="77"/>
      <c r="K646" s="122"/>
    </row>
    <row r="647" spans="1:11" ht="16.2" x14ac:dyDescent="0.3">
      <c r="A647" s="63"/>
      <c r="B647" s="45" t="s">
        <v>1432</v>
      </c>
      <c r="C647" s="4">
        <v>13</v>
      </c>
      <c r="D647" s="19">
        <f t="shared" si="131"/>
        <v>11</v>
      </c>
      <c r="E647" s="19"/>
      <c r="F647" s="19">
        <v>2</v>
      </c>
      <c r="G647" s="20">
        <f t="shared" si="137"/>
        <v>336</v>
      </c>
      <c r="H647" s="17">
        <f t="shared" si="138"/>
        <v>0</v>
      </c>
      <c r="I647" s="17">
        <v>1</v>
      </c>
      <c r="J647" s="77"/>
      <c r="K647" s="122"/>
    </row>
    <row r="648" spans="1:11" ht="16.2" x14ac:dyDescent="0.3">
      <c r="A648" s="63"/>
      <c r="B648" s="45" t="s">
        <v>1433</v>
      </c>
      <c r="C648" s="4">
        <v>12</v>
      </c>
      <c r="D648" s="19">
        <f t="shared" si="131"/>
        <v>10</v>
      </c>
      <c r="E648" s="19"/>
      <c r="F648" s="19">
        <f t="shared" si="134"/>
        <v>2</v>
      </c>
      <c r="G648" s="20">
        <f t="shared" si="137"/>
        <v>336</v>
      </c>
      <c r="H648" s="17">
        <f t="shared" si="138"/>
        <v>0</v>
      </c>
      <c r="I648" s="17"/>
      <c r="J648" s="77"/>
      <c r="K648" s="122"/>
    </row>
    <row r="649" spans="1:11" ht="16.2" x14ac:dyDescent="0.3">
      <c r="A649" s="63"/>
      <c r="B649" s="45" t="s">
        <v>1434</v>
      </c>
      <c r="C649" s="4">
        <v>13</v>
      </c>
      <c r="D649" s="19">
        <f t="shared" si="131"/>
        <v>11</v>
      </c>
      <c r="E649" s="19"/>
      <c r="F649" s="19">
        <v>2</v>
      </c>
      <c r="G649" s="20">
        <f t="shared" si="137"/>
        <v>336</v>
      </c>
      <c r="H649" s="17">
        <f t="shared" si="138"/>
        <v>0</v>
      </c>
      <c r="I649" s="17">
        <v>1</v>
      </c>
      <c r="J649" s="77"/>
      <c r="K649" s="122"/>
    </row>
    <row r="650" spans="1:11" ht="16.2" x14ac:dyDescent="0.3">
      <c r="A650" s="63"/>
      <c r="B650" s="45" t="s">
        <v>1435</v>
      </c>
      <c r="C650" s="4">
        <v>12</v>
      </c>
      <c r="D650" s="19">
        <f t="shared" si="131"/>
        <v>10</v>
      </c>
      <c r="E650" s="19"/>
      <c r="F650" s="19">
        <f t="shared" si="134"/>
        <v>2</v>
      </c>
      <c r="G650" s="20">
        <f t="shared" si="137"/>
        <v>336</v>
      </c>
      <c r="H650" s="17">
        <f t="shared" si="138"/>
        <v>0</v>
      </c>
      <c r="I650" s="17"/>
      <c r="J650" s="77"/>
      <c r="K650" s="122"/>
    </row>
    <row r="651" spans="1:11" ht="16.2" x14ac:dyDescent="0.3">
      <c r="A651" s="63"/>
      <c r="B651" s="45" t="s">
        <v>1436</v>
      </c>
      <c r="C651" s="4">
        <v>12</v>
      </c>
      <c r="D651" s="19">
        <f t="shared" si="131"/>
        <v>10</v>
      </c>
      <c r="E651" s="19"/>
      <c r="F651" s="19">
        <f t="shared" si="134"/>
        <v>2</v>
      </c>
      <c r="G651" s="20">
        <f t="shared" si="137"/>
        <v>336</v>
      </c>
      <c r="H651" s="17">
        <f t="shared" si="138"/>
        <v>0</v>
      </c>
      <c r="I651" s="17"/>
      <c r="J651" s="77"/>
      <c r="K651" s="122"/>
    </row>
    <row r="652" spans="1:11" ht="16.2" x14ac:dyDescent="0.3">
      <c r="A652" s="63"/>
      <c r="B652" s="45" t="s">
        <v>1437</v>
      </c>
      <c r="C652" s="4">
        <v>13</v>
      </c>
      <c r="D652" s="19">
        <f t="shared" si="131"/>
        <v>11</v>
      </c>
      <c r="E652" s="19"/>
      <c r="F652" s="19">
        <v>2</v>
      </c>
      <c r="G652" s="20">
        <f t="shared" si="137"/>
        <v>336</v>
      </c>
      <c r="H652" s="17">
        <f t="shared" si="138"/>
        <v>0</v>
      </c>
      <c r="I652" s="17">
        <v>1</v>
      </c>
      <c r="J652" s="77"/>
      <c r="K652" s="122"/>
    </row>
    <row r="653" spans="1:11" ht="16.2" x14ac:dyDescent="0.3">
      <c r="A653" s="63"/>
      <c r="B653" s="45" t="s">
        <v>1438</v>
      </c>
      <c r="C653" s="4">
        <v>12</v>
      </c>
      <c r="D653" s="19">
        <f t="shared" si="131"/>
        <v>10</v>
      </c>
      <c r="E653" s="19"/>
      <c r="F653" s="19">
        <f t="shared" si="134"/>
        <v>2</v>
      </c>
      <c r="G653" s="20">
        <f t="shared" si="137"/>
        <v>336</v>
      </c>
      <c r="H653" s="17">
        <f t="shared" si="138"/>
        <v>0</v>
      </c>
      <c r="I653" s="17"/>
      <c r="J653" s="77"/>
      <c r="K653" s="122"/>
    </row>
    <row r="654" spans="1:11" ht="16.2" x14ac:dyDescent="0.3">
      <c r="A654" s="63"/>
      <c r="B654" s="45" t="s">
        <v>1439</v>
      </c>
      <c r="C654" s="4">
        <v>13</v>
      </c>
      <c r="D654" s="19">
        <f t="shared" si="131"/>
        <v>11</v>
      </c>
      <c r="E654" s="19"/>
      <c r="F654" s="19">
        <v>2</v>
      </c>
      <c r="G654" s="20">
        <f t="shared" si="137"/>
        <v>336</v>
      </c>
      <c r="H654" s="17">
        <f t="shared" si="138"/>
        <v>0</v>
      </c>
      <c r="I654" s="17">
        <v>1</v>
      </c>
      <c r="J654" s="77"/>
      <c r="K654" s="122"/>
    </row>
    <row r="655" spans="1:11" ht="16.2" x14ac:dyDescent="0.3">
      <c r="A655" s="63"/>
      <c r="B655" s="8" t="s">
        <v>59</v>
      </c>
      <c r="C655" s="4"/>
      <c r="D655" s="4" t="s">
        <v>1999</v>
      </c>
      <c r="E655" s="4"/>
      <c r="F655" s="4">
        <v>40</v>
      </c>
      <c r="G655" s="17">
        <f t="shared" si="137"/>
        <v>336</v>
      </c>
      <c r="H655" s="17">
        <f t="shared" si="138"/>
        <v>7980</v>
      </c>
      <c r="I655" s="17">
        <v>8</v>
      </c>
      <c r="J655" s="77">
        <v>19968</v>
      </c>
      <c r="K655" s="122"/>
    </row>
    <row r="656" spans="1:11" ht="32.4" x14ac:dyDescent="0.3">
      <c r="A656" s="63"/>
      <c r="B656" s="90" t="s">
        <v>1849</v>
      </c>
      <c r="C656" s="4"/>
      <c r="D656" s="4"/>
      <c r="E656" s="4"/>
      <c r="F656" s="4"/>
      <c r="G656" s="17"/>
      <c r="H656" s="17"/>
      <c r="I656" s="17"/>
      <c r="J656" s="77">
        <v>8326</v>
      </c>
      <c r="K656" s="122">
        <v>4592</v>
      </c>
    </row>
    <row r="657" spans="1:11" ht="16.2" x14ac:dyDescent="0.3">
      <c r="A657" s="63"/>
      <c r="B657" s="8" t="s">
        <v>1817</v>
      </c>
      <c r="C657" s="27"/>
      <c r="D657" s="4"/>
      <c r="E657" s="4"/>
      <c r="F657" s="4"/>
      <c r="G657" s="1"/>
      <c r="H657" s="1"/>
      <c r="I657" s="1"/>
      <c r="J657" s="133">
        <v>32886</v>
      </c>
      <c r="K657" s="122"/>
    </row>
    <row r="658" spans="1:11" ht="32.4" x14ac:dyDescent="0.3">
      <c r="A658" s="63"/>
      <c r="B658" s="90" t="s">
        <v>1963</v>
      </c>
      <c r="C658" s="27"/>
      <c r="D658" s="4"/>
      <c r="E658" s="4"/>
      <c r="F658" s="4"/>
      <c r="G658" s="1"/>
      <c r="H658" s="1"/>
      <c r="I658" s="1"/>
      <c r="J658" s="133">
        <v>42501</v>
      </c>
      <c r="K658" s="122"/>
    </row>
    <row r="659" spans="1:11" ht="16.2" x14ac:dyDescent="0.3">
      <c r="A659" s="63"/>
      <c r="B659" s="8" t="s">
        <v>405</v>
      </c>
      <c r="C659" s="138"/>
      <c r="D659" s="9"/>
      <c r="E659" s="9"/>
      <c r="F659" s="9"/>
      <c r="G659" s="10"/>
      <c r="H659" s="10"/>
      <c r="I659" s="10"/>
      <c r="J659" s="137">
        <v>9615</v>
      </c>
      <c r="K659" s="122"/>
    </row>
    <row r="660" spans="1:11" x14ac:dyDescent="0.3">
      <c r="A660" s="63"/>
      <c r="K660" s="122"/>
    </row>
    <row r="661" spans="1:11" ht="16.2" x14ac:dyDescent="0.3">
      <c r="A661" s="63"/>
      <c r="B661" s="45" t="s">
        <v>1440</v>
      </c>
      <c r="C661" s="4"/>
      <c r="D661" s="4" t="str">
        <f t="shared" ref="D661:D691" si="139">IF((OR(C661&gt;12,C661=12)),C661-2,IF(C661=8,C661-1,""))</f>
        <v/>
      </c>
      <c r="E661" s="4"/>
      <c r="F661" s="4"/>
      <c r="G661" s="17"/>
      <c r="H661" s="17"/>
      <c r="I661" s="17"/>
      <c r="J661" s="77"/>
      <c r="K661" s="122"/>
    </row>
    <row r="662" spans="1:11" ht="16.2" x14ac:dyDescent="0.3">
      <c r="A662" s="63"/>
      <c r="B662" s="45" t="s">
        <v>1441</v>
      </c>
      <c r="C662" s="4">
        <v>12</v>
      </c>
      <c r="D662" s="19">
        <f t="shared" si="139"/>
        <v>10</v>
      </c>
      <c r="E662" s="19"/>
      <c r="F662" s="4">
        <f t="shared" ref="F662:F689" si="140">D662-8</f>
        <v>2</v>
      </c>
      <c r="G662" s="17">
        <f t="shared" ref="G662:G689" si="141">IF(2&lt;F662,2,F662)*126*4/3</f>
        <v>336</v>
      </c>
      <c r="H662" s="17">
        <f t="shared" ref="H662:H689" si="142">IF(F662&gt;2,F662-2,0)*126*5/3</f>
        <v>0</v>
      </c>
      <c r="I662" s="17"/>
      <c r="J662" s="77"/>
      <c r="K662" s="122"/>
    </row>
    <row r="663" spans="1:11" ht="16.2" x14ac:dyDescent="0.3">
      <c r="A663" s="63"/>
      <c r="B663" s="45" t="s">
        <v>1442</v>
      </c>
      <c r="C663" s="4">
        <v>12</v>
      </c>
      <c r="D663" s="4">
        <f t="shared" si="139"/>
        <v>10</v>
      </c>
      <c r="E663" s="4"/>
      <c r="F663" s="4">
        <f t="shared" si="140"/>
        <v>2</v>
      </c>
      <c r="G663" s="17">
        <f t="shared" si="141"/>
        <v>336</v>
      </c>
      <c r="H663" s="17">
        <f t="shared" si="142"/>
        <v>0</v>
      </c>
      <c r="I663" s="17"/>
      <c r="J663" s="77"/>
      <c r="K663" s="122"/>
    </row>
    <row r="664" spans="1:11" ht="16.2" x14ac:dyDescent="0.3">
      <c r="A664" s="63"/>
      <c r="B664" s="45" t="s">
        <v>1443</v>
      </c>
      <c r="C664" s="4">
        <v>12</v>
      </c>
      <c r="D664" s="4">
        <f t="shared" si="139"/>
        <v>10</v>
      </c>
      <c r="E664" s="4"/>
      <c r="F664" s="4">
        <f t="shared" si="140"/>
        <v>2</v>
      </c>
      <c r="G664" s="17">
        <f t="shared" si="141"/>
        <v>336</v>
      </c>
      <c r="H664" s="17">
        <f t="shared" si="142"/>
        <v>0</v>
      </c>
      <c r="I664" s="17"/>
      <c r="J664" s="77"/>
      <c r="K664" s="122"/>
    </row>
    <row r="665" spans="1:11" s="140" customFormat="1" ht="32.4" x14ac:dyDescent="0.3">
      <c r="A665" s="153"/>
      <c r="B665" s="81" t="s">
        <v>1866</v>
      </c>
      <c r="C665" s="31">
        <v>12</v>
      </c>
      <c r="D665" s="31">
        <f t="shared" si="139"/>
        <v>10</v>
      </c>
      <c r="E665" s="31"/>
      <c r="F665" s="31">
        <f t="shared" si="140"/>
        <v>2</v>
      </c>
      <c r="G665" s="85">
        <f t="shared" si="141"/>
        <v>336</v>
      </c>
      <c r="H665" s="85">
        <f t="shared" si="142"/>
        <v>0</v>
      </c>
      <c r="I665" s="85"/>
      <c r="J665" s="182"/>
      <c r="K665" s="149">
        <f>126*8*2+126*2*4/3</f>
        <v>2352</v>
      </c>
    </row>
    <row r="666" spans="1:11" ht="16.2" x14ac:dyDescent="0.3">
      <c r="A666" s="63"/>
      <c r="B666" s="45" t="s">
        <v>1444</v>
      </c>
      <c r="C666" s="4"/>
      <c r="D666" s="4" t="str">
        <f t="shared" si="139"/>
        <v/>
      </c>
      <c r="E666" s="4"/>
      <c r="F666" s="4"/>
      <c r="G666" s="17"/>
      <c r="H666" s="17"/>
      <c r="I666" s="17"/>
      <c r="J666" s="77"/>
      <c r="K666" s="122"/>
    </row>
    <row r="667" spans="1:11" ht="16.2" x14ac:dyDescent="0.3">
      <c r="A667" s="63"/>
      <c r="B667" s="45" t="s">
        <v>1445</v>
      </c>
      <c r="C667" s="4"/>
      <c r="D667" s="4" t="str">
        <f t="shared" si="139"/>
        <v/>
      </c>
      <c r="E667" s="4"/>
      <c r="F667" s="4"/>
      <c r="G667" s="17"/>
      <c r="H667" s="17"/>
      <c r="I667" s="17"/>
      <c r="J667" s="77"/>
      <c r="K667" s="122"/>
    </row>
    <row r="668" spans="1:11" ht="16.2" x14ac:dyDescent="0.3">
      <c r="A668" s="63"/>
      <c r="B668" s="45" t="s">
        <v>1446</v>
      </c>
      <c r="C668" s="4">
        <v>12</v>
      </c>
      <c r="D668" s="4">
        <f t="shared" si="139"/>
        <v>10</v>
      </c>
      <c r="E668" s="4"/>
      <c r="F668" s="4">
        <f t="shared" si="140"/>
        <v>2</v>
      </c>
      <c r="G668" s="17">
        <f t="shared" si="141"/>
        <v>336</v>
      </c>
      <c r="H668" s="17">
        <f t="shared" si="142"/>
        <v>0</v>
      </c>
      <c r="I668" s="17"/>
      <c r="J668" s="77"/>
      <c r="K668" s="122"/>
    </row>
    <row r="669" spans="1:11" ht="16.2" x14ac:dyDescent="0.3">
      <c r="A669" s="63"/>
      <c r="B669" s="45" t="s">
        <v>1447</v>
      </c>
      <c r="C669" s="4">
        <v>12</v>
      </c>
      <c r="D669" s="4">
        <f t="shared" si="139"/>
        <v>10</v>
      </c>
      <c r="E669" s="4"/>
      <c r="F669" s="4">
        <f t="shared" si="140"/>
        <v>2</v>
      </c>
      <c r="G669" s="17">
        <f t="shared" si="141"/>
        <v>336</v>
      </c>
      <c r="H669" s="17">
        <f t="shared" si="142"/>
        <v>0</v>
      </c>
      <c r="I669" s="17"/>
      <c r="J669" s="77"/>
      <c r="K669" s="122"/>
    </row>
    <row r="670" spans="1:11" ht="16.2" x14ac:dyDescent="0.3">
      <c r="A670" s="63"/>
      <c r="B670" s="45" t="s">
        <v>1448</v>
      </c>
      <c r="C670" s="4">
        <v>12</v>
      </c>
      <c r="D670" s="4">
        <f t="shared" si="139"/>
        <v>10</v>
      </c>
      <c r="E670" s="4"/>
      <c r="F670" s="4">
        <f t="shared" si="140"/>
        <v>2</v>
      </c>
      <c r="G670" s="17">
        <f t="shared" si="141"/>
        <v>336</v>
      </c>
      <c r="H670" s="17">
        <f t="shared" si="142"/>
        <v>0</v>
      </c>
      <c r="I670" s="17"/>
      <c r="J670" s="77"/>
      <c r="K670" s="122"/>
    </row>
    <row r="671" spans="1:11" s="140" customFormat="1" ht="48.6" x14ac:dyDescent="0.3">
      <c r="A671" s="153"/>
      <c r="B671" s="81" t="s">
        <v>1948</v>
      </c>
      <c r="C671" s="10">
        <v>13</v>
      </c>
      <c r="D671" s="10">
        <f t="shared" si="139"/>
        <v>11</v>
      </c>
      <c r="E671" s="10"/>
      <c r="F671" s="10">
        <v>2</v>
      </c>
      <c r="G671" s="38">
        <f t="shared" si="141"/>
        <v>336</v>
      </c>
      <c r="H671" s="38">
        <f t="shared" si="142"/>
        <v>0</v>
      </c>
      <c r="I671" s="38">
        <v>1</v>
      </c>
      <c r="J671" s="82"/>
      <c r="K671" s="149">
        <f>126*8*2+126*2*4/3+126*5/3</f>
        <v>2562</v>
      </c>
    </row>
    <row r="672" spans="1:11" ht="16.2" x14ac:dyDescent="0.3">
      <c r="A672" s="63"/>
      <c r="B672" s="45" t="s">
        <v>1449</v>
      </c>
      <c r="C672" s="4"/>
      <c r="D672" s="4" t="str">
        <f t="shared" si="139"/>
        <v/>
      </c>
      <c r="E672" s="4"/>
      <c r="F672" s="4"/>
      <c r="G672" s="17"/>
      <c r="H672" s="17"/>
      <c r="I672" s="17"/>
      <c r="J672" s="77"/>
      <c r="K672" s="122"/>
    </row>
    <row r="673" spans="1:11" ht="16.2" x14ac:dyDescent="0.3">
      <c r="A673" s="63"/>
      <c r="B673" s="45" t="s">
        <v>1450</v>
      </c>
      <c r="C673" s="4"/>
      <c r="D673" s="4" t="str">
        <f t="shared" si="139"/>
        <v/>
      </c>
      <c r="E673" s="4"/>
      <c r="F673" s="4"/>
      <c r="G673" s="17"/>
      <c r="H673" s="17"/>
      <c r="I673" s="17"/>
      <c r="J673" s="77"/>
      <c r="K673" s="122"/>
    </row>
    <row r="674" spans="1:11" ht="16.2" x14ac:dyDescent="0.3">
      <c r="A674" s="63"/>
      <c r="B674" s="45" t="s">
        <v>1451</v>
      </c>
      <c r="C674" s="4">
        <v>12</v>
      </c>
      <c r="D674" s="4">
        <f t="shared" si="139"/>
        <v>10</v>
      </c>
      <c r="E674" s="4"/>
      <c r="F674" s="4">
        <f t="shared" si="140"/>
        <v>2</v>
      </c>
      <c r="G674" s="17">
        <f t="shared" si="141"/>
        <v>336</v>
      </c>
      <c r="H674" s="17">
        <f t="shared" si="142"/>
        <v>0</v>
      </c>
      <c r="I674" s="17"/>
      <c r="J674" s="77"/>
      <c r="K674" s="122"/>
    </row>
    <row r="675" spans="1:11" ht="16.2" x14ac:dyDescent="0.3">
      <c r="A675" s="63"/>
      <c r="B675" s="45" t="s">
        <v>1452</v>
      </c>
      <c r="C675" s="4">
        <v>14</v>
      </c>
      <c r="D675" s="4">
        <f t="shared" si="139"/>
        <v>12</v>
      </c>
      <c r="E675" s="4"/>
      <c r="F675" s="4">
        <v>2</v>
      </c>
      <c r="G675" s="17">
        <f t="shared" si="141"/>
        <v>336</v>
      </c>
      <c r="H675" s="17">
        <f t="shared" si="142"/>
        <v>0</v>
      </c>
      <c r="I675" s="17">
        <v>2</v>
      </c>
      <c r="J675" s="77"/>
      <c r="K675" s="122"/>
    </row>
    <row r="676" spans="1:11" ht="16.2" x14ac:dyDescent="0.3">
      <c r="A676" s="63"/>
      <c r="B676" s="45" t="s">
        <v>1453</v>
      </c>
      <c r="C676" s="4">
        <v>12</v>
      </c>
      <c r="D676" s="4">
        <f t="shared" si="139"/>
        <v>10</v>
      </c>
      <c r="E676" s="4"/>
      <c r="F676" s="4">
        <f t="shared" si="140"/>
        <v>2</v>
      </c>
      <c r="G676" s="17">
        <f t="shared" si="141"/>
        <v>336</v>
      </c>
      <c r="H676" s="17">
        <f t="shared" si="142"/>
        <v>0</v>
      </c>
      <c r="I676" s="17"/>
      <c r="J676" s="77"/>
      <c r="K676" s="122"/>
    </row>
    <row r="677" spans="1:11" ht="16.2" x14ac:dyDescent="0.3">
      <c r="A677" s="63"/>
      <c r="B677" s="45" t="s">
        <v>1454</v>
      </c>
      <c r="C677" s="4">
        <v>12</v>
      </c>
      <c r="D677" s="4">
        <f t="shared" si="139"/>
        <v>10</v>
      </c>
      <c r="E677" s="4"/>
      <c r="F677" s="4">
        <f t="shared" si="140"/>
        <v>2</v>
      </c>
      <c r="G677" s="17">
        <f t="shared" si="141"/>
        <v>336</v>
      </c>
      <c r="H677" s="17">
        <f t="shared" si="142"/>
        <v>0</v>
      </c>
      <c r="I677" s="17"/>
      <c r="J677" s="77"/>
      <c r="K677" s="122"/>
    </row>
    <row r="678" spans="1:11" ht="16.2" x14ac:dyDescent="0.3">
      <c r="A678" s="63"/>
      <c r="B678" s="45" t="s">
        <v>1455</v>
      </c>
      <c r="C678" s="4"/>
      <c r="D678" s="4" t="str">
        <f t="shared" si="139"/>
        <v/>
      </c>
      <c r="E678" s="4"/>
      <c r="F678" s="4"/>
      <c r="G678" s="17"/>
      <c r="H678" s="17"/>
      <c r="I678" s="17"/>
      <c r="J678" s="77"/>
      <c r="K678" s="122"/>
    </row>
    <row r="679" spans="1:11" ht="16.2" x14ac:dyDescent="0.3">
      <c r="A679" s="63"/>
      <c r="B679" s="45" t="s">
        <v>1456</v>
      </c>
      <c r="C679" s="4">
        <v>13</v>
      </c>
      <c r="D679" s="4">
        <f t="shared" si="139"/>
        <v>11</v>
      </c>
      <c r="E679" s="4"/>
      <c r="F679" s="4">
        <v>2</v>
      </c>
      <c r="G679" s="17">
        <f t="shared" si="141"/>
        <v>336</v>
      </c>
      <c r="H679" s="17">
        <f t="shared" si="142"/>
        <v>0</v>
      </c>
      <c r="I679" s="17">
        <v>1</v>
      </c>
      <c r="J679" s="77"/>
      <c r="K679" s="122"/>
    </row>
    <row r="680" spans="1:11" ht="16.2" x14ac:dyDescent="0.3">
      <c r="A680" s="63"/>
      <c r="B680" s="45" t="s">
        <v>1457</v>
      </c>
      <c r="C680" s="4">
        <v>12</v>
      </c>
      <c r="D680" s="4">
        <f t="shared" si="139"/>
        <v>10</v>
      </c>
      <c r="E680" s="4"/>
      <c r="F680" s="4">
        <f t="shared" si="140"/>
        <v>2</v>
      </c>
      <c r="G680" s="17">
        <f t="shared" si="141"/>
        <v>336</v>
      </c>
      <c r="H680" s="17">
        <f t="shared" si="142"/>
        <v>0</v>
      </c>
      <c r="I680" s="17"/>
      <c r="J680" s="77"/>
      <c r="K680" s="122"/>
    </row>
    <row r="681" spans="1:11" ht="16.2" x14ac:dyDescent="0.3">
      <c r="A681" s="63"/>
      <c r="B681" s="45" t="s">
        <v>1458</v>
      </c>
      <c r="C681" s="4">
        <v>13</v>
      </c>
      <c r="D681" s="4">
        <f t="shared" si="139"/>
        <v>11</v>
      </c>
      <c r="E681" s="4"/>
      <c r="F681" s="4">
        <v>2</v>
      </c>
      <c r="G681" s="17">
        <f t="shared" si="141"/>
        <v>336</v>
      </c>
      <c r="H681" s="17">
        <f t="shared" si="142"/>
        <v>0</v>
      </c>
      <c r="I681" s="17">
        <v>1</v>
      </c>
      <c r="J681" s="77"/>
      <c r="K681" s="122"/>
    </row>
    <row r="682" spans="1:11" ht="16.2" x14ac:dyDescent="0.3">
      <c r="A682" s="63"/>
      <c r="B682" s="45" t="s">
        <v>1459</v>
      </c>
      <c r="C682" s="4">
        <v>12</v>
      </c>
      <c r="D682" s="4">
        <f t="shared" si="139"/>
        <v>10</v>
      </c>
      <c r="E682" s="4"/>
      <c r="F682" s="4">
        <f t="shared" si="140"/>
        <v>2</v>
      </c>
      <c r="G682" s="17">
        <f t="shared" si="141"/>
        <v>336</v>
      </c>
      <c r="H682" s="17">
        <f t="shared" si="142"/>
        <v>0</v>
      </c>
      <c r="I682" s="17"/>
      <c r="J682" s="77"/>
      <c r="K682" s="122"/>
    </row>
    <row r="683" spans="1:11" s="140" customFormat="1" ht="48.6" x14ac:dyDescent="0.3">
      <c r="A683" s="153"/>
      <c r="B683" s="81" t="s">
        <v>1868</v>
      </c>
      <c r="C683" s="10">
        <v>13</v>
      </c>
      <c r="D683" s="10">
        <f t="shared" si="139"/>
        <v>11</v>
      </c>
      <c r="E683" s="10"/>
      <c r="F683" s="10">
        <v>2</v>
      </c>
      <c r="G683" s="38">
        <f t="shared" si="141"/>
        <v>336</v>
      </c>
      <c r="H683" s="38">
        <f t="shared" si="142"/>
        <v>0</v>
      </c>
      <c r="I683" s="38">
        <v>1</v>
      </c>
      <c r="J683" s="82"/>
      <c r="K683" s="149">
        <f>126*8*2+126*2*4/3+126*5/3</f>
        <v>2562</v>
      </c>
    </row>
    <row r="684" spans="1:11" ht="16.2" x14ac:dyDescent="0.3">
      <c r="A684" s="63"/>
      <c r="B684" s="45" t="s">
        <v>1460</v>
      </c>
      <c r="C684" s="4"/>
      <c r="D684" s="4" t="str">
        <f t="shared" si="139"/>
        <v/>
      </c>
      <c r="E684" s="4"/>
      <c r="F684" s="4"/>
      <c r="G684" s="17"/>
      <c r="H684" s="17"/>
      <c r="I684" s="17"/>
      <c r="J684" s="77"/>
      <c r="K684" s="122"/>
    </row>
    <row r="685" spans="1:11" ht="16.2" x14ac:dyDescent="0.3">
      <c r="A685" s="63"/>
      <c r="B685" s="45" t="s">
        <v>1461</v>
      </c>
      <c r="C685" s="4">
        <v>12</v>
      </c>
      <c r="D685" s="4">
        <f t="shared" si="139"/>
        <v>10</v>
      </c>
      <c r="E685" s="4"/>
      <c r="F685" s="4">
        <f t="shared" si="140"/>
        <v>2</v>
      </c>
      <c r="G685" s="17">
        <f t="shared" si="141"/>
        <v>336</v>
      </c>
      <c r="H685" s="17">
        <f t="shared" si="142"/>
        <v>0</v>
      </c>
      <c r="I685" s="17"/>
      <c r="J685" s="77"/>
      <c r="K685" s="122"/>
    </row>
    <row r="686" spans="1:11" ht="16.2" x14ac:dyDescent="0.3">
      <c r="A686" s="63"/>
      <c r="B686" s="45" t="s">
        <v>1462</v>
      </c>
      <c r="C686" s="4">
        <v>12</v>
      </c>
      <c r="D686" s="4">
        <f t="shared" si="139"/>
        <v>10</v>
      </c>
      <c r="E686" s="4"/>
      <c r="F686" s="4">
        <f t="shared" si="140"/>
        <v>2</v>
      </c>
      <c r="G686" s="17">
        <f t="shared" si="141"/>
        <v>336</v>
      </c>
      <c r="H686" s="17">
        <f t="shared" si="142"/>
        <v>0</v>
      </c>
      <c r="I686" s="17"/>
      <c r="J686" s="77"/>
      <c r="K686" s="122"/>
    </row>
    <row r="687" spans="1:11" ht="16.2" x14ac:dyDescent="0.3">
      <c r="A687" s="63"/>
      <c r="B687" s="45" t="s">
        <v>1463</v>
      </c>
      <c r="C687" s="4">
        <v>12</v>
      </c>
      <c r="D687" s="4">
        <f t="shared" si="139"/>
        <v>10</v>
      </c>
      <c r="E687" s="4"/>
      <c r="F687" s="4">
        <f t="shared" si="140"/>
        <v>2</v>
      </c>
      <c r="G687" s="17">
        <f t="shared" si="141"/>
        <v>336</v>
      </c>
      <c r="H687" s="17">
        <f t="shared" si="142"/>
        <v>0</v>
      </c>
      <c r="I687" s="17"/>
      <c r="J687" s="77"/>
      <c r="K687" s="122"/>
    </row>
    <row r="688" spans="1:11" ht="16.2" x14ac:dyDescent="0.3">
      <c r="A688" s="63"/>
      <c r="B688" s="45" t="s">
        <v>1464</v>
      </c>
      <c r="C688" s="4">
        <v>12</v>
      </c>
      <c r="D688" s="4">
        <f t="shared" si="139"/>
        <v>10</v>
      </c>
      <c r="E688" s="4"/>
      <c r="F688" s="4">
        <f t="shared" si="140"/>
        <v>2</v>
      </c>
      <c r="G688" s="17">
        <f t="shared" si="141"/>
        <v>336</v>
      </c>
      <c r="H688" s="17">
        <f t="shared" si="142"/>
        <v>0</v>
      </c>
      <c r="I688" s="17"/>
      <c r="J688" s="77"/>
      <c r="K688" s="122"/>
    </row>
    <row r="689" spans="1:11" ht="16.2" x14ac:dyDescent="0.3">
      <c r="A689" s="63"/>
      <c r="B689" s="45" t="s">
        <v>1465</v>
      </c>
      <c r="C689" s="4">
        <v>11</v>
      </c>
      <c r="D689" s="4">
        <v>10</v>
      </c>
      <c r="E689" s="4"/>
      <c r="F689" s="4">
        <f t="shared" si="140"/>
        <v>2</v>
      </c>
      <c r="G689" s="17">
        <f t="shared" si="141"/>
        <v>336</v>
      </c>
      <c r="H689" s="17">
        <f t="shared" si="142"/>
        <v>0</v>
      </c>
      <c r="I689" s="17"/>
      <c r="J689" s="77"/>
      <c r="K689" s="122"/>
    </row>
    <row r="690" spans="1:11" ht="16.2" x14ac:dyDescent="0.3">
      <c r="A690" s="63"/>
      <c r="B690" s="45" t="s">
        <v>1466</v>
      </c>
      <c r="C690" s="4"/>
      <c r="D690" s="4" t="str">
        <f t="shared" si="139"/>
        <v/>
      </c>
      <c r="E690" s="4"/>
      <c r="F690" s="4"/>
      <c r="G690" s="17"/>
      <c r="H690" s="17"/>
      <c r="I690" s="17"/>
      <c r="J690" s="77"/>
      <c r="K690" s="122"/>
    </row>
    <row r="691" spans="1:11" ht="16.2" x14ac:dyDescent="0.3">
      <c r="A691" s="63"/>
      <c r="B691" s="45" t="s">
        <v>1467</v>
      </c>
      <c r="C691" s="4"/>
      <c r="D691" s="4" t="str">
        <f t="shared" si="139"/>
        <v/>
      </c>
      <c r="E691" s="4"/>
      <c r="F691" s="4"/>
      <c r="G691" s="17"/>
      <c r="H691" s="17"/>
      <c r="I691" s="17"/>
      <c r="J691" s="77"/>
      <c r="K691" s="122"/>
    </row>
    <row r="692" spans="1:11" ht="16.2" x14ac:dyDescent="0.3">
      <c r="A692" s="63"/>
      <c r="B692" s="8" t="s">
        <v>59</v>
      </c>
      <c r="C692" s="4"/>
      <c r="D692" s="4">
        <v>152</v>
      </c>
      <c r="E692" s="4"/>
      <c r="F692" s="4">
        <v>38</v>
      </c>
      <c r="G692" s="17"/>
      <c r="H692" s="17"/>
      <c r="I692" s="17">
        <v>4</v>
      </c>
      <c r="J692" s="77">
        <v>19152</v>
      </c>
      <c r="K692" s="122"/>
    </row>
    <row r="693" spans="1:11" ht="32.4" x14ac:dyDescent="0.3">
      <c r="A693" s="63"/>
      <c r="B693" s="90" t="s">
        <v>1849</v>
      </c>
      <c r="C693" s="26"/>
      <c r="D693" s="4"/>
      <c r="E693" s="4"/>
      <c r="F693" s="4"/>
      <c r="G693" s="1"/>
      <c r="H693" s="1"/>
      <c r="I693" s="1"/>
      <c r="J693" s="133">
        <f>126*38*4/3+126*4*5/3</f>
        <v>7224</v>
      </c>
      <c r="K693" s="122">
        <v>7476</v>
      </c>
    </row>
    <row r="694" spans="1:11" ht="16.2" x14ac:dyDescent="0.3">
      <c r="A694" s="63"/>
      <c r="B694" s="8" t="s">
        <v>1817</v>
      </c>
      <c r="C694" s="26"/>
      <c r="D694" s="4"/>
      <c r="E694" s="4"/>
      <c r="F694" s="4"/>
      <c r="G694" s="1"/>
      <c r="H694" s="1"/>
      <c r="I694" s="1"/>
      <c r="J694" s="133">
        <v>33852</v>
      </c>
      <c r="K694" s="122"/>
    </row>
    <row r="695" spans="1:11" ht="16.2" x14ac:dyDescent="0.3">
      <c r="A695" s="63"/>
      <c r="B695" s="8" t="s">
        <v>1</v>
      </c>
      <c r="C695" s="159"/>
      <c r="D695" s="19"/>
      <c r="E695" s="19"/>
      <c r="F695" s="19"/>
      <c r="G695" s="28"/>
      <c r="H695" s="28"/>
      <c r="I695" s="28"/>
      <c r="J695" s="160">
        <v>41593</v>
      </c>
      <c r="K695" s="122"/>
    </row>
    <row r="696" spans="1:11" ht="16.2" x14ac:dyDescent="0.3">
      <c r="A696" s="63"/>
      <c r="B696" s="8" t="s">
        <v>405</v>
      </c>
      <c r="C696" s="135"/>
      <c r="D696" s="9"/>
      <c r="E696" s="9"/>
      <c r="F696" s="9"/>
      <c r="G696" s="10"/>
      <c r="H696" s="10"/>
      <c r="I696" s="10"/>
      <c r="J696" s="137">
        <v>7741</v>
      </c>
      <c r="K696" s="122"/>
    </row>
    <row r="697" spans="1:11" x14ac:dyDescent="0.3">
      <c r="A697" s="63"/>
      <c r="B697"/>
      <c r="K697" s="122"/>
    </row>
    <row r="698" spans="1:11" ht="16.2" x14ac:dyDescent="0.3">
      <c r="A698" s="63"/>
      <c r="B698" s="66" t="s">
        <v>1777</v>
      </c>
      <c r="C698" s="4">
        <v>12.5</v>
      </c>
      <c r="D698" s="4">
        <f t="shared" ref="D698:D704" si="143">IF((OR(C698&gt;12,C698=12)),C698-2,IF(C698=8,C698-1,""))</f>
        <v>10.5</v>
      </c>
      <c r="E698" s="4"/>
      <c r="F698" s="4">
        <v>2</v>
      </c>
      <c r="G698" s="17">
        <f t="shared" ref="G698:G713" si="144">IF(2&lt;F698,2,F698)*126*4/3</f>
        <v>336</v>
      </c>
      <c r="H698" s="17">
        <f t="shared" ref="H698:H713" si="145">IF(F698&gt;2,F698-2,0)*126*5/3</f>
        <v>0</v>
      </c>
      <c r="I698" s="128">
        <v>0.5</v>
      </c>
      <c r="J698" s="77"/>
      <c r="K698" s="122"/>
    </row>
    <row r="699" spans="1:11" ht="16.2" x14ac:dyDescent="0.3">
      <c r="A699" s="63"/>
      <c r="B699" s="66" t="s">
        <v>1778</v>
      </c>
      <c r="C699" s="4">
        <v>13</v>
      </c>
      <c r="D699" s="4">
        <f t="shared" si="143"/>
        <v>11</v>
      </c>
      <c r="E699" s="4"/>
      <c r="F699" s="4">
        <v>2</v>
      </c>
      <c r="G699" s="17">
        <f t="shared" si="144"/>
        <v>336</v>
      </c>
      <c r="H699" s="17">
        <f t="shared" si="145"/>
        <v>0</v>
      </c>
      <c r="I699" s="17">
        <v>1</v>
      </c>
      <c r="J699" s="77"/>
      <c r="K699" s="122"/>
    </row>
    <row r="700" spans="1:11" ht="16.2" x14ac:dyDescent="0.3">
      <c r="A700" s="63"/>
      <c r="B700" s="66" t="s">
        <v>1779</v>
      </c>
      <c r="C700" s="4">
        <v>12</v>
      </c>
      <c r="D700" s="4">
        <f t="shared" si="143"/>
        <v>10</v>
      </c>
      <c r="E700" s="4"/>
      <c r="F700" s="4">
        <f t="shared" ref="F700:F712" si="146">D700-8</f>
        <v>2</v>
      </c>
      <c r="G700" s="17">
        <f t="shared" si="144"/>
        <v>336</v>
      </c>
      <c r="H700" s="17">
        <f t="shared" si="145"/>
        <v>0</v>
      </c>
      <c r="I700" s="17"/>
      <c r="J700" s="77"/>
      <c r="K700" s="122"/>
    </row>
    <row r="701" spans="1:11" ht="16.2" x14ac:dyDescent="0.3">
      <c r="A701" s="63"/>
      <c r="B701" s="66" t="s">
        <v>1780</v>
      </c>
      <c r="C701" s="4">
        <v>13</v>
      </c>
      <c r="D701" s="4">
        <f t="shared" si="143"/>
        <v>11</v>
      </c>
      <c r="E701" s="4"/>
      <c r="F701" s="4">
        <v>2</v>
      </c>
      <c r="G701" s="17">
        <f t="shared" si="144"/>
        <v>336</v>
      </c>
      <c r="H701" s="17">
        <f t="shared" si="145"/>
        <v>0</v>
      </c>
      <c r="I701" s="17">
        <v>1</v>
      </c>
      <c r="J701" s="77"/>
      <c r="K701" s="122"/>
    </row>
    <row r="702" spans="1:11" ht="16.2" x14ac:dyDescent="0.3">
      <c r="A702" s="63"/>
      <c r="B702" s="45" t="s">
        <v>1468</v>
      </c>
      <c r="C702" s="4"/>
      <c r="D702" s="4" t="str">
        <f t="shared" si="143"/>
        <v/>
      </c>
      <c r="E702" s="4"/>
      <c r="F702" s="4"/>
      <c r="G702" s="17"/>
      <c r="H702" s="17"/>
      <c r="I702" s="17"/>
      <c r="J702" s="77"/>
      <c r="K702" s="122"/>
    </row>
    <row r="703" spans="1:11" ht="16.2" x14ac:dyDescent="0.3">
      <c r="A703" s="63"/>
      <c r="B703" s="45" t="s">
        <v>1469</v>
      </c>
      <c r="C703" s="4"/>
      <c r="D703" s="4" t="str">
        <f t="shared" si="143"/>
        <v/>
      </c>
      <c r="E703" s="4"/>
      <c r="F703" s="4"/>
      <c r="G703" s="17"/>
      <c r="H703" s="17"/>
      <c r="I703" s="17"/>
      <c r="J703" s="77"/>
      <c r="K703" s="122"/>
    </row>
    <row r="704" spans="1:11" ht="16.2" x14ac:dyDescent="0.3">
      <c r="A704" s="63"/>
      <c r="B704" s="45" t="s">
        <v>1470</v>
      </c>
      <c r="C704" s="4">
        <v>12</v>
      </c>
      <c r="D704" s="4">
        <f t="shared" si="143"/>
        <v>10</v>
      </c>
      <c r="E704" s="4"/>
      <c r="F704" s="4">
        <f t="shared" si="146"/>
        <v>2</v>
      </c>
      <c r="G704" s="17">
        <f t="shared" si="144"/>
        <v>336</v>
      </c>
      <c r="H704" s="17">
        <f t="shared" si="145"/>
        <v>0</v>
      </c>
      <c r="I704" s="17"/>
      <c r="J704" s="77"/>
      <c r="K704" s="122"/>
    </row>
    <row r="705" spans="1:11" ht="16.2" x14ac:dyDescent="0.3">
      <c r="A705" s="63"/>
      <c r="B705" s="45" t="s">
        <v>1471</v>
      </c>
      <c r="C705" s="4">
        <v>13</v>
      </c>
      <c r="D705" s="4">
        <v>10</v>
      </c>
      <c r="E705" s="4"/>
      <c r="F705" s="4">
        <f t="shared" si="146"/>
        <v>2</v>
      </c>
      <c r="G705" s="17">
        <f t="shared" si="144"/>
        <v>336</v>
      </c>
      <c r="H705" s="17">
        <f t="shared" si="145"/>
        <v>0</v>
      </c>
      <c r="I705" s="17"/>
      <c r="J705" s="77"/>
      <c r="K705" s="122"/>
    </row>
    <row r="706" spans="1:11" ht="16.2" x14ac:dyDescent="0.3">
      <c r="A706" s="63"/>
      <c r="B706" s="45" t="s">
        <v>1472</v>
      </c>
      <c r="C706" s="4">
        <v>12</v>
      </c>
      <c r="D706" s="4">
        <f t="shared" ref="D706:D727" si="147">IF((OR(C706&gt;12,C706=12)),C706-2,IF(C706=8,C706-1,""))</f>
        <v>10</v>
      </c>
      <c r="E706" s="4"/>
      <c r="F706" s="4">
        <f t="shared" si="146"/>
        <v>2</v>
      </c>
      <c r="G706" s="17">
        <f t="shared" si="144"/>
        <v>336</v>
      </c>
      <c r="H706" s="17">
        <f t="shared" si="145"/>
        <v>0</v>
      </c>
      <c r="I706" s="17"/>
      <c r="J706" s="77"/>
      <c r="K706" s="122"/>
    </row>
    <row r="707" spans="1:11" ht="16.2" x14ac:dyDescent="0.3">
      <c r="A707" s="63"/>
      <c r="B707" s="45" t="s">
        <v>1473</v>
      </c>
      <c r="C707" s="4">
        <v>12</v>
      </c>
      <c r="D707" s="4">
        <f t="shared" si="147"/>
        <v>10</v>
      </c>
      <c r="E707" s="4"/>
      <c r="F707" s="4">
        <f t="shared" si="146"/>
        <v>2</v>
      </c>
      <c r="G707" s="17">
        <f t="shared" si="144"/>
        <v>336</v>
      </c>
      <c r="H707" s="17">
        <f t="shared" si="145"/>
        <v>0</v>
      </c>
      <c r="I707" s="17"/>
      <c r="J707" s="77"/>
      <c r="K707" s="122"/>
    </row>
    <row r="708" spans="1:11" ht="16.2" x14ac:dyDescent="0.3">
      <c r="A708" s="63"/>
      <c r="B708" s="45" t="s">
        <v>1474</v>
      </c>
      <c r="C708" s="4"/>
      <c r="D708" s="4" t="str">
        <f t="shared" si="147"/>
        <v/>
      </c>
      <c r="E708" s="4"/>
      <c r="F708" s="4"/>
      <c r="G708" s="17"/>
      <c r="H708" s="17"/>
      <c r="I708" s="17"/>
      <c r="J708" s="77"/>
      <c r="K708" s="122"/>
    </row>
    <row r="709" spans="1:11" ht="16.2" x14ac:dyDescent="0.3">
      <c r="A709" s="63"/>
      <c r="B709" s="45" t="s">
        <v>1475</v>
      </c>
      <c r="C709" s="4">
        <v>12</v>
      </c>
      <c r="D709" s="4">
        <f t="shared" si="147"/>
        <v>10</v>
      </c>
      <c r="E709" s="4"/>
      <c r="F709" s="4">
        <f t="shared" si="146"/>
        <v>2</v>
      </c>
      <c r="G709" s="17">
        <f t="shared" si="144"/>
        <v>336</v>
      </c>
      <c r="H709" s="17">
        <f t="shared" si="145"/>
        <v>0</v>
      </c>
      <c r="I709" s="17"/>
      <c r="J709" s="77"/>
      <c r="K709" s="122"/>
    </row>
    <row r="710" spans="1:11" ht="16.2" x14ac:dyDescent="0.3">
      <c r="A710" s="63"/>
      <c r="B710" s="45" t="s">
        <v>1476</v>
      </c>
      <c r="C710" s="4">
        <v>13</v>
      </c>
      <c r="D710" s="4">
        <f t="shared" si="147"/>
        <v>11</v>
      </c>
      <c r="E710" s="4"/>
      <c r="F710" s="4">
        <v>2</v>
      </c>
      <c r="G710" s="17">
        <f t="shared" si="144"/>
        <v>336</v>
      </c>
      <c r="H710" s="17">
        <f t="shared" si="145"/>
        <v>0</v>
      </c>
      <c r="I710" s="17">
        <v>1</v>
      </c>
      <c r="J710" s="77"/>
      <c r="K710" s="122"/>
    </row>
    <row r="711" spans="1:11" ht="16.2" x14ac:dyDescent="0.3">
      <c r="A711" s="63"/>
      <c r="B711" s="45" t="s">
        <v>1477</v>
      </c>
      <c r="C711" s="4">
        <v>12</v>
      </c>
      <c r="D711" s="4">
        <f t="shared" si="147"/>
        <v>10</v>
      </c>
      <c r="E711" s="4"/>
      <c r="F711" s="4">
        <f t="shared" si="146"/>
        <v>2</v>
      </c>
      <c r="G711" s="17">
        <f t="shared" si="144"/>
        <v>336</v>
      </c>
      <c r="H711" s="17">
        <f t="shared" si="145"/>
        <v>0</v>
      </c>
      <c r="I711" s="17"/>
      <c r="J711" s="77"/>
      <c r="K711" s="122"/>
    </row>
    <row r="712" spans="1:11" ht="16.2" x14ac:dyDescent="0.3">
      <c r="A712" s="63"/>
      <c r="B712" s="45" t="s">
        <v>1478</v>
      </c>
      <c r="C712" s="4">
        <v>12</v>
      </c>
      <c r="D712" s="4">
        <f t="shared" si="147"/>
        <v>10</v>
      </c>
      <c r="E712" s="4"/>
      <c r="F712" s="4">
        <f t="shared" si="146"/>
        <v>2</v>
      </c>
      <c r="G712" s="17">
        <f t="shared" si="144"/>
        <v>336</v>
      </c>
      <c r="H712" s="17">
        <f t="shared" si="145"/>
        <v>0</v>
      </c>
      <c r="I712" s="17"/>
      <c r="J712" s="77"/>
      <c r="K712" s="122"/>
    </row>
    <row r="713" spans="1:11" ht="16.2" x14ac:dyDescent="0.3">
      <c r="A713" s="63"/>
      <c r="B713" s="45" t="s">
        <v>1479</v>
      </c>
      <c r="C713" s="4">
        <v>13</v>
      </c>
      <c r="D713" s="4">
        <f t="shared" si="147"/>
        <v>11</v>
      </c>
      <c r="E713" s="4"/>
      <c r="F713" s="4">
        <v>2</v>
      </c>
      <c r="G713" s="17">
        <f t="shared" si="144"/>
        <v>336</v>
      </c>
      <c r="H713" s="17">
        <f t="shared" si="145"/>
        <v>0</v>
      </c>
      <c r="I713" s="17">
        <v>1</v>
      </c>
      <c r="J713" s="77"/>
      <c r="K713" s="122"/>
    </row>
    <row r="714" spans="1:11" ht="16.2" x14ac:dyDescent="0.3">
      <c r="A714" s="63"/>
      <c r="B714" s="45" t="s">
        <v>1480</v>
      </c>
      <c r="C714" s="4"/>
      <c r="D714" s="4" t="str">
        <f t="shared" si="147"/>
        <v/>
      </c>
      <c r="E714" s="4"/>
      <c r="F714" s="4"/>
      <c r="G714" s="17"/>
      <c r="H714" s="17"/>
      <c r="I714" s="17"/>
      <c r="J714" s="77"/>
      <c r="K714" s="122"/>
    </row>
    <row r="715" spans="1:11" ht="16.2" x14ac:dyDescent="0.3">
      <c r="A715" s="63"/>
      <c r="B715" s="45" t="s">
        <v>1481</v>
      </c>
      <c r="C715" s="4"/>
      <c r="D715" s="4" t="str">
        <f t="shared" si="147"/>
        <v/>
      </c>
      <c r="E715" s="4"/>
      <c r="F715" s="4"/>
      <c r="G715" s="17"/>
      <c r="H715" s="17"/>
      <c r="I715" s="17"/>
      <c r="J715" s="77"/>
      <c r="K715" s="122"/>
    </row>
    <row r="716" spans="1:11" ht="16.2" x14ac:dyDescent="0.3">
      <c r="A716" s="63"/>
      <c r="B716" s="45" t="s">
        <v>1482</v>
      </c>
      <c r="C716" s="4">
        <v>12</v>
      </c>
      <c r="D716" s="4">
        <f t="shared" si="147"/>
        <v>10</v>
      </c>
      <c r="E716" s="4"/>
      <c r="F716" s="4">
        <f t="shared" ref="F716:F724" si="148">D716-8</f>
        <v>2</v>
      </c>
      <c r="G716" s="17">
        <f t="shared" ref="G716:G725" si="149">IF(2&lt;F716,2,F716)*126*4/3</f>
        <v>336</v>
      </c>
      <c r="H716" s="17">
        <f t="shared" ref="H716:H725" si="150">IF(F716&gt;2,F716-2,0)*126*5/3</f>
        <v>0</v>
      </c>
      <c r="I716" s="17"/>
      <c r="J716" s="77"/>
      <c r="K716" s="122"/>
    </row>
    <row r="717" spans="1:11" ht="16.2" x14ac:dyDescent="0.3">
      <c r="A717" s="63"/>
      <c r="B717" s="45" t="s">
        <v>1483</v>
      </c>
      <c r="C717" s="4">
        <v>12</v>
      </c>
      <c r="D717" s="4">
        <v>10</v>
      </c>
      <c r="E717" s="4"/>
      <c r="F717" s="4">
        <f t="shared" si="148"/>
        <v>2</v>
      </c>
      <c r="G717" s="17">
        <f t="shared" si="149"/>
        <v>336</v>
      </c>
      <c r="H717" s="17">
        <f t="shared" si="150"/>
        <v>0</v>
      </c>
      <c r="I717" s="17"/>
      <c r="J717" s="77"/>
      <c r="K717" s="122"/>
    </row>
    <row r="718" spans="1:11" ht="16.2" x14ac:dyDescent="0.3">
      <c r="A718" s="63"/>
      <c r="B718" s="45" t="s">
        <v>1484</v>
      </c>
      <c r="C718" s="4">
        <v>12</v>
      </c>
      <c r="D718" s="4">
        <f t="shared" si="147"/>
        <v>10</v>
      </c>
      <c r="E718" s="4"/>
      <c r="F718" s="4">
        <f t="shared" si="148"/>
        <v>2</v>
      </c>
      <c r="G718" s="17">
        <f t="shared" si="149"/>
        <v>336</v>
      </c>
      <c r="H718" s="17">
        <f t="shared" si="150"/>
        <v>0</v>
      </c>
      <c r="I718" s="17"/>
      <c r="J718" s="77"/>
      <c r="K718" s="122"/>
    </row>
    <row r="719" spans="1:11" ht="16.2" x14ac:dyDescent="0.3">
      <c r="A719" s="63"/>
      <c r="B719" s="45" t="s">
        <v>1485</v>
      </c>
      <c r="C719" s="4">
        <v>12</v>
      </c>
      <c r="D719" s="4">
        <f t="shared" si="147"/>
        <v>10</v>
      </c>
      <c r="E719" s="4"/>
      <c r="F719" s="4">
        <f t="shared" si="148"/>
        <v>2</v>
      </c>
      <c r="G719" s="17">
        <f t="shared" si="149"/>
        <v>336</v>
      </c>
      <c r="H719" s="17">
        <f t="shared" si="150"/>
        <v>0</v>
      </c>
      <c r="I719" s="17"/>
      <c r="J719" s="77"/>
      <c r="K719" s="122"/>
    </row>
    <row r="720" spans="1:11" ht="16.2" x14ac:dyDescent="0.3">
      <c r="A720" s="63"/>
      <c r="B720" s="45" t="s">
        <v>1486</v>
      </c>
      <c r="C720" s="4"/>
      <c r="D720" s="4" t="str">
        <f t="shared" si="147"/>
        <v/>
      </c>
      <c r="E720" s="4"/>
      <c r="F720" s="4"/>
      <c r="G720" s="17"/>
      <c r="H720" s="17"/>
      <c r="I720" s="17"/>
      <c r="J720" s="77"/>
      <c r="K720" s="122"/>
    </row>
    <row r="721" spans="1:11" ht="16.2" x14ac:dyDescent="0.3">
      <c r="A721" s="63"/>
      <c r="B721" s="45" t="s">
        <v>1487</v>
      </c>
      <c r="C721" s="4">
        <v>12</v>
      </c>
      <c r="D721" s="4">
        <f t="shared" si="147"/>
        <v>10</v>
      </c>
      <c r="E721" s="4"/>
      <c r="F721" s="4">
        <f t="shared" si="148"/>
        <v>2</v>
      </c>
      <c r="G721" s="17">
        <f t="shared" si="149"/>
        <v>336</v>
      </c>
      <c r="H721" s="17">
        <f t="shared" si="150"/>
        <v>0</v>
      </c>
      <c r="I721" s="17"/>
      <c r="J721" s="77"/>
      <c r="K721" s="122"/>
    </row>
    <row r="722" spans="1:11" ht="16.2" x14ac:dyDescent="0.3">
      <c r="A722" s="63"/>
      <c r="B722" s="45" t="s">
        <v>1488</v>
      </c>
      <c r="C722" s="4">
        <v>13</v>
      </c>
      <c r="D722" s="4">
        <f t="shared" si="147"/>
        <v>11</v>
      </c>
      <c r="E722" s="4"/>
      <c r="F722" s="4">
        <v>2</v>
      </c>
      <c r="G722" s="17">
        <f t="shared" si="149"/>
        <v>336</v>
      </c>
      <c r="H722" s="17">
        <f t="shared" si="150"/>
        <v>0</v>
      </c>
      <c r="I722" s="17">
        <v>1</v>
      </c>
      <c r="J722" s="77"/>
      <c r="K722" s="122"/>
    </row>
    <row r="723" spans="1:11" ht="16.2" x14ac:dyDescent="0.3">
      <c r="A723" s="63"/>
      <c r="B723" s="45" t="s">
        <v>1489</v>
      </c>
      <c r="C723" s="4">
        <v>12</v>
      </c>
      <c r="D723" s="4">
        <f t="shared" si="147"/>
        <v>10</v>
      </c>
      <c r="E723" s="4"/>
      <c r="F723" s="4">
        <f t="shared" si="148"/>
        <v>2</v>
      </c>
      <c r="G723" s="17">
        <f t="shared" si="149"/>
        <v>336</v>
      </c>
      <c r="H723" s="17">
        <f t="shared" si="150"/>
        <v>0</v>
      </c>
      <c r="I723" s="17"/>
      <c r="J723" s="77"/>
      <c r="K723" s="122"/>
    </row>
    <row r="724" spans="1:11" ht="16.2" x14ac:dyDescent="0.3">
      <c r="A724" s="63"/>
      <c r="B724" s="45" t="s">
        <v>1490</v>
      </c>
      <c r="C724" s="4">
        <v>12</v>
      </c>
      <c r="D724" s="4">
        <f t="shared" si="147"/>
        <v>10</v>
      </c>
      <c r="E724" s="4"/>
      <c r="F724" s="4">
        <f t="shared" si="148"/>
        <v>2</v>
      </c>
      <c r="G724" s="17">
        <f t="shared" si="149"/>
        <v>336</v>
      </c>
      <c r="H724" s="17">
        <f t="shared" si="150"/>
        <v>0</v>
      </c>
      <c r="I724" s="17"/>
      <c r="J724" s="77"/>
      <c r="K724" s="122"/>
    </row>
    <row r="725" spans="1:11" ht="16.2" x14ac:dyDescent="0.3">
      <c r="A725" s="63"/>
      <c r="B725" s="45" t="s">
        <v>1491</v>
      </c>
      <c r="C725" s="4">
        <v>13.5</v>
      </c>
      <c r="D725" s="4">
        <f t="shared" si="147"/>
        <v>11.5</v>
      </c>
      <c r="E725" s="4"/>
      <c r="F725" s="4">
        <v>2</v>
      </c>
      <c r="G725" s="17">
        <f t="shared" si="149"/>
        <v>336</v>
      </c>
      <c r="H725" s="17">
        <f t="shared" si="150"/>
        <v>0</v>
      </c>
      <c r="I725" s="128">
        <v>1.5</v>
      </c>
      <c r="J725" s="77"/>
      <c r="K725" s="122"/>
    </row>
    <row r="726" spans="1:11" ht="16.2" x14ac:dyDescent="0.3">
      <c r="A726" s="63"/>
      <c r="B726" s="45" t="s">
        <v>1492</v>
      </c>
      <c r="C726" s="4"/>
      <c r="D726" s="4">
        <v>176</v>
      </c>
      <c r="E726" s="4"/>
      <c r="F726" s="4"/>
      <c r="G726" s="17"/>
      <c r="H726" s="17"/>
      <c r="I726" s="17">
        <v>7</v>
      </c>
      <c r="J726" s="77"/>
      <c r="K726" s="122"/>
    </row>
    <row r="727" spans="1:11" ht="16.2" x14ac:dyDescent="0.3">
      <c r="A727" s="63"/>
      <c r="B727" s="45" t="s">
        <v>1493</v>
      </c>
      <c r="C727" s="4"/>
      <c r="D727" s="4" t="str">
        <f t="shared" si="147"/>
        <v/>
      </c>
      <c r="E727" s="4"/>
      <c r="F727" s="4"/>
      <c r="G727" s="17"/>
      <c r="H727" s="17"/>
      <c r="I727" s="17"/>
      <c r="J727" s="77"/>
      <c r="K727" s="122"/>
    </row>
    <row r="728" spans="1:11" ht="16.2" x14ac:dyDescent="0.3">
      <c r="A728" s="63"/>
      <c r="B728" s="8" t="s">
        <v>59</v>
      </c>
      <c r="C728" s="4"/>
      <c r="D728" s="4">
        <v>176</v>
      </c>
      <c r="E728" s="4"/>
      <c r="F728" s="4">
        <v>44</v>
      </c>
      <c r="G728" s="17"/>
      <c r="H728" s="17"/>
      <c r="I728" s="17">
        <v>7</v>
      </c>
      <c r="J728" s="77">
        <v>22176</v>
      </c>
      <c r="K728" s="122"/>
    </row>
    <row r="729" spans="1:11" ht="32.4" x14ac:dyDescent="0.3">
      <c r="A729" s="63"/>
      <c r="B729" s="90" t="s">
        <v>1849</v>
      </c>
      <c r="C729" s="4"/>
      <c r="D729" s="4"/>
      <c r="E729" s="4"/>
      <c r="F729" s="4"/>
      <c r="G729" s="17"/>
      <c r="H729" s="17"/>
      <c r="I729" s="17"/>
      <c r="J729" s="77">
        <v>6993</v>
      </c>
      <c r="K729" s="122"/>
    </row>
    <row r="730" spans="1:11" ht="16.2" x14ac:dyDescent="0.3">
      <c r="A730" s="63"/>
      <c r="B730" s="8" t="s">
        <v>1817</v>
      </c>
      <c r="C730" s="26"/>
      <c r="D730" s="4"/>
      <c r="E730" s="4"/>
      <c r="F730" s="4"/>
      <c r="G730" s="1"/>
      <c r="H730" s="1"/>
      <c r="I730" s="1"/>
      <c r="J730" s="133">
        <v>29169</v>
      </c>
      <c r="K730" s="122"/>
    </row>
    <row r="731" spans="1:11" ht="16.2" x14ac:dyDescent="0.3">
      <c r="A731" s="63"/>
      <c r="B731" s="8" t="s">
        <v>1</v>
      </c>
      <c r="C731" s="26"/>
      <c r="D731" s="4"/>
      <c r="E731" s="4"/>
      <c r="F731" s="4"/>
      <c r="G731" s="1"/>
      <c r="H731" s="1"/>
      <c r="I731" s="1"/>
      <c r="J731" s="133">
        <v>42500</v>
      </c>
      <c r="K731" s="122"/>
    </row>
    <row r="732" spans="1:11" ht="16.2" x14ac:dyDescent="0.3">
      <c r="A732" s="63"/>
      <c r="B732" s="8" t="s">
        <v>405</v>
      </c>
      <c r="C732" s="135"/>
      <c r="D732" s="9"/>
      <c r="E732" s="9"/>
      <c r="F732" s="9"/>
      <c r="G732" s="10"/>
      <c r="H732" s="10"/>
      <c r="I732" s="10"/>
      <c r="J732" s="137">
        <v>13331</v>
      </c>
      <c r="K732" s="122"/>
    </row>
    <row r="733" spans="1:11" x14ac:dyDescent="0.3">
      <c r="A733" s="63"/>
      <c r="B733"/>
      <c r="K733" s="122"/>
    </row>
    <row r="734" spans="1:11" ht="16.2" x14ac:dyDescent="0.3">
      <c r="A734" s="63"/>
      <c r="B734" s="45" t="s">
        <v>1494</v>
      </c>
      <c r="C734" s="4">
        <v>12</v>
      </c>
      <c r="D734" s="4">
        <f t="shared" ref="D734:D764" si="151">IF((OR(C734&gt;12,C734=12)),C734-2,IF(C734=8,C734-1,""))</f>
        <v>10</v>
      </c>
      <c r="E734" s="4"/>
      <c r="F734" s="4">
        <f t="shared" ref="F734:F764" si="152">D734-8</f>
        <v>2</v>
      </c>
      <c r="G734" s="17">
        <f t="shared" ref="G734:G742" si="153">IF(2&lt;F734,2,F734)*126*4/3</f>
        <v>336</v>
      </c>
      <c r="H734" s="17">
        <f t="shared" ref="H734:H742" si="154">IF(F734&gt;2,F734-2,0)*126*5/3</f>
        <v>0</v>
      </c>
      <c r="I734" s="17"/>
      <c r="J734" s="77"/>
      <c r="K734" s="122"/>
    </row>
    <row r="735" spans="1:11" ht="16.2" x14ac:dyDescent="0.3">
      <c r="A735" s="63"/>
      <c r="B735" s="45" t="s">
        <v>1495</v>
      </c>
      <c r="C735" s="4">
        <v>12</v>
      </c>
      <c r="D735" s="4">
        <f t="shared" si="151"/>
        <v>10</v>
      </c>
      <c r="E735" s="4"/>
      <c r="F735" s="4">
        <f t="shared" si="152"/>
        <v>2</v>
      </c>
      <c r="G735" s="17">
        <f t="shared" si="153"/>
        <v>336</v>
      </c>
      <c r="H735" s="17">
        <f t="shared" si="154"/>
        <v>0</v>
      </c>
      <c r="I735" s="17"/>
      <c r="J735" s="77"/>
      <c r="K735" s="122"/>
    </row>
    <row r="736" spans="1:11" ht="16.2" x14ac:dyDescent="0.3">
      <c r="A736" s="63"/>
      <c r="B736" s="45" t="s">
        <v>1496</v>
      </c>
      <c r="C736" s="4">
        <v>12</v>
      </c>
      <c r="D736" s="4">
        <f t="shared" si="151"/>
        <v>10</v>
      </c>
      <c r="E736" s="4"/>
      <c r="F736" s="4">
        <f t="shared" si="152"/>
        <v>2</v>
      </c>
      <c r="G736" s="17">
        <f t="shared" si="153"/>
        <v>336</v>
      </c>
      <c r="H736" s="17">
        <f t="shared" si="154"/>
        <v>0</v>
      </c>
      <c r="I736" s="17"/>
      <c r="J736" s="77"/>
      <c r="K736" s="122"/>
    </row>
    <row r="737" spans="1:11" ht="16.2" x14ac:dyDescent="0.3">
      <c r="A737" s="63"/>
      <c r="B737" s="45" t="s">
        <v>1497</v>
      </c>
      <c r="C737" s="4">
        <v>11</v>
      </c>
      <c r="D737" s="4">
        <v>10</v>
      </c>
      <c r="E737" s="4"/>
      <c r="F737" s="4">
        <f t="shared" si="152"/>
        <v>2</v>
      </c>
      <c r="G737" s="17">
        <f t="shared" si="153"/>
        <v>336</v>
      </c>
      <c r="H737" s="17">
        <f t="shared" si="154"/>
        <v>0</v>
      </c>
      <c r="I737" s="17"/>
      <c r="J737" s="77"/>
      <c r="K737" s="122"/>
    </row>
    <row r="738" spans="1:11" ht="16.2" x14ac:dyDescent="0.3">
      <c r="A738" s="63"/>
      <c r="B738" s="166" t="s">
        <v>2119</v>
      </c>
      <c r="C738" s="19"/>
      <c r="D738" s="19" t="str">
        <f t="shared" si="151"/>
        <v/>
      </c>
      <c r="E738" s="19"/>
      <c r="F738" s="19"/>
      <c r="G738" s="20"/>
      <c r="H738" s="20"/>
      <c r="I738" s="20"/>
      <c r="J738" s="91"/>
      <c r="K738" s="122"/>
    </row>
    <row r="739" spans="1:11" ht="16.2" x14ac:dyDescent="0.3">
      <c r="A739" s="63"/>
      <c r="B739" s="45" t="s">
        <v>1498</v>
      </c>
      <c r="C739" s="4"/>
      <c r="D739" s="4" t="str">
        <f t="shared" si="151"/>
        <v/>
      </c>
      <c r="E739" s="4"/>
      <c r="F739" s="4"/>
      <c r="G739" s="17"/>
      <c r="H739" s="17"/>
      <c r="I739" s="17"/>
      <c r="J739" s="77"/>
      <c r="K739" s="122"/>
    </row>
    <row r="740" spans="1:11" ht="16.2" x14ac:dyDescent="0.3">
      <c r="A740" s="63"/>
      <c r="B740" s="45" t="s">
        <v>1499</v>
      </c>
      <c r="C740" s="4">
        <v>13</v>
      </c>
      <c r="D740" s="4">
        <f t="shared" si="151"/>
        <v>11</v>
      </c>
      <c r="E740" s="4"/>
      <c r="F740" s="4">
        <v>2</v>
      </c>
      <c r="G740" s="17">
        <f t="shared" si="153"/>
        <v>336</v>
      </c>
      <c r="H740" s="17">
        <f t="shared" si="154"/>
        <v>0</v>
      </c>
      <c r="I740" s="17">
        <v>1</v>
      </c>
      <c r="J740" s="77"/>
      <c r="K740" s="122"/>
    </row>
    <row r="741" spans="1:11" ht="16.2" x14ac:dyDescent="0.3">
      <c r="A741" s="63"/>
      <c r="B741" s="45" t="s">
        <v>1500</v>
      </c>
      <c r="C741" s="4">
        <v>12</v>
      </c>
      <c r="D741" s="4">
        <f t="shared" si="151"/>
        <v>10</v>
      </c>
      <c r="E741" s="4"/>
      <c r="F741" s="4">
        <f t="shared" si="152"/>
        <v>2</v>
      </c>
      <c r="G741" s="17">
        <f t="shared" si="153"/>
        <v>336</v>
      </c>
      <c r="H741" s="17">
        <f t="shared" si="154"/>
        <v>0</v>
      </c>
      <c r="I741" s="17"/>
      <c r="J741" s="77"/>
      <c r="K741" s="122"/>
    </row>
    <row r="742" spans="1:11" ht="16.2" x14ac:dyDescent="0.3">
      <c r="A742" s="63"/>
      <c r="B742" s="45" t="s">
        <v>1501</v>
      </c>
      <c r="C742" s="4">
        <v>13</v>
      </c>
      <c r="D742" s="4">
        <f t="shared" si="151"/>
        <v>11</v>
      </c>
      <c r="E742" s="4"/>
      <c r="F742" s="4">
        <v>2</v>
      </c>
      <c r="G742" s="17">
        <f t="shared" si="153"/>
        <v>336</v>
      </c>
      <c r="H742" s="17">
        <f t="shared" si="154"/>
        <v>0</v>
      </c>
      <c r="I742" s="17">
        <v>1</v>
      </c>
      <c r="J742" s="77"/>
      <c r="K742" s="122"/>
    </row>
    <row r="743" spans="1:11" ht="16.2" x14ac:dyDescent="0.3">
      <c r="A743" s="63"/>
      <c r="B743" s="45" t="s">
        <v>1502</v>
      </c>
      <c r="C743" s="4"/>
      <c r="D743" s="4" t="str">
        <f t="shared" si="151"/>
        <v/>
      </c>
      <c r="E743" s="4"/>
      <c r="F743" s="4"/>
      <c r="G743" s="17"/>
      <c r="H743" s="17"/>
      <c r="I743" s="17"/>
      <c r="J743" s="77"/>
      <c r="K743" s="122"/>
    </row>
    <row r="744" spans="1:11" ht="16.2" x14ac:dyDescent="0.3">
      <c r="A744" s="63"/>
      <c r="B744" s="45" t="s">
        <v>1503</v>
      </c>
      <c r="C744" s="4"/>
      <c r="D744" s="4" t="str">
        <f t="shared" si="151"/>
        <v/>
      </c>
      <c r="E744" s="4"/>
      <c r="F744" s="4"/>
      <c r="G744" s="17"/>
      <c r="H744" s="17"/>
      <c r="I744" s="17"/>
      <c r="J744" s="77"/>
      <c r="K744" s="122"/>
    </row>
    <row r="745" spans="1:11" ht="16.2" x14ac:dyDescent="0.3">
      <c r="A745" s="63"/>
      <c r="B745" s="183" t="s">
        <v>2120</v>
      </c>
      <c r="C745" s="22"/>
      <c r="D745" s="22" t="str">
        <f t="shared" si="151"/>
        <v/>
      </c>
      <c r="E745" s="22"/>
      <c r="F745" s="22"/>
      <c r="G745" s="23"/>
      <c r="H745" s="23"/>
      <c r="I745" s="23"/>
      <c r="J745" s="79"/>
      <c r="K745" s="150"/>
    </row>
    <row r="746" spans="1:11" ht="16.2" x14ac:dyDescent="0.3">
      <c r="A746" s="63"/>
      <c r="B746" s="45" t="s">
        <v>1504</v>
      </c>
      <c r="C746" s="4"/>
      <c r="D746" s="4" t="str">
        <f t="shared" si="151"/>
        <v/>
      </c>
      <c r="E746" s="4"/>
      <c r="F746" s="4"/>
      <c r="G746" s="17"/>
      <c r="H746" s="17"/>
      <c r="I746" s="17"/>
      <c r="J746" s="91"/>
      <c r="K746" s="122"/>
    </row>
    <row r="747" spans="1:11" ht="16.2" x14ac:dyDescent="0.3">
      <c r="A747" s="63"/>
      <c r="B747" s="45" t="s">
        <v>1505</v>
      </c>
      <c r="C747" s="4">
        <v>12</v>
      </c>
      <c r="D747" s="4">
        <f t="shared" si="151"/>
        <v>10</v>
      </c>
      <c r="E747" s="4"/>
      <c r="F747" s="4">
        <f t="shared" si="152"/>
        <v>2</v>
      </c>
      <c r="G747" s="17">
        <f>IF(2&lt;F747,2,F747)*133*4/3</f>
        <v>354.66666666666669</v>
      </c>
      <c r="H747" s="17">
        <f t="shared" ref="H747:H762" si="155">IF(F747&gt;2,F747-2,0)*133*5/3</f>
        <v>0</v>
      </c>
      <c r="I747" s="17"/>
      <c r="J747" s="91"/>
      <c r="K747" s="122"/>
    </row>
    <row r="748" spans="1:11" ht="16.2" x14ac:dyDescent="0.3">
      <c r="A748" s="63"/>
      <c r="B748" s="45" t="s">
        <v>1506</v>
      </c>
      <c r="C748" s="4">
        <v>12</v>
      </c>
      <c r="D748" s="4">
        <f t="shared" si="151"/>
        <v>10</v>
      </c>
      <c r="E748" s="4"/>
      <c r="F748" s="4">
        <f t="shared" si="152"/>
        <v>2</v>
      </c>
      <c r="G748" s="17">
        <f t="shared" ref="G748:G765" si="156">IF(2&lt;F748,2,F748)*133*4/3</f>
        <v>354.66666666666669</v>
      </c>
      <c r="H748" s="17">
        <f t="shared" si="155"/>
        <v>0</v>
      </c>
      <c r="I748" s="17"/>
      <c r="J748" s="91"/>
      <c r="K748" s="122"/>
    </row>
    <row r="749" spans="1:11" ht="16.2" x14ac:dyDescent="0.3">
      <c r="A749" s="63"/>
      <c r="B749" s="45" t="s">
        <v>1507</v>
      </c>
      <c r="C749" s="4">
        <v>12</v>
      </c>
      <c r="D749" s="4">
        <v>10</v>
      </c>
      <c r="E749" s="4"/>
      <c r="F749" s="4">
        <f t="shared" si="152"/>
        <v>2</v>
      </c>
      <c r="G749" s="17">
        <f t="shared" si="156"/>
        <v>354.66666666666669</v>
      </c>
      <c r="H749" s="17">
        <f t="shared" si="155"/>
        <v>0</v>
      </c>
      <c r="I749" s="17"/>
      <c r="J749" s="91"/>
      <c r="K749" s="122"/>
    </row>
    <row r="750" spans="1:11" ht="16.2" x14ac:dyDescent="0.3">
      <c r="A750" s="63"/>
      <c r="B750" s="45" t="s">
        <v>1508</v>
      </c>
      <c r="C750" s="4">
        <v>15</v>
      </c>
      <c r="D750" s="4">
        <v>13</v>
      </c>
      <c r="E750" s="4"/>
      <c r="F750" s="4">
        <v>2</v>
      </c>
      <c r="G750" s="17">
        <f t="shared" si="156"/>
        <v>354.66666666666669</v>
      </c>
      <c r="H750" s="17">
        <f t="shared" si="155"/>
        <v>0</v>
      </c>
      <c r="I750" s="17">
        <v>3</v>
      </c>
      <c r="J750" s="91"/>
      <c r="K750" s="122"/>
    </row>
    <row r="751" spans="1:11" ht="16.2" x14ac:dyDescent="0.3">
      <c r="A751" s="63"/>
      <c r="B751" s="45" t="s">
        <v>1509</v>
      </c>
      <c r="C751" s="4"/>
      <c r="D751" s="4" t="str">
        <f t="shared" si="151"/>
        <v/>
      </c>
      <c r="E751" s="4"/>
      <c r="F751" s="4"/>
      <c r="G751" s="17"/>
      <c r="H751" s="17"/>
      <c r="I751" s="17"/>
      <c r="J751" s="91"/>
      <c r="K751" s="122"/>
    </row>
    <row r="752" spans="1:11" ht="16.2" x14ac:dyDescent="0.3">
      <c r="A752" s="63"/>
      <c r="B752" s="45" t="s">
        <v>1510</v>
      </c>
      <c r="C752" s="4">
        <v>12</v>
      </c>
      <c r="D752" s="4">
        <f t="shared" si="151"/>
        <v>10</v>
      </c>
      <c r="E752" s="4"/>
      <c r="F752" s="4">
        <f t="shared" si="152"/>
        <v>2</v>
      </c>
      <c r="G752" s="17">
        <f t="shared" si="156"/>
        <v>354.66666666666669</v>
      </c>
      <c r="H752" s="17">
        <f t="shared" si="155"/>
        <v>0</v>
      </c>
      <c r="I752" s="17"/>
      <c r="J752" s="91"/>
      <c r="K752" s="122"/>
    </row>
    <row r="753" spans="1:11" ht="16.2" x14ac:dyDescent="0.3">
      <c r="A753" s="63"/>
      <c r="B753" s="45" t="s">
        <v>1511</v>
      </c>
      <c r="C753" s="4">
        <v>12</v>
      </c>
      <c r="D753" s="4">
        <f t="shared" si="151"/>
        <v>10</v>
      </c>
      <c r="E753" s="4"/>
      <c r="F753" s="4">
        <f t="shared" si="152"/>
        <v>2</v>
      </c>
      <c r="G753" s="17">
        <f t="shared" si="156"/>
        <v>354.66666666666669</v>
      </c>
      <c r="H753" s="17">
        <f t="shared" si="155"/>
        <v>0</v>
      </c>
      <c r="I753" s="17"/>
      <c r="J753" s="91"/>
      <c r="K753" s="122"/>
    </row>
    <row r="754" spans="1:11" ht="16.2" x14ac:dyDescent="0.3">
      <c r="A754" s="63"/>
      <c r="B754" s="45" t="s">
        <v>1512</v>
      </c>
      <c r="C754" s="4">
        <v>13</v>
      </c>
      <c r="D754" s="4">
        <f t="shared" si="151"/>
        <v>11</v>
      </c>
      <c r="E754" s="4"/>
      <c r="F754" s="4">
        <v>2</v>
      </c>
      <c r="G754" s="17">
        <f t="shared" si="156"/>
        <v>354.66666666666669</v>
      </c>
      <c r="H754" s="17">
        <f t="shared" si="155"/>
        <v>0</v>
      </c>
      <c r="I754" s="17">
        <v>1</v>
      </c>
      <c r="J754" s="91"/>
      <c r="K754" s="122"/>
    </row>
    <row r="755" spans="1:11" ht="16.2" x14ac:dyDescent="0.3">
      <c r="A755" s="63"/>
      <c r="B755" s="45" t="s">
        <v>1513</v>
      </c>
      <c r="C755" s="4">
        <v>12</v>
      </c>
      <c r="D755" s="4">
        <f t="shared" si="151"/>
        <v>10</v>
      </c>
      <c r="E755" s="4"/>
      <c r="F755" s="4">
        <f t="shared" si="152"/>
        <v>2</v>
      </c>
      <c r="G755" s="17">
        <f t="shared" si="156"/>
        <v>354.66666666666669</v>
      </c>
      <c r="H755" s="17">
        <f t="shared" si="155"/>
        <v>0</v>
      </c>
      <c r="I755" s="17"/>
      <c r="J755" s="91"/>
      <c r="K755" s="122"/>
    </row>
    <row r="756" spans="1:11" ht="16.2" x14ac:dyDescent="0.3">
      <c r="A756" s="63"/>
      <c r="B756" s="45" t="s">
        <v>1514</v>
      </c>
      <c r="C756" s="4"/>
      <c r="D756" s="4" t="str">
        <f t="shared" si="151"/>
        <v/>
      </c>
      <c r="E756" s="4"/>
      <c r="F756" s="4"/>
      <c r="G756" s="17"/>
      <c r="H756" s="17"/>
      <c r="I756" s="17"/>
      <c r="J756" s="91"/>
      <c r="K756" s="122"/>
    </row>
    <row r="757" spans="1:11" ht="16.2" x14ac:dyDescent="0.3">
      <c r="A757" s="63"/>
      <c r="B757" s="45" t="s">
        <v>1515</v>
      </c>
      <c r="C757" s="4"/>
      <c r="D757" s="4" t="str">
        <f t="shared" si="151"/>
        <v/>
      </c>
      <c r="E757" s="4"/>
      <c r="F757" s="4"/>
      <c r="G757" s="17"/>
      <c r="H757" s="17"/>
      <c r="I757" s="17"/>
      <c r="J757" s="91"/>
      <c r="K757" s="122"/>
    </row>
    <row r="758" spans="1:11" ht="16.2" x14ac:dyDescent="0.3">
      <c r="A758" s="63"/>
      <c r="B758" s="45" t="s">
        <v>1516</v>
      </c>
      <c r="C758" s="4">
        <v>12</v>
      </c>
      <c r="D758" s="4">
        <f t="shared" si="151"/>
        <v>10</v>
      </c>
      <c r="E758" s="4"/>
      <c r="F758" s="4">
        <f t="shared" si="152"/>
        <v>2</v>
      </c>
      <c r="G758" s="17">
        <f t="shared" si="156"/>
        <v>354.66666666666669</v>
      </c>
      <c r="H758" s="17">
        <f t="shared" si="155"/>
        <v>0</v>
      </c>
      <c r="I758" s="17"/>
      <c r="J758" s="91"/>
      <c r="K758" s="122"/>
    </row>
    <row r="759" spans="1:11" ht="16.2" x14ac:dyDescent="0.3">
      <c r="A759" s="63"/>
      <c r="B759" s="45" t="s">
        <v>1517</v>
      </c>
      <c r="C759" s="4">
        <v>12</v>
      </c>
      <c r="D759" s="4">
        <f t="shared" si="151"/>
        <v>10</v>
      </c>
      <c r="E759" s="4"/>
      <c r="F759" s="4">
        <f t="shared" si="152"/>
        <v>2</v>
      </c>
      <c r="G759" s="17">
        <f t="shared" si="156"/>
        <v>354.66666666666669</v>
      </c>
      <c r="H759" s="17">
        <f t="shared" si="155"/>
        <v>0</v>
      </c>
      <c r="I759" s="17"/>
      <c r="J759" s="91"/>
      <c r="K759" s="122"/>
    </row>
    <row r="760" spans="1:11" ht="16.2" x14ac:dyDescent="0.3">
      <c r="A760" s="63"/>
      <c r="B760" s="45" t="s">
        <v>1518</v>
      </c>
      <c r="C760" s="4">
        <v>12</v>
      </c>
      <c r="D760" s="4">
        <f t="shared" si="151"/>
        <v>10</v>
      </c>
      <c r="E760" s="4"/>
      <c r="F760" s="4">
        <f t="shared" si="152"/>
        <v>2</v>
      </c>
      <c r="G760" s="17">
        <f t="shared" si="156"/>
        <v>354.66666666666669</v>
      </c>
      <c r="H760" s="17">
        <f t="shared" si="155"/>
        <v>0</v>
      </c>
      <c r="I760" s="17"/>
      <c r="J760" s="91"/>
      <c r="K760" s="122"/>
    </row>
    <row r="761" spans="1:11" ht="16.2" x14ac:dyDescent="0.3">
      <c r="A761" s="63"/>
      <c r="B761" s="45" t="s">
        <v>1519</v>
      </c>
      <c r="C761" s="4">
        <v>12</v>
      </c>
      <c r="D761" s="4">
        <v>10</v>
      </c>
      <c r="E761" s="4"/>
      <c r="F761" s="4">
        <f t="shared" si="152"/>
        <v>2</v>
      </c>
      <c r="G761" s="17">
        <f t="shared" si="156"/>
        <v>354.66666666666669</v>
      </c>
      <c r="H761" s="17">
        <f t="shared" si="155"/>
        <v>0</v>
      </c>
      <c r="I761" s="17"/>
      <c r="J761" s="91"/>
      <c r="K761" s="122"/>
    </row>
    <row r="762" spans="1:11" ht="16.2" x14ac:dyDescent="0.3">
      <c r="A762" s="63"/>
      <c r="B762" s="45" t="s">
        <v>1520</v>
      </c>
      <c r="C762" s="4">
        <v>12</v>
      </c>
      <c r="D762" s="4">
        <f t="shared" si="151"/>
        <v>10</v>
      </c>
      <c r="E762" s="4"/>
      <c r="F762" s="4">
        <f t="shared" si="152"/>
        <v>2</v>
      </c>
      <c r="G762" s="17">
        <f t="shared" si="156"/>
        <v>354.66666666666669</v>
      </c>
      <c r="H762" s="17">
        <f t="shared" si="155"/>
        <v>0</v>
      </c>
      <c r="I762" s="17"/>
      <c r="J762" s="91"/>
      <c r="K762" s="122"/>
    </row>
    <row r="763" spans="1:11" ht="16.2" x14ac:dyDescent="0.3">
      <c r="A763" s="63"/>
      <c r="B763" s="45" t="s">
        <v>1521</v>
      </c>
      <c r="C763" s="4"/>
      <c r="D763" s="4" t="str">
        <f t="shared" si="151"/>
        <v/>
      </c>
      <c r="E763" s="4"/>
      <c r="F763" s="4"/>
      <c r="G763" s="17"/>
      <c r="H763" s="17"/>
      <c r="I763" s="17"/>
      <c r="J763" s="91"/>
      <c r="K763" s="122"/>
    </row>
    <row r="764" spans="1:11" ht="16.2" x14ac:dyDescent="0.3">
      <c r="A764" s="63"/>
      <c r="B764" s="45" t="s">
        <v>1522</v>
      </c>
      <c r="C764" s="4">
        <v>12</v>
      </c>
      <c r="D764" s="4">
        <f t="shared" si="151"/>
        <v>10</v>
      </c>
      <c r="E764" s="4"/>
      <c r="F764" s="4">
        <f t="shared" si="152"/>
        <v>2</v>
      </c>
      <c r="G764" s="17">
        <f t="shared" si="156"/>
        <v>354.66666666666669</v>
      </c>
      <c r="H764" s="17">
        <f>IF(F764&gt;2,F764-2,0)*133*5/3</f>
        <v>0</v>
      </c>
      <c r="I764" s="17"/>
      <c r="J764" s="91"/>
      <c r="K764" s="122"/>
    </row>
    <row r="765" spans="1:11" ht="16.2" x14ac:dyDescent="0.3">
      <c r="A765" s="63"/>
      <c r="B765" s="8" t="s">
        <v>59</v>
      </c>
      <c r="C765" s="4"/>
      <c r="D765" s="4" t="s">
        <v>2000</v>
      </c>
      <c r="E765" s="4"/>
      <c r="F765" s="4">
        <f>SUM(F734:F764)</f>
        <v>42</v>
      </c>
      <c r="G765" s="17">
        <f t="shared" si="156"/>
        <v>354.66666666666669</v>
      </c>
      <c r="H765" s="17">
        <f>IF(F765&gt;2,F765-2,0)*133*5/3</f>
        <v>8866.6666666666661</v>
      </c>
      <c r="I765" s="17">
        <v>6</v>
      </c>
      <c r="J765" s="77">
        <v>21952</v>
      </c>
      <c r="K765" s="122"/>
    </row>
    <row r="766" spans="1:11" ht="32.4" x14ac:dyDescent="0.3">
      <c r="A766" s="63"/>
      <c r="B766" s="90" t="s">
        <v>1849</v>
      </c>
      <c r="C766" s="27"/>
      <c r="D766" s="4"/>
      <c r="E766" s="4"/>
      <c r="F766" s="4"/>
      <c r="G766" s="1"/>
      <c r="H766" s="1"/>
      <c r="I766" s="1"/>
      <c r="J766" s="133">
        <v>8624</v>
      </c>
      <c r="K766" s="122"/>
    </row>
    <row r="767" spans="1:11" ht="16.2" x14ac:dyDescent="0.3">
      <c r="A767" s="63"/>
      <c r="B767" s="8" t="s">
        <v>1817</v>
      </c>
      <c r="C767" s="27"/>
      <c r="D767" s="4"/>
      <c r="E767" s="4"/>
      <c r="F767" s="4"/>
      <c r="G767" s="1"/>
      <c r="H767" s="1"/>
      <c r="I767" s="1"/>
      <c r="J767" s="133">
        <v>30576</v>
      </c>
      <c r="K767" s="122"/>
    </row>
    <row r="768" spans="1:11" ht="16.2" x14ac:dyDescent="0.3">
      <c r="A768" s="63"/>
      <c r="B768" s="8" t="s">
        <v>1</v>
      </c>
      <c r="C768" s="27"/>
      <c r="D768" s="4"/>
      <c r="E768" s="4"/>
      <c r="F768" s="4"/>
      <c r="G768" s="1"/>
      <c r="H768" s="1"/>
      <c r="I768" s="1"/>
      <c r="J768" s="133">
        <v>40156</v>
      </c>
      <c r="K768" s="122"/>
    </row>
    <row r="769" spans="1:11" ht="16.2" x14ac:dyDescent="0.3">
      <c r="A769" s="63"/>
      <c r="B769" s="8" t="s">
        <v>405</v>
      </c>
      <c r="C769" s="138"/>
      <c r="D769" s="9"/>
      <c r="E769" s="9"/>
      <c r="F769" s="9"/>
      <c r="G769" s="10"/>
      <c r="H769" s="10"/>
      <c r="I769" s="10"/>
      <c r="J769" s="137">
        <v>9580</v>
      </c>
      <c r="K769" s="122"/>
    </row>
    <row r="770" spans="1:11" x14ac:dyDescent="0.3">
      <c r="A770" s="63"/>
      <c r="K770" s="122"/>
    </row>
    <row r="771" spans="1:11" ht="16.2" x14ac:dyDescent="0.3">
      <c r="A771" s="63"/>
      <c r="B771" s="68" t="s">
        <v>1523</v>
      </c>
      <c r="C771" s="4">
        <v>13</v>
      </c>
      <c r="D771" s="4">
        <f t="shared" ref="D771:D800" si="157">IF((OR(C771&gt;12,C771=12)),C771-2,IF(C771=8,C771-1,""))</f>
        <v>11</v>
      </c>
      <c r="E771" s="4"/>
      <c r="F771" s="4">
        <v>2</v>
      </c>
      <c r="G771" s="17">
        <f t="shared" ref="G771:G801" si="158">IF(2&lt;F771,2,F771)*133*4/3</f>
        <v>354.66666666666669</v>
      </c>
      <c r="H771" s="17">
        <f>IF(F771&gt;2,F771-2,0)*133*5/3</f>
        <v>0</v>
      </c>
      <c r="I771" s="17">
        <v>1</v>
      </c>
      <c r="J771" s="91"/>
      <c r="K771" s="122"/>
    </row>
    <row r="772" spans="1:11" ht="16.2" x14ac:dyDescent="0.3">
      <c r="A772" s="63"/>
      <c r="B772" s="45" t="s">
        <v>1524</v>
      </c>
      <c r="C772" s="4">
        <v>12</v>
      </c>
      <c r="D772" s="4">
        <f t="shared" si="157"/>
        <v>10</v>
      </c>
      <c r="E772" s="4"/>
      <c r="F772" s="4">
        <f t="shared" ref="F772:F801" si="159">D772-8</f>
        <v>2</v>
      </c>
      <c r="G772" s="17">
        <f t="shared" si="158"/>
        <v>354.66666666666669</v>
      </c>
      <c r="H772" s="17">
        <f t="shared" ref="H772:H801" si="160">IF(F772&gt;2,F772-2,0)*133*5/3</f>
        <v>0</v>
      </c>
      <c r="I772" s="17"/>
      <c r="J772" s="91"/>
      <c r="K772" s="122"/>
    </row>
    <row r="773" spans="1:11" ht="16.2" x14ac:dyDescent="0.3">
      <c r="A773" s="63"/>
      <c r="B773" s="45" t="s">
        <v>1525</v>
      </c>
      <c r="C773" s="4">
        <v>12</v>
      </c>
      <c r="D773" s="4">
        <f t="shared" si="157"/>
        <v>10</v>
      </c>
      <c r="E773" s="4"/>
      <c r="F773" s="4">
        <f t="shared" si="159"/>
        <v>2</v>
      </c>
      <c r="G773" s="17">
        <f t="shared" si="158"/>
        <v>354.66666666666669</v>
      </c>
      <c r="H773" s="17">
        <f t="shared" si="160"/>
        <v>0</v>
      </c>
      <c r="I773" s="17"/>
      <c r="J773" s="91"/>
      <c r="K773" s="122"/>
    </row>
    <row r="774" spans="1:11" ht="16.2" x14ac:dyDescent="0.3">
      <c r="A774" s="63"/>
      <c r="B774" s="45" t="s">
        <v>1526</v>
      </c>
      <c r="C774" s="4"/>
      <c r="D774" s="4"/>
      <c r="E774" s="4"/>
      <c r="F774" s="4"/>
      <c r="G774" s="17"/>
      <c r="H774" s="17"/>
      <c r="I774" s="17"/>
      <c r="J774" s="91"/>
      <c r="K774" s="122"/>
    </row>
    <row r="775" spans="1:11" ht="16.2" x14ac:dyDescent="0.3">
      <c r="A775" s="63"/>
      <c r="B775" s="45" t="s">
        <v>1527</v>
      </c>
      <c r="C775" s="4"/>
      <c r="D775" s="4"/>
      <c r="E775" s="4"/>
      <c r="F775" s="4"/>
      <c r="G775" s="17"/>
      <c r="H775" s="17"/>
      <c r="I775" s="17"/>
      <c r="J775" s="91"/>
      <c r="K775" s="122"/>
    </row>
    <row r="776" spans="1:11" ht="16.2" x14ac:dyDescent="0.3">
      <c r="A776" s="63"/>
      <c r="B776" s="45" t="s">
        <v>1528</v>
      </c>
      <c r="C776" s="4">
        <v>12</v>
      </c>
      <c r="D776" s="4">
        <v>8</v>
      </c>
      <c r="E776" s="4"/>
      <c r="F776" s="4">
        <f t="shared" si="159"/>
        <v>0</v>
      </c>
      <c r="G776" s="17">
        <f t="shared" si="158"/>
        <v>0</v>
      </c>
      <c r="H776" s="17">
        <f t="shared" si="160"/>
        <v>0</v>
      </c>
      <c r="I776" s="17"/>
      <c r="J776" s="91"/>
      <c r="K776" s="122"/>
    </row>
    <row r="777" spans="1:11" ht="32.4" x14ac:dyDescent="0.3">
      <c r="A777" s="63"/>
      <c r="B777" s="70" t="s">
        <v>1884</v>
      </c>
      <c r="C777" s="9">
        <v>12</v>
      </c>
      <c r="D777" s="9">
        <f t="shared" si="157"/>
        <v>10</v>
      </c>
      <c r="E777" s="9"/>
      <c r="F777" s="9">
        <f t="shared" si="159"/>
        <v>2</v>
      </c>
      <c r="G777" s="38">
        <f t="shared" si="158"/>
        <v>354.66666666666669</v>
      </c>
      <c r="H777" s="38">
        <f t="shared" si="160"/>
        <v>0</v>
      </c>
      <c r="I777" s="38"/>
      <c r="J777" s="78"/>
      <c r="K777" s="127">
        <v>2483</v>
      </c>
    </row>
    <row r="778" spans="1:11" ht="32.4" x14ac:dyDescent="0.3">
      <c r="A778" s="63"/>
      <c r="B778" s="70" t="s">
        <v>1885</v>
      </c>
      <c r="C778" s="9">
        <v>12</v>
      </c>
      <c r="D778" s="9">
        <f t="shared" si="157"/>
        <v>10</v>
      </c>
      <c r="E778" s="9"/>
      <c r="F778" s="9">
        <f t="shared" si="159"/>
        <v>2</v>
      </c>
      <c r="G778" s="38">
        <f t="shared" si="158"/>
        <v>354.66666666666669</v>
      </c>
      <c r="H778" s="38">
        <f t="shared" si="160"/>
        <v>0</v>
      </c>
      <c r="I778" s="38"/>
      <c r="J778" s="78"/>
      <c r="K778" s="127">
        <v>2483</v>
      </c>
    </row>
    <row r="779" spans="1:11" ht="32.4" x14ac:dyDescent="0.3">
      <c r="A779" s="63"/>
      <c r="B779" s="70" t="s">
        <v>1886</v>
      </c>
      <c r="C779" s="9">
        <v>12</v>
      </c>
      <c r="D779" s="9">
        <f t="shared" si="157"/>
        <v>10</v>
      </c>
      <c r="E779" s="9"/>
      <c r="F779" s="9">
        <f t="shared" si="159"/>
        <v>2</v>
      </c>
      <c r="G779" s="38">
        <f t="shared" si="158"/>
        <v>354.66666666666669</v>
      </c>
      <c r="H779" s="38">
        <f t="shared" si="160"/>
        <v>0</v>
      </c>
      <c r="I779" s="38"/>
      <c r="J779" s="78"/>
      <c r="K779" s="127">
        <v>2483</v>
      </c>
    </row>
    <row r="780" spans="1:11" ht="16.2" x14ac:dyDescent="0.3">
      <c r="A780" s="63"/>
      <c r="B780" s="180" t="s">
        <v>2121</v>
      </c>
      <c r="C780" s="19"/>
      <c r="D780" s="19" t="str">
        <f t="shared" si="157"/>
        <v/>
      </c>
      <c r="E780" s="19"/>
      <c r="F780" s="19"/>
      <c r="G780" s="20"/>
      <c r="H780" s="20"/>
      <c r="I780" s="20"/>
      <c r="J780" s="91"/>
      <c r="K780" s="122"/>
    </row>
    <row r="781" spans="1:11" ht="16.2" x14ac:dyDescent="0.3">
      <c r="A781" s="63"/>
      <c r="B781" s="45" t="s">
        <v>1529</v>
      </c>
      <c r="C781" s="4"/>
      <c r="D781" s="4" t="str">
        <f t="shared" si="157"/>
        <v/>
      </c>
      <c r="E781" s="4"/>
      <c r="F781" s="4"/>
      <c r="G781" s="17"/>
      <c r="H781" s="17"/>
      <c r="I781" s="17"/>
      <c r="J781" s="91"/>
      <c r="K781" s="122"/>
    </row>
    <row r="782" spans="1:11" ht="16.2" x14ac:dyDescent="0.3">
      <c r="A782" s="63"/>
      <c r="B782" s="45" t="s">
        <v>1530</v>
      </c>
      <c r="C782" s="4">
        <v>13.5</v>
      </c>
      <c r="D782" s="4">
        <f t="shared" si="157"/>
        <v>11.5</v>
      </c>
      <c r="E782" s="4"/>
      <c r="F782" s="4">
        <v>2</v>
      </c>
      <c r="G782" s="17">
        <f t="shared" si="158"/>
        <v>354.66666666666669</v>
      </c>
      <c r="H782" s="17">
        <f t="shared" si="160"/>
        <v>0</v>
      </c>
      <c r="I782" s="128">
        <v>1.5</v>
      </c>
      <c r="J782" s="91"/>
      <c r="K782" s="122"/>
    </row>
    <row r="783" spans="1:11" ht="16.2" x14ac:dyDescent="0.3">
      <c r="A783" s="63"/>
      <c r="B783" s="45" t="s">
        <v>1531</v>
      </c>
      <c r="C783" s="4">
        <v>12</v>
      </c>
      <c r="D783" s="4">
        <f t="shared" si="157"/>
        <v>10</v>
      </c>
      <c r="E783" s="4"/>
      <c r="F783" s="4">
        <f t="shared" si="159"/>
        <v>2</v>
      </c>
      <c r="G783" s="17">
        <f t="shared" si="158"/>
        <v>354.66666666666669</v>
      </c>
      <c r="H783" s="17">
        <f t="shared" si="160"/>
        <v>0</v>
      </c>
      <c r="I783" s="128"/>
      <c r="J783" s="91"/>
      <c r="K783" s="122"/>
    </row>
    <row r="784" spans="1:11" ht="16.2" x14ac:dyDescent="0.3">
      <c r="A784" s="63"/>
      <c r="B784" s="45" t="s">
        <v>1532</v>
      </c>
      <c r="C784" s="4">
        <v>12</v>
      </c>
      <c r="D784" s="4">
        <f t="shared" si="157"/>
        <v>10</v>
      </c>
      <c r="E784" s="4"/>
      <c r="F784" s="4">
        <f t="shared" si="159"/>
        <v>2</v>
      </c>
      <c r="G784" s="17">
        <f t="shared" si="158"/>
        <v>354.66666666666669</v>
      </c>
      <c r="H784" s="17">
        <f t="shared" si="160"/>
        <v>0</v>
      </c>
      <c r="I784" s="128"/>
      <c r="J784" s="91"/>
      <c r="K784" s="122"/>
    </row>
    <row r="785" spans="1:11" ht="16.2" x14ac:dyDescent="0.3">
      <c r="A785" s="63"/>
      <c r="B785" s="45" t="s">
        <v>1533</v>
      </c>
      <c r="C785" s="4">
        <v>13</v>
      </c>
      <c r="D785" s="4">
        <f t="shared" si="157"/>
        <v>11</v>
      </c>
      <c r="E785" s="4"/>
      <c r="F785" s="4">
        <v>2</v>
      </c>
      <c r="G785" s="17">
        <f t="shared" si="158"/>
        <v>354.66666666666669</v>
      </c>
      <c r="H785" s="17">
        <f t="shared" si="160"/>
        <v>0</v>
      </c>
      <c r="I785" s="128">
        <v>1</v>
      </c>
      <c r="J785" s="91"/>
      <c r="K785" s="122"/>
    </row>
    <row r="786" spans="1:11" ht="16.2" x14ac:dyDescent="0.3">
      <c r="A786" s="63"/>
      <c r="B786" s="45" t="s">
        <v>1534</v>
      </c>
      <c r="C786" s="4"/>
      <c r="D786" s="4" t="str">
        <f t="shared" si="157"/>
        <v/>
      </c>
      <c r="E786" s="4"/>
      <c r="F786" s="4"/>
      <c r="G786" s="17"/>
      <c r="H786" s="17"/>
      <c r="I786" s="128"/>
      <c r="J786" s="91"/>
      <c r="K786" s="122"/>
    </row>
    <row r="787" spans="1:11" ht="16.2" x14ac:dyDescent="0.3">
      <c r="A787" s="63"/>
      <c r="B787" s="45" t="s">
        <v>1535</v>
      </c>
      <c r="C787" s="4">
        <v>12</v>
      </c>
      <c r="D787" s="4">
        <v>10.5</v>
      </c>
      <c r="E787" s="4"/>
      <c r="F787" s="4">
        <v>2</v>
      </c>
      <c r="G787" s="17">
        <f t="shared" si="158"/>
        <v>354.66666666666669</v>
      </c>
      <c r="H787" s="17">
        <f t="shared" si="160"/>
        <v>0</v>
      </c>
      <c r="I787" s="128">
        <v>0.5</v>
      </c>
      <c r="J787" s="91"/>
      <c r="K787" s="122"/>
    </row>
    <row r="788" spans="1:11" ht="16.2" x14ac:dyDescent="0.3">
      <c r="A788" s="63"/>
      <c r="B788" s="45" t="s">
        <v>1536</v>
      </c>
      <c r="C788" s="4">
        <v>12</v>
      </c>
      <c r="D788" s="4">
        <f t="shared" si="157"/>
        <v>10</v>
      </c>
      <c r="E788" s="4"/>
      <c r="F788" s="4">
        <f t="shared" si="159"/>
        <v>2</v>
      </c>
      <c r="G788" s="17">
        <f t="shared" si="158"/>
        <v>354.66666666666669</v>
      </c>
      <c r="H788" s="17">
        <f t="shared" si="160"/>
        <v>0</v>
      </c>
      <c r="I788" s="128"/>
      <c r="J788" s="91"/>
      <c r="K788" s="122"/>
    </row>
    <row r="789" spans="1:11" ht="16.2" x14ac:dyDescent="0.3">
      <c r="A789" s="63"/>
      <c r="B789" s="45" t="s">
        <v>1537</v>
      </c>
      <c r="C789" s="4">
        <v>12</v>
      </c>
      <c r="D789" s="4">
        <f t="shared" si="157"/>
        <v>10</v>
      </c>
      <c r="E789" s="4"/>
      <c r="F789" s="4">
        <f t="shared" si="159"/>
        <v>2</v>
      </c>
      <c r="G789" s="17">
        <f t="shared" si="158"/>
        <v>354.66666666666669</v>
      </c>
      <c r="H789" s="17">
        <f t="shared" si="160"/>
        <v>0</v>
      </c>
      <c r="I789" s="128"/>
      <c r="J789" s="91"/>
      <c r="K789" s="122"/>
    </row>
    <row r="790" spans="1:11" ht="16.2" x14ac:dyDescent="0.3">
      <c r="A790" s="63"/>
      <c r="B790" s="45" t="s">
        <v>1538</v>
      </c>
      <c r="C790" s="4">
        <v>12</v>
      </c>
      <c r="D790" s="4">
        <f t="shared" si="157"/>
        <v>10</v>
      </c>
      <c r="E790" s="4"/>
      <c r="F790" s="4">
        <f t="shared" si="159"/>
        <v>2</v>
      </c>
      <c r="G790" s="17">
        <f t="shared" si="158"/>
        <v>354.66666666666669</v>
      </c>
      <c r="H790" s="17">
        <f t="shared" si="160"/>
        <v>0</v>
      </c>
      <c r="I790" s="128"/>
      <c r="J790" s="91"/>
      <c r="K790" s="122"/>
    </row>
    <row r="791" spans="1:11" ht="16.2" x14ac:dyDescent="0.3">
      <c r="A791" s="63"/>
      <c r="B791" s="45" t="s">
        <v>1539</v>
      </c>
      <c r="C791" s="4">
        <v>12</v>
      </c>
      <c r="D791" s="4">
        <f t="shared" si="157"/>
        <v>10</v>
      </c>
      <c r="E791" s="4"/>
      <c r="F791" s="4">
        <f t="shared" si="159"/>
        <v>2</v>
      </c>
      <c r="G791" s="17">
        <f t="shared" si="158"/>
        <v>354.66666666666669</v>
      </c>
      <c r="H791" s="17">
        <f t="shared" si="160"/>
        <v>0</v>
      </c>
      <c r="I791" s="128"/>
      <c r="J791" s="91"/>
      <c r="K791" s="122"/>
    </row>
    <row r="792" spans="1:11" ht="16.2" x14ac:dyDescent="0.3">
      <c r="A792" s="63"/>
      <c r="B792" s="45" t="s">
        <v>1540</v>
      </c>
      <c r="C792" s="4"/>
      <c r="D792" s="4" t="str">
        <f t="shared" si="157"/>
        <v/>
      </c>
      <c r="E792" s="4"/>
      <c r="F792" s="4"/>
      <c r="G792" s="17"/>
      <c r="H792" s="17"/>
      <c r="I792" s="128"/>
      <c r="J792" s="91"/>
      <c r="K792" s="122"/>
    </row>
    <row r="793" spans="1:11" ht="16.2" x14ac:dyDescent="0.3">
      <c r="A793" s="63"/>
      <c r="B793" s="45" t="s">
        <v>1541</v>
      </c>
      <c r="C793" s="4">
        <v>13</v>
      </c>
      <c r="D793" s="4">
        <f t="shared" si="157"/>
        <v>11</v>
      </c>
      <c r="E793" s="4"/>
      <c r="F793" s="4">
        <v>2</v>
      </c>
      <c r="G793" s="17">
        <f t="shared" si="158"/>
        <v>354.66666666666669</v>
      </c>
      <c r="H793" s="17">
        <f t="shared" si="160"/>
        <v>0</v>
      </c>
      <c r="I793" s="128">
        <v>1</v>
      </c>
      <c r="J793" s="91"/>
      <c r="K793" s="122"/>
    </row>
    <row r="794" spans="1:11" ht="16.2" x14ac:dyDescent="0.3">
      <c r="A794" s="63"/>
      <c r="B794" s="45" t="s">
        <v>1542</v>
      </c>
      <c r="C794" s="4">
        <v>12</v>
      </c>
      <c r="D794" s="4">
        <f t="shared" si="157"/>
        <v>10</v>
      </c>
      <c r="E794" s="4"/>
      <c r="F794" s="4">
        <f t="shared" si="159"/>
        <v>2</v>
      </c>
      <c r="G794" s="17">
        <f t="shared" si="158"/>
        <v>354.66666666666669</v>
      </c>
      <c r="H794" s="17">
        <f t="shared" si="160"/>
        <v>0</v>
      </c>
      <c r="I794" s="128"/>
      <c r="J794" s="91"/>
      <c r="K794" s="122"/>
    </row>
    <row r="795" spans="1:11" ht="16.2" x14ac:dyDescent="0.3">
      <c r="A795" s="63"/>
      <c r="B795" s="45" t="s">
        <v>1543</v>
      </c>
      <c r="C795" s="4">
        <v>13</v>
      </c>
      <c r="D795" s="4">
        <f t="shared" si="157"/>
        <v>11</v>
      </c>
      <c r="E795" s="4"/>
      <c r="F795" s="4">
        <v>2</v>
      </c>
      <c r="G795" s="17">
        <f t="shared" si="158"/>
        <v>354.66666666666669</v>
      </c>
      <c r="H795" s="17">
        <f t="shared" si="160"/>
        <v>0</v>
      </c>
      <c r="I795" s="128">
        <v>1</v>
      </c>
      <c r="J795" s="91"/>
      <c r="K795" s="122"/>
    </row>
    <row r="796" spans="1:11" ht="16.2" x14ac:dyDescent="0.3">
      <c r="A796" s="63"/>
      <c r="B796" s="45" t="s">
        <v>1544</v>
      </c>
      <c r="C796" s="4">
        <v>12</v>
      </c>
      <c r="D796" s="4">
        <f t="shared" si="157"/>
        <v>10</v>
      </c>
      <c r="E796" s="4"/>
      <c r="F796" s="4">
        <f t="shared" si="159"/>
        <v>2</v>
      </c>
      <c r="G796" s="17">
        <f t="shared" si="158"/>
        <v>354.66666666666669</v>
      </c>
      <c r="H796" s="17">
        <f t="shared" si="160"/>
        <v>0</v>
      </c>
      <c r="I796" s="128"/>
      <c r="J796" s="91"/>
      <c r="K796" s="122"/>
    </row>
    <row r="797" spans="1:11" ht="16.2" x14ac:dyDescent="0.3">
      <c r="A797" s="63"/>
      <c r="B797" s="45" t="s">
        <v>1545</v>
      </c>
      <c r="C797" s="4">
        <v>13</v>
      </c>
      <c r="D797" s="4">
        <f t="shared" si="157"/>
        <v>11</v>
      </c>
      <c r="E797" s="4"/>
      <c r="F797" s="4">
        <v>2</v>
      </c>
      <c r="G797" s="17">
        <f t="shared" si="158"/>
        <v>354.66666666666669</v>
      </c>
      <c r="H797" s="17">
        <f t="shared" si="160"/>
        <v>0</v>
      </c>
      <c r="I797" s="128">
        <v>1</v>
      </c>
      <c r="J797" s="91"/>
      <c r="K797" s="122"/>
    </row>
    <row r="798" spans="1:11" ht="16.2" x14ac:dyDescent="0.3">
      <c r="A798" s="63"/>
      <c r="B798" s="45" t="s">
        <v>1546</v>
      </c>
      <c r="C798" s="4"/>
      <c r="D798" s="4" t="str">
        <f t="shared" si="157"/>
        <v/>
      </c>
      <c r="E798" s="4"/>
      <c r="F798" s="4"/>
      <c r="G798" s="17"/>
      <c r="H798" s="17"/>
      <c r="I798" s="128"/>
      <c r="J798" s="161"/>
      <c r="K798" s="122"/>
    </row>
    <row r="799" spans="1:11" ht="16.2" x14ac:dyDescent="0.3">
      <c r="A799" s="63"/>
      <c r="B799" s="45" t="s">
        <v>1547</v>
      </c>
      <c r="C799" s="4">
        <v>8</v>
      </c>
      <c r="D799" s="4">
        <v>7</v>
      </c>
      <c r="E799" s="4"/>
      <c r="F799" s="4"/>
      <c r="G799" s="17"/>
      <c r="H799" s="17"/>
      <c r="I799" s="128"/>
      <c r="J799" s="91"/>
      <c r="K799" s="122"/>
    </row>
    <row r="800" spans="1:11" ht="16.2" x14ac:dyDescent="0.3">
      <c r="A800" s="63"/>
      <c r="B800" s="45" t="s">
        <v>1548</v>
      </c>
      <c r="C800" s="4">
        <v>12</v>
      </c>
      <c r="D800" s="4">
        <f t="shared" si="157"/>
        <v>10</v>
      </c>
      <c r="E800" s="4"/>
      <c r="F800" s="4">
        <f t="shared" si="159"/>
        <v>2</v>
      </c>
      <c r="G800" s="17">
        <f t="shared" si="158"/>
        <v>354.66666666666669</v>
      </c>
      <c r="H800" s="17">
        <f t="shared" si="160"/>
        <v>0</v>
      </c>
      <c r="I800" s="128"/>
      <c r="J800" s="91"/>
      <c r="K800" s="122"/>
    </row>
    <row r="801" spans="1:11" ht="16.2" x14ac:dyDescent="0.3">
      <c r="A801" s="63"/>
      <c r="B801" s="45" t="s">
        <v>1549</v>
      </c>
      <c r="C801" s="4">
        <v>13</v>
      </c>
      <c r="D801" s="4">
        <v>10</v>
      </c>
      <c r="E801" s="4"/>
      <c r="F801" s="4">
        <f t="shared" si="159"/>
        <v>2</v>
      </c>
      <c r="G801" s="17">
        <f t="shared" si="158"/>
        <v>354.66666666666669</v>
      </c>
      <c r="H801" s="17">
        <f t="shared" si="160"/>
        <v>0</v>
      </c>
      <c r="I801" s="128"/>
      <c r="J801" s="91"/>
      <c r="K801" s="122"/>
    </row>
    <row r="802" spans="1:11" ht="16.2" x14ac:dyDescent="0.3">
      <c r="A802" s="63"/>
      <c r="B802" s="8" t="s">
        <v>59</v>
      </c>
      <c r="C802" s="4"/>
      <c r="D802" s="4">
        <v>167</v>
      </c>
      <c r="E802" s="4"/>
      <c r="F802" s="4">
        <v>38</v>
      </c>
      <c r="G802" s="17"/>
      <c r="H802" s="17"/>
      <c r="I802" s="17">
        <v>7</v>
      </c>
      <c r="J802" s="77">
        <v>22211</v>
      </c>
      <c r="K802" s="122"/>
    </row>
    <row r="803" spans="1:11" ht="32.4" x14ac:dyDescent="0.3">
      <c r="A803" s="63"/>
      <c r="B803" s="90" t="s">
        <v>1849</v>
      </c>
      <c r="C803" s="27"/>
      <c r="D803" s="4"/>
      <c r="E803" s="4"/>
      <c r="F803" s="4"/>
      <c r="G803" s="1"/>
      <c r="H803" s="1"/>
      <c r="I803" s="1"/>
      <c r="J803" s="77">
        <v>8290</v>
      </c>
      <c r="K803" s="122">
        <v>7449</v>
      </c>
    </row>
    <row r="804" spans="1:11" ht="16.2" x14ac:dyDescent="0.3">
      <c r="A804" s="63"/>
      <c r="B804" s="8" t="s">
        <v>1817</v>
      </c>
      <c r="C804" s="27"/>
      <c r="D804" s="4"/>
      <c r="E804" s="4"/>
      <c r="F804" s="4"/>
      <c r="G804" s="1"/>
      <c r="H804" s="1"/>
      <c r="I804" s="1"/>
      <c r="J804" s="134" t="s">
        <v>2001</v>
      </c>
      <c r="K804" s="122"/>
    </row>
    <row r="805" spans="1:11" ht="16.2" x14ac:dyDescent="0.3">
      <c r="A805" s="63"/>
      <c r="B805" s="8" t="s">
        <v>1</v>
      </c>
      <c r="C805" s="27"/>
      <c r="D805" s="4"/>
      <c r="E805" s="4"/>
      <c r="F805" s="4"/>
      <c r="G805" s="1"/>
      <c r="H805" s="1"/>
      <c r="I805" s="1"/>
      <c r="J805" s="134" t="s">
        <v>2002</v>
      </c>
      <c r="K805" s="122"/>
    </row>
    <row r="806" spans="1:11" ht="16.2" x14ac:dyDescent="0.3">
      <c r="A806" s="63"/>
      <c r="B806" s="8" t="s">
        <v>405</v>
      </c>
      <c r="C806" s="138"/>
      <c r="D806" s="9"/>
      <c r="E806" s="9"/>
      <c r="F806" s="9"/>
      <c r="G806" s="10"/>
      <c r="H806" s="10"/>
      <c r="I806" s="10"/>
      <c r="J806" s="141" t="s">
        <v>2003</v>
      </c>
      <c r="K806" s="122"/>
    </row>
    <row r="807" spans="1:11" x14ac:dyDescent="0.3">
      <c r="A807" s="63"/>
      <c r="B807"/>
      <c r="K807" s="122"/>
    </row>
    <row r="808" spans="1:11" ht="16.2" x14ac:dyDescent="0.3">
      <c r="A808" s="63"/>
      <c r="B808" s="45" t="s">
        <v>1550</v>
      </c>
      <c r="C808" s="4">
        <v>12</v>
      </c>
      <c r="D808" s="4">
        <f t="shared" ref="D808:D833" si="161">IF((OR(C808&gt;12,C808=12)),C808-2,IF(C808=8,C808-1,""))</f>
        <v>10</v>
      </c>
      <c r="E808" s="4"/>
      <c r="F808" s="4">
        <f t="shared" ref="F808:F833" si="162">D808-8</f>
        <v>2</v>
      </c>
      <c r="G808" s="17">
        <f t="shared" ref="G808:G833" si="163">IF(2&lt;F808,2,F808)*133*4/3</f>
        <v>354.66666666666669</v>
      </c>
      <c r="H808" s="17">
        <f t="shared" ref="H808:H833" si="164">IF(F808&gt;2,F808-2,0)*133*5/3</f>
        <v>0</v>
      </c>
      <c r="I808" s="17"/>
      <c r="J808" s="77"/>
      <c r="K808" s="122"/>
    </row>
    <row r="809" spans="1:11" ht="16.2" x14ac:dyDescent="0.3">
      <c r="A809" s="63"/>
      <c r="B809" s="45" t="s">
        <v>1551</v>
      </c>
      <c r="C809" s="4">
        <v>12</v>
      </c>
      <c r="D809" s="4">
        <f t="shared" si="161"/>
        <v>10</v>
      </c>
      <c r="E809" s="4"/>
      <c r="F809" s="4">
        <f t="shared" si="162"/>
        <v>2</v>
      </c>
      <c r="G809" s="17">
        <f t="shared" si="163"/>
        <v>354.66666666666669</v>
      </c>
      <c r="H809" s="17">
        <f t="shared" si="164"/>
        <v>0</v>
      </c>
      <c r="I809" s="17"/>
      <c r="J809" s="77"/>
      <c r="K809" s="122"/>
    </row>
    <row r="810" spans="1:11" ht="16.2" x14ac:dyDescent="0.3">
      <c r="A810" s="63"/>
      <c r="B810" s="45" t="s">
        <v>1552</v>
      </c>
      <c r="C810" s="4"/>
      <c r="D810" s="4"/>
      <c r="E810" s="4"/>
      <c r="F810" s="4"/>
      <c r="G810" s="17"/>
      <c r="H810" s="17"/>
      <c r="I810" s="17"/>
      <c r="J810" s="77"/>
      <c r="K810" s="122"/>
    </row>
    <row r="811" spans="1:11" ht="16.2" x14ac:dyDescent="0.3">
      <c r="A811" s="63"/>
      <c r="B811" s="45" t="s">
        <v>1553</v>
      </c>
      <c r="C811" s="4"/>
      <c r="D811" s="4"/>
      <c r="E811" s="4"/>
      <c r="F811" s="4"/>
      <c r="G811" s="17"/>
      <c r="H811" s="17"/>
      <c r="I811" s="17"/>
      <c r="J811" s="77"/>
      <c r="K811" s="122"/>
    </row>
    <row r="812" spans="1:11" ht="16.2" x14ac:dyDescent="0.3">
      <c r="A812" s="63"/>
      <c r="B812" s="45" t="s">
        <v>1554</v>
      </c>
      <c r="C812" s="4"/>
      <c r="D812" s="4"/>
      <c r="E812" s="4"/>
      <c r="F812" s="4"/>
      <c r="G812" s="17"/>
      <c r="H812" s="17"/>
      <c r="I812" s="17"/>
      <c r="J812" s="77"/>
      <c r="K812" s="122"/>
    </row>
    <row r="813" spans="1:11" ht="16.2" x14ac:dyDescent="0.3">
      <c r="A813" s="63"/>
      <c r="B813" s="45" t="s">
        <v>1555</v>
      </c>
      <c r="C813" s="4"/>
      <c r="D813" s="4"/>
      <c r="E813" s="4"/>
      <c r="F813" s="4"/>
      <c r="G813" s="17"/>
      <c r="H813" s="17"/>
      <c r="I813" s="17"/>
      <c r="J813" s="77"/>
      <c r="K813" s="122"/>
    </row>
    <row r="814" spans="1:11" ht="16.2" x14ac:dyDescent="0.3">
      <c r="A814" s="63"/>
      <c r="B814" s="45" t="s">
        <v>1556</v>
      </c>
      <c r="C814" s="4"/>
      <c r="D814" s="4"/>
      <c r="E814" s="4"/>
      <c r="F814" s="4"/>
      <c r="G814" s="17"/>
      <c r="H814" s="17"/>
      <c r="I814" s="17"/>
      <c r="J814" s="77"/>
      <c r="K814" s="122"/>
    </row>
    <row r="815" spans="1:11" ht="16.2" x14ac:dyDescent="0.3">
      <c r="A815" s="63"/>
      <c r="B815" s="180" t="s">
        <v>2122</v>
      </c>
      <c r="C815" s="19"/>
      <c r="D815" s="19"/>
      <c r="E815" s="19"/>
      <c r="F815" s="19"/>
      <c r="G815" s="20"/>
      <c r="H815" s="20"/>
      <c r="I815" s="20"/>
      <c r="J815" s="91"/>
      <c r="K815" s="122"/>
    </row>
    <row r="816" spans="1:11" ht="16.2" x14ac:dyDescent="0.3">
      <c r="A816" s="63"/>
      <c r="B816" s="45" t="s">
        <v>1557</v>
      </c>
      <c r="C816" s="4">
        <v>12</v>
      </c>
      <c r="D816" s="4">
        <f t="shared" si="161"/>
        <v>10</v>
      </c>
      <c r="E816" s="4"/>
      <c r="F816" s="4">
        <f t="shared" si="162"/>
        <v>2</v>
      </c>
      <c r="G816" s="17">
        <f t="shared" si="163"/>
        <v>354.66666666666669</v>
      </c>
      <c r="H816" s="17">
        <f t="shared" si="164"/>
        <v>0</v>
      </c>
      <c r="I816" s="17"/>
      <c r="J816" s="77"/>
      <c r="K816" s="122"/>
    </row>
    <row r="817" spans="1:11" ht="16.2" x14ac:dyDescent="0.3">
      <c r="A817" s="63"/>
      <c r="B817" s="45" t="s">
        <v>1558</v>
      </c>
      <c r="C817" s="4">
        <v>13</v>
      </c>
      <c r="D817" s="4">
        <f t="shared" si="161"/>
        <v>11</v>
      </c>
      <c r="E817" s="4"/>
      <c r="F817" s="4">
        <v>2</v>
      </c>
      <c r="G817" s="17">
        <f t="shared" si="163"/>
        <v>354.66666666666669</v>
      </c>
      <c r="H817" s="17">
        <f t="shared" si="164"/>
        <v>0</v>
      </c>
      <c r="I817" s="17">
        <v>1</v>
      </c>
      <c r="J817" s="77"/>
      <c r="K817" s="122"/>
    </row>
    <row r="818" spans="1:11" ht="16.2" x14ac:dyDescent="0.3">
      <c r="A818" s="63"/>
      <c r="B818" s="45" t="s">
        <v>1559</v>
      </c>
      <c r="C818" s="4"/>
      <c r="D818" s="4" t="str">
        <f t="shared" si="161"/>
        <v/>
      </c>
      <c r="E818" s="4"/>
      <c r="F818" s="4"/>
      <c r="G818" s="17"/>
      <c r="H818" s="17"/>
      <c r="I818" s="17"/>
      <c r="J818" s="77"/>
      <c r="K818" s="122"/>
    </row>
    <row r="819" spans="1:11" ht="16.2" x14ac:dyDescent="0.3">
      <c r="A819" s="63"/>
      <c r="B819" s="45" t="s">
        <v>1560</v>
      </c>
      <c r="C819" s="4">
        <v>12</v>
      </c>
      <c r="D819" s="4">
        <f t="shared" si="161"/>
        <v>10</v>
      </c>
      <c r="E819" s="4"/>
      <c r="F819" s="4">
        <f t="shared" si="162"/>
        <v>2</v>
      </c>
      <c r="G819" s="17">
        <f t="shared" si="163"/>
        <v>354.66666666666669</v>
      </c>
      <c r="H819" s="17">
        <f t="shared" si="164"/>
        <v>0</v>
      </c>
      <c r="I819" s="17"/>
      <c r="J819" s="77"/>
      <c r="K819" s="122"/>
    </row>
    <row r="820" spans="1:11" ht="16.2" x14ac:dyDescent="0.3">
      <c r="A820" s="63"/>
      <c r="B820" s="45" t="s">
        <v>1561</v>
      </c>
      <c r="C820" s="4">
        <v>12</v>
      </c>
      <c r="D820" s="4">
        <f t="shared" si="161"/>
        <v>10</v>
      </c>
      <c r="E820" s="4"/>
      <c r="F820" s="4">
        <f t="shared" si="162"/>
        <v>2</v>
      </c>
      <c r="G820" s="17">
        <f t="shared" si="163"/>
        <v>354.66666666666669</v>
      </c>
      <c r="H820" s="17">
        <f t="shared" si="164"/>
        <v>0</v>
      </c>
      <c r="I820" s="17"/>
      <c r="J820" s="77"/>
      <c r="K820" s="122"/>
    </row>
    <row r="821" spans="1:11" ht="16.2" x14ac:dyDescent="0.3">
      <c r="A821" s="63"/>
      <c r="B821" s="45" t="s">
        <v>1562</v>
      </c>
      <c r="C821" s="4">
        <v>12</v>
      </c>
      <c r="D821" s="4">
        <f t="shared" si="161"/>
        <v>10</v>
      </c>
      <c r="E821" s="4"/>
      <c r="F821" s="4">
        <f t="shared" si="162"/>
        <v>2</v>
      </c>
      <c r="G821" s="17">
        <f t="shared" si="163"/>
        <v>354.66666666666669</v>
      </c>
      <c r="H821" s="17">
        <f t="shared" si="164"/>
        <v>0</v>
      </c>
      <c r="I821" s="17"/>
      <c r="J821" s="77"/>
      <c r="K821" s="122"/>
    </row>
    <row r="822" spans="1:11" ht="16.2" x14ac:dyDescent="0.3">
      <c r="A822" s="63"/>
      <c r="B822" s="45" t="s">
        <v>1563</v>
      </c>
      <c r="C822" s="4">
        <v>12</v>
      </c>
      <c r="D822" s="4">
        <f t="shared" si="161"/>
        <v>10</v>
      </c>
      <c r="E822" s="4"/>
      <c r="F822" s="4">
        <f t="shared" si="162"/>
        <v>2</v>
      </c>
      <c r="G822" s="17">
        <f t="shared" si="163"/>
        <v>354.66666666666669</v>
      </c>
      <c r="H822" s="17">
        <f t="shared" si="164"/>
        <v>0</v>
      </c>
      <c r="I822" s="17"/>
      <c r="J822" s="77"/>
      <c r="K822" s="122"/>
    </row>
    <row r="823" spans="1:11" ht="16.2" x14ac:dyDescent="0.3">
      <c r="A823" s="63"/>
      <c r="B823" s="45" t="s">
        <v>1564</v>
      </c>
      <c r="C823" s="4"/>
      <c r="D823" s="4" t="str">
        <f t="shared" si="161"/>
        <v/>
      </c>
      <c r="E823" s="4"/>
      <c r="F823" s="4"/>
      <c r="G823" s="17"/>
      <c r="H823" s="17"/>
      <c r="I823" s="17"/>
      <c r="J823" s="77"/>
      <c r="K823" s="122"/>
    </row>
    <row r="824" spans="1:11" ht="16.2" x14ac:dyDescent="0.3">
      <c r="A824" s="63"/>
      <c r="B824" s="45" t="s">
        <v>1565</v>
      </c>
      <c r="C824" s="4">
        <v>13</v>
      </c>
      <c r="D824" s="4">
        <f t="shared" si="161"/>
        <v>11</v>
      </c>
      <c r="E824" s="4"/>
      <c r="F824" s="4">
        <v>2</v>
      </c>
      <c r="G824" s="17">
        <f t="shared" si="163"/>
        <v>354.66666666666669</v>
      </c>
      <c r="H824" s="17">
        <f t="shared" si="164"/>
        <v>0</v>
      </c>
      <c r="I824" s="17">
        <v>1</v>
      </c>
      <c r="J824" s="77"/>
      <c r="K824" s="122"/>
    </row>
    <row r="825" spans="1:11" ht="16.2" x14ac:dyDescent="0.3">
      <c r="A825" s="63"/>
      <c r="B825" s="45" t="s">
        <v>1566</v>
      </c>
      <c r="C825" s="4">
        <v>12</v>
      </c>
      <c r="D825" s="4">
        <f t="shared" si="161"/>
        <v>10</v>
      </c>
      <c r="E825" s="4"/>
      <c r="F825" s="4">
        <f t="shared" si="162"/>
        <v>2</v>
      </c>
      <c r="G825" s="17">
        <f t="shared" si="163"/>
        <v>354.66666666666669</v>
      </c>
      <c r="H825" s="17">
        <f t="shared" si="164"/>
        <v>0</v>
      </c>
      <c r="I825" s="17"/>
      <c r="J825" s="77"/>
      <c r="K825" s="122"/>
    </row>
    <row r="826" spans="1:11" ht="16.2" x14ac:dyDescent="0.3">
      <c r="A826" s="63"/>
      <c r="B826" s="45" t="s">
        <v>1567</v>
      </c>
      <c r="C826" s="4">
        <v>13</v>
      </c>
      <c r="D826" s="4">
        <f t="shared" si="161"/>
        <v>11</v>
      </c>
      <c r="E826" s="4"/>
      <c r="F826" s="4">
        <v>2</v>
      </c>
      <c r="G826" s="17">
        <f t="shared" si="163"/>
        <v>354.66666666666669</v>
      </c>
      <c r="H826" s="17">
        <f t="shared" si="164"/>
        <v>0</v>
      </c>
      <c r="I826" s="17">
        <v>1</v>
      </c>
      <c r="J826" s="77"/>
      <c r="K826" s="122"/>
    </row>
    <row r="827" spans="1:11" ht="16.2" x14ac:dyDescent="0.3">
      <c r="A827" s="63"/>
      <c r="B827" s="45" t="s">
        <v>1568</v>
      </c>
      <c r="C827" s="4">
        <v>12</v>
      </c>
      <c r="D827" s="4">
        <f t="shared" si="161"/>
        <v>10</v>
      </c>
      <c r="E827" s="4"/>
      <c r="F827" s="4">
        <f t="shared" si="162"/>
        <v>2</v>
      </c>
      <c r="G827" s="17">
        <f t="shared" si="163"/>
        <v>354.66666666666669</v>
      </c>
      <c r="H827" s="17">
        <f t="shared" si="164"/>
        <v>0</v>
      </c>
      <c r="I827" s="17"/>
      <c r="J827" s="77"/>
      <c r="K827" s="122"/>
    </row>
    <row r="828" spans="1:11" ht="16.2" x14ac:dyDescent="0.3">
      <c r="A828" s="63"/>
      <c r="B828" s="45" t="s">
        <v>1569</v>
      </c>
      <c r="C828" s="4"/>
      <c r="D828" s="4" t="str">
        <f t="shared" si="161"/>
        <v/>
      </c>
      <c r="E828" s="4"/>
      <c r="F828" s="4"/>
      <c r="G828" s="17"/>
      <c r="H828" s="17"/>
      <c r="I828" s="17"/>
      <c r="J828" s="77"/>
      <c r="K828" s="122"/>
    </row>
    <row r="829" spans="1:11" ht="16.2" x14ac:dyDescent="0.3">
      <c r="A829" s="63"/>
      <c r="B829" s="45" t="s">
        <v>1570</v>
      </c>
      <c r="C829" s="4"/>
      <c r="D829" s="4" t="str">
        <f t="shared" si="161"/>
        <v/>
      </c>
      <c r="E829" s="4"/>
      <c r="F829" s="4"/>
      <c r="G829" s="17"/>
      <c r="H829" s="17"/>
      <c r="I829" s="17"/>
      <c r="J829" s="77"/>
      <c r="K829" s="122"/>
    </row>
    <row r="830" spans="1:11" ht="16.2" x14ac:dyDescent="0.3">
      <c r="A830" s="63"/>
      <c r="B830" s="45" t="s">
        <v>1571</v>
      </c>
      <c r="C830" s="4">
        <v>12</v>
      </c>
      <c r="D830" s="4">
        <f t="shared" si="161"/>
        <v>10</v>
      </c>
      <c r="E830" s="4"/>
      <c r="F830" s="4">
        <f t="shared" si="162"/>
        <v>2</v>
      </c>
      <c r="G830" s="17">
        <f t="shared" si="163"/>
        <v>354.66666666666669</v>
      </c>
      <c r="H830" s="17">
        <f t="shared" si="164"/>
        <v>0</v>
      </c>
      <c r="I830" s="17"/>
      <c r="J830" s="77"/>
      <c r="K830" s="122"/>
    </row>
    <row r="831" spans="1:11" ht="16.2" x14ac:dyDescent="0.3">
      <c r="A831" s="63"/>
      <c r="B831" s="45" t="s">
        <v>1572</v>
      </c>
      <c r="C831" s="4">
        <v>12</v>
      </c>
      <c r="D831" s="4">
        <f t="shared" si="161"/>
        <v>10</v>
      </c>
      <c r="E831" s="4"/>
      <c r="F831" s="4">
        <f t="shared" si="162"/>
        <v>2</v>
      </c>
      <c r="G831" s="17">
        <f t="shared" si="163"/>
        <v>354.66666666666669</v>
      </c>
      <c r="H831" s="17">
        <f t="shared" si="164"/>
        <v>0</v>
      </c>
      <c r="I831" s="17"/>
      <c r="J831" s="77"/>
      <c r="K831" s="122"/>
    </row>
    <row r="832" spans="1:11" ht="16.2" x14ac:dyDescent="0.3">
      <c r="A832" s="63"/>
      <c r="B832" s="45" t="s">
        <v>1573</v>
      </c>
      <c r="C832" s="4">
        <v>12</v>
      </c>
      <c r="D832" s="4">
        <f t="shared" si="161"/>
        <v>10</v>
      </c>
      <c r="E832" s="4"/>
      <c r="F832" s="4">
        <f t="shared" si="162"/>
        <v>2</v>
      </c>
      <c r="G832" s="17">
        <f t="shared" si="163"/>
        <v>354.66666666666669</v>
      </c>
      <c r="H832" s="17">
        <f t="shared" si="164"/>
        <v>0</v>
      </c>
      <c r="I832" s="17"/>
      <c r="J832" s="77"/>
      <c r="K832" s="122"/>
    </row>
    <row r="833" spans="1:11" ht="16.2" x14ac:dyDescent="0.3">
      <c r="A833" s="63"/>
      <c r="B833" s="45" t="s">
        <v>1574</v>
      </c>
      <c r="C833" s="4">
        <v>12</v>
      </c>
      <c r="D833" s="4">
        <f t="shared" si="161"/>
        <v>10</v>
      </c>
      <c r="E833" s="4"/>
      <c r="F833" s="4">
        <f t="shared" si="162"/>
        <v>2</v>
      </c>
      <c r="G833" s="17">
        <f t="shared" si="163"/>
        <v>354.66666666666669</v>
      </c>
      <c r="H833" s="17">
        <f t="shared" si="164"/>
        <v>0</v>
      </c>
      <c r="I833" s="17"/>
      <c r="J833" s="77"/>
      <c r="K833" s="122"/>
    </row>
    <row r="834" spans="1:11" ht="16.2" x14ac:dyDescent="0.3">
      <c r="A834" s="63"/>
      <c r="B834" s="45" t="s">
        <v>1575</v>
      </c>
      <c r="C834" s="4"/>
      <c r="D834" s="4"/>
      <c r="E834" s="4"/>
      <c r="F834" s="4"/>
      <c r="G834" s="17"/>
      <c r="H834" s="17"/>
      <c r="I834" s="17"/>
      <c r="J834" s="77"/>
      <c r="K834" s="122"/>
    </row>
    <row r="835" spans="1:11" ht="16.2" x14ac:dyDescent="0.3">
      <c r="A835" s="63"/>
      <c r="B835" s="45" t="s">
        <v>1576</v>
      </c>
      <c r="C835" s="4"/>
      <c r="D835" s="4"/>
      <c r="E835" s="4"/>
      <c r="F835" s="4"/>
      <c r="G835" s="17"/>
      <c r="H835" s="17"/>
      <c r="I835" s="17"/>
      <c r="J835" s="77"/>
      <c r="K835" s="122"/>
    </row>
    <row r="836" spans="1:11" ht="16.2" x14ac:dyDescent="0.3">
      <c r="A836" s="63"/>
      <c r="B836" s="8" t="s">
        <v>59</v>
      </c>
      <c r="C836" s="4"/>
      <c r="D836" s="4">
        <v>128</v>
      </c>
      <c r="E836" s="4"/>
      <c r="F836" s="4">
        <f>SUM(F808:F835)</f>
        <v>32</v>
      </c>
      <c r="G836" s="17"/>
      <c r="H836" s="17"/>
      <c r="I836" s="17">
        <v>3</v>
      </c>
      <c r="J836" s="77">
        <v>17024</v>
      </c>
      <c r="K836" s="122"/>
    </row>
    <row r="837" spans="1:11" ht="32.4" x14ac:dyDescent="0.3">
      <c r="A837" s="63"/>
      <c r="B837" s="90" t="s">
        <v>1849</v>
      </c>
      <c r="C837" s="27"/>
      <c r="D837" s="4"/>
      <c r="E837" s="4"/>
      <c r="F837" s="4"/>
      <c r="G837" s="1"/>
      <c r="H837" s="1"/>
      <c r="I837" s="1"/>
      <c r="J837" s="134" t="s">
        <v>2004</v>
      </c>
      <c r="K837" s="122"/>
    </row>
    <row r="838" spans="1:11" ht="16.2" x14ac:dyDescent="0.3">
      <c r="A838" s="63"/>
      <c r="B838" s="8" t="s">
        <v>1817</v>
      </c>
      <c r="C838" s="27"/>
      <c r="D838" s="4"/>
      <c r="E838" s="4"/>
      <c r="F838" s="4"/>
      <c r="G838" s="1"/>
      <c r="H838" s="1"/>
      <c r="I838" s="1"/>
      <c r="J838" s="134" t="s">
        <v>2005</v>
      </c>
      <c r="K838" s="122"/>
    </row>
    <row r="839" spans="1:11" ht="16.2" x14ac:dyDescent="0.3">
      <c r="A839" s="63"/>
      <c r="B839" s="8" t="s">
        <v>1</v>
      </c>
      <c r="C839" s="27"/>
      <c r="D839" s="4"/>
      <c r="E839" s="4"/>
      <c r="F839" s="4"/>
      <c r="G839" s="1"/>
      <c r="H839" s="1"/>
      <c r="I839" s="1"/>
      <c r="J839" s="134" t="s">
        <v>2006</v>
      </c>
      <c r="K839" s="122"/>
    </row>
    <row r="840" spans="1:11" ht="16.2" x14ac:dyDescent="0.3">
      <c r="A840" s="63"/>
      <c r="B840" s="8" t="s">
        <v>405</v>
      </c>
      <c r="C840" s="9"/>
      <c r="D840" s="9" t="str">
        <f t="shared" ref="D840" si="165">IF((OR(C840&gt;12,C840=12)),C840-2,IF(C840=8,C840-1,""))</f>
        <v/>
      </c>
      <c r="E840" s="9"/>
      <c r="F840" s="9"/>
      <c r="G840" s="10"/>
      <c r="H840" s="10"/>
      <c r="I840" s="10"/>
      <c r="J840" s="78">
        <v>7729</v>
      </c>
      <c r="K840" s="122"/>
    </row>
    <row r="841" spans="1:11" x14ac:dyDescent="0.3">
      <c r="A841" s="63"/>
      <c r="B841"/>
      <c r="K841" s="122"/>
    </row>
    <row r="842" spans="1:11" ht="16.2" x14ac:dyDescent="0.3">
      <c r="A842" s="63"/>
      <c r="B842" s="45" t="s">
        <v>1579</v>
      </c>
      <c r="C842" s="4">
        <v>13</v>
      </c>
      <c r="D842" s="4">
        <f t="shared" ref="D842:D872" si="166">IF((OR(C842&gt;12,C842=12)),C842-2,IF(C842=8,C842-1,""))</f>
        <v>11</v>
      </c>
      <c r="E842" s="4"/>
      <c r="F842" s="4">
        <v>2</v>
      </c>
      <c r="G842" s="17">
        <f t="shared" ref="G842:G872" si="167">IF(2&lt;F842,2,F842)*133*4/3</f>
        <v>354.66666666666669</v>
      </c>
      <c r="H842" s="17">
        <f t="shared" ref="H842:H872" si="168">IF(F842&gt;2,F842-2,0)*133*5/3</f>
        <v>0</v>
      </c>
      <c r="I842" s="17">
        <v>1</v>
      </c>
      <c r="J842" s="77"/>
      <c r="K842" s="122"/>
    </row>
    <row r="843" spans="1:11" ht="16.2" x14ac:dyDescent="0.3">
      <c r="A843" s="63"/>
      <c r="B843" s="45" t="s">
        <v>1577</v>
      </c>
      <c r="C843" s="4">
        <v>12</v>
      </c>
      <c r="D843" s="4">
        <f t="shared" si="166"/>
        <v>10</v>
      </c>
      <c r="E843" s="4"/>
      <c r="F843" s="4">
        <f t="shared" ref="F843:F869" si="169">D843-8</f>
        <v>2</v>
      </c>
      <c r="G843" s="17">
        <f t="shared" si="167"/>
        <v>354.66666666666669</v>
      </c>
      <c r="H843" s="17">
        <f t="shared" si="168"/>
        <v>0</v>
      </c>
      <c r="I843" s="17"/>
      <c r="J843" s="77"/>
      <c r="K843" s="122"/>
    </row>
    <row r="844" spans="1:11" ht="16.2" x14ac:dyDescent="0.3">
      <c r="A844" s="63"/>
      <c r="B844" s="45" t="s">
        <v>1578</v>
      </c>
      <c r="C844" s="4">
        <v>13</v>
      </c>
      <c r="D844" s="4">
        <f t="shared" si="166"/>
        <v>11</v>
      </c>
      <c r="E844" s="4"/>
      <c r="F844" s="4">
        <v>2</v>
      </c>
      <c r="G844" s="17">
        <f t="shared" si="167"/>
        <v>354.66666666666669</v>
      </c>
      <c r="H844" s="17">
        <f t="shared" si="168"/>
        <v>0</v>
      </c>
      <c r="I844" s="17">
        <v>1</v>
      </c>
      <c r="J844" s="77"/>
      <c r="K844" s="122"/>
    </row>
    <row r="845" spans="1:11" ht="16.2" x14ac:dyDescent="0.3">
      <c r="A845" s="63"/>
      <c r="B845" s="45" t="s">
        <v>1580</v>
      </c>
      <c r="C845" s="4">
        <v>12</v>
      </c>
      <c r="D845" s="4">
        <f t="shared" si="166"/>
        <v>10</v>
      </c>
      <c r="E845" s="4"/>
      <c r="F845" s="4">
        <f t="shared" si="169"/>
        <v>2</v>
      </c>
      <c r="G845" s="17">
        <f t="shared" si="167"/>
        <v>354.66666666666669</v>
      </c>
      <c r="H845" s="17">
        <f t="shared" si="168"/>
        <v>0</v>
      </c>
      <c r="I845" s="17"/>
      <c r="J845" s="77"/>
      <c r="K845" s="122"/>
    </row>
    <row r="846" spans="1:11" ht="16.2" x14ac:dyDescent="0.3">
      <c r="A846" s="63"/>
      <c r="B846" s="45" t="s">
        <v>1581</v>
      </c>
      <c r="C846" s="4"/>
      <c r="D846" s="4" t="str">
        <f t="shared" si="166"/>
        <v/>
      </c>
      <c r="E846" s="4"/>
      <c r="F846" s="4"/>
      <c r="G846" s="17"/>
      <c r="H846" s="17"/>
      <c r="I846" s="17"/>
      <c r="J846" s="77"/>
      <c r="K846" s="122"/>
    </row>
    <row r="847" spans="1:11" ht="16.2" x14ac:dyDescent="0.3">
      <c r="A847" s="63"/>
      <c r="B847" s="45" t="s">
        <v>1582</v>
      </c>
      <c r="C847" s="4"/>
      <c r="D847" s="4" t="str">
        <f t="shared" si="166"/>
        <v/>
      </c>
      <c r="E847" s="4"/>
      <c r="F847" s="4"/>
      <c r="G847" s="17"/>
      <c r="H847" s="17"/>
      <c r="I847" s="17"/>
      <c r="J847" s="77"/>
      <c r="K847" s="122"/>
    </row>
    <row r="848" spans="1:11" ht="16.2" x14ac:dyDescent="0.3">
      <c r="A848" s="63"/>
      <c r="B848" s="45" t="s">
        <v>1583</v>
      </c>
      <c r="C848" s="4">
        <v>12</v>
      </c>
      <c r="D848" s="4">
        <f t="shared" si="166"/>
        <v>10</v>
      </c>
      <c r="E848" s="4"/>
      <c r="F848" s="4">
        <f t="shared" si="169"/>
        <v>2</v>
      </c>
      <c r="G848" s="17">
        <f t="shared" si="167"/>
        <v>354.66666666666669</v>
      </c>
      <c r="H848" s="17">
        <f t="shared" si="168"/>
        <v>0</v>
      </c>
      <c r="I848" s="17"/>
      <c r="J848" s="77"/>
      <c r="K848" s="122"/>
    </row>
    <row r="849" spans="1:11" ht="16.2" x14ac:dyDescent="0.3">
      <c r="A849" s="63"/>
      <c r="B849" s="45" t="s">
        <v>1584</v>
      </c>
      <c r="C849" s="4">
        <v>12</v>
      </c>
      <c r="D849" s="4">
        <f t="shared" si="166"/>
        <v>10</v>
      </c>
      <c r="E849" s="4"/>
      <c r="F849" s="4">
        <f t="shared" si="169"/>
        <v>2</v>
      </c>
      <c r="G849" s="17">
        <f t="shared" si="167"/>
        <v>354.66666666666669</v>
      </c>
      <c r="H849" s="17">
        <f t="shared" si="168"/>
        <v>0</v>
      </c>
      <c r="I849" s="17"/>
      <c r="J849" s="77"/>
      <c r="K849" s="122"/>
    </row>
    <row r="850" spans="1:11" ht="16.2" x14ac:dyDescent="0.3">
      <c r="A850" s="63"/>
      <c r="B850" s="45" t="s">
        <v>1585</v>
      </c>
      <c r="C850" s="4">
        <v>12</v>
      </c>
      <c r="D850" s="4">
        <f t="shared" si="166"/>
        <v>10</v>
      </c>
      <c r="E850" s="4"/>
      <c r="F850" s="4">
        <f t="shared" si="169"/>
        <v>2</v>
      </c>
      <c r="G850" s="17">
        <f t="shared" si="167"/>
        <v>354.66666666666669</v>
      </c>
      <c r="H850" s="17">
        <f t="shared" si="168"/>
        <v>0</v>
      </c>
      <c r="I850" s="17"/>
      <c r="J850" s="77"/>
      <c r="K850" s="122"/>
    </row>
    <row r="851" spans="1:11" ht="16.2" x14ac:dyDescent="0.3">
      <c r="A851" s="63"/>
      <c r="B851" s="45" t="s">
        <v>1586</v>
      </c>
      <c r="C851" s="4">
        <v>12</v>
      </c>
      <c r="D851" s="4">
        <f t="shared" si="166"/>
        <v>10</v>
      </c>
      <c r="E851" s="4"/>
      <c r="F851" s="4">
        <f t="shared" si="169"/>
        <v>2</v>
      </c>
      <c r="G851" s="17">
        <f t="shared" si="167"/>
        <v>354.66666666666669</v>
      </c>
      <c r="H851" s="17">
        <f t="shared" si="168"/>
        <v>0</v>
      </c>
      <c r="I851" s="17"/>
      <c r="J851" s="77"/>
      <c r="K851" s="122"/>
    </row>
    <row r="852" spans="1:11" ht="16.2" x14ac:dyDescent="0.3">
      <c r="A852" s="63"/>
      <c r="B852" s="45" t="s">
        <v>1587</v>
      </c>
      <c r="C852" s="4"/>
      <c r="D852" s="4" t="str">
        <f t="shared" si="166"/>
        <v/>
      </c>
      <c r="E852" s="4"/>
      <c r="F852" s="4"/>
      <c r="G852" s="17"/>
      <c r="H852" s="17"/>
      <c r="I852" s="17"/>
      <c r="J852" s="77"/>
      <c r="K852" s="122"/>
    </row>
    <row r="853" spans="1:11" ht="16.2" x14ac:dyDescent="0.3">
      <c r="A853" s="63"/>
      <c r="B853" s="45" t="s">
        <v>1588</v>
      </c>
      <c r="C853" s="4"/>
      <c r="D853" s="4" t="str">
        <f t="shared" si="166"/>
        <v/>
      </c>
      <c r="E853" s="4"/>
      <c r="F853" s="4"/>
      <c r="G853" s="17"/>
      <c r="H853" s="17"/>
      <c r="I853" s="17"/>
      <c r="J853" s="77"/>
      <c r="K853" s="122"/>
    </row>
    <row r="854" spans="1:11" ht="16.2" x14ac:dyDescent="0.3">
      <c r="A854" s="63"/>
      <c r="B854" s="45" t="s">
        <v>1589</v>
      </c>
      <c r="C854" s="4"/>
      <c r="D854" s="4" t="str">
        <f t="shared" si="166"/>
        <v/>
      </c>
      <c r="E854" s="4"/>
      <c r="F854" s="4"/>
      <c r="G854" s="17"/>
      <c r="H854" s="17"/>
      <c r="I854" s="17"/>
      <c r="J854" s="77"/>
      <c r="K854" s="122"/>
    </row>
    <row r="855" spans="1:11" ht="16.2" x14ac:dyDescent="0.3">
      <c r="A855" s="63"/>
      <c r="B855" s="179" t="s">
        <v>2123</v>
      </c>
      <c r="C855" s="19"/>
      <c r="D855" s="19" t="str">
        <f t="shared" si="166"/>
        <v/>
      </c>
      <c r="E855" s="19"/>
      <c r="F855" s="19"/>
      <c r="G855" s="20"/>
      <c r="H855" s="20"/>
      <c r="I855" s="20"/>
      <c r="J855" s="91"/>
      <c r="K855" s="122"/>
    </row>
    <row r="856" spans="1:11" s="140" customFormat="1" ht="32.4" x14ac:dyDescent="0.3">
      <c r="A856" s="153"/>
      <c r="B856" s="118" t="s">
        <v>2142</v>
      </c>
      <c r="C856" s="10">
        <v>13</v>
      </c>
      <c r="D856" s="10">
        <f t="shared" si="166"/>
        <v>11</v>
      </c>
      <c r="E856" s="10"/>
      <c r="F856" s="10">
        <v>2</v>
      </c>
      <c r="G856" s="38">
        <f t="shared" si="167"/>
        <v>354.66666666666669</v>
      </c>
      <c r="H856" s="38">
        <f t="shared" si="168"/>
        <v>0</v>
      </c>
      <c r="I856" s="38">
        <v>1</v>
      </c>
      <c r="J856" s="82"/>
      <c r="K856" s="154">
        <v>2705</v>
      </c>
    </row>
    <row r="857" spans="1:11" ht="32.4" x14ac:dyDescent="0.3">
      <c r="A857" s="63"/>
      <c r="B857" s="59" t="s">
        <v>2143</v>
      </c>
      <c r="C857" s="9">
        <v>12</v>
      </c>
      <c r="D857" s="9">
        <f t="shared" si="166"/>
        <v>10</v>
      </c>
      <c r="E857" s="9"/>
      <c r="F857" s="9">
        <f t="shared" si="169"/>
        <v>2</v>
      </c>
      <c r="G857" s="38">
        <f t="shared" si="167"/>
        <v>354.66666666666669</v>
      </c>
      <c r="H857" s="38">
        <f t="shared" si="168"/>
        <v>0</v>
      </c>
      <c r="I857" s="38"/>
      <c r="J857" s="78"/>
      <c r="K857" s="127">
        <v>2483</v>
      </c>
    </row>
    <row r="858" spans="1:11" ht="16.2" x14ac:dyDescent="0.3">
      <c r="A858" s="63"/>
      <c r="B858" s="45" t="s">
        <v>1591</v>
      </c>
      <c r="C858" s="4"/>
      <c r="D858" s="4" t="str">
        <f t="shared" si="166"/>
        <v/>
      </c>
      <c r="E858" s="4"/>
      <c r="F858" s="4"/>
      <c r="G858" s="17"/>
      <c r="H858" s="17"/>
      <c r="I858" s="17"/>
      <c r="J858" s="77"/>
      <c r="K858" s="122"/>
    </row>
    <row r="859" spans="1:11" ht="16.2" x14ac:dyDescent="0.3">
      <c r="A859" s="63"/>
      <c r="B859" s="45" t="s">
        <v>1592</v>
      </c>
      <c r="C859" s="4"/>
      <c r="D859" s="4" t="str">
        <f t="shared" si="166"/>
        <v/>
      </c>
      <c r="E859" s="4"/>
      <c r="F859" s="4"/>
      <c r="G859" s="17"/>
      <c r="H859" s="17"/>
      <c r="I859" s="17"/>
      <c r="J859" s="77"/>
      <c r="K859" s="122"/>
    </row>
    <row r="860" spans="1:11" ht="16.2" x14ac:dyDescent="0.3">
      <c r="A860" s="63"/>
      <c r="B860" s="45" t="s">
        <v>1593</v>
      </c>
      <c r="C860" s="4">
        <v>12</v>
      </c>
      <c r="D860" s="4">
        <f t="shared" si="166"/>
        <v>10</v>
      </c>
      <c r="E860" s="4"/>
      <c r="F860" s="4">
        <f t="shared" si="169"/>
        <v>2</v>
      </c>
      <c r="G860" s="17">
        <f t="shared" si="167"/>
        <v>354.66666666666669</v>
      </c>
      <c r="H860" s="17">
        <f t="shared" si="168"/>
        <v>0</v>
      </c>
      <c r="I860" s="17"/>
      <c r="J860" s="77"/>
      <c r="K860" s="122"/>
    </row>
    <row r="861" spans="1:11" ht="16.2" x14ac:dyDescent="0.3">
      <c r="A861" s="63"/>
      <c r="B861" s="45" t="s">
        <v>1594</v>
      </c>
      <c r="C861" s="4">
        <v>12</v>
      </c>
      <c r="D861" s="4">
        <f t="shared" si="166"/>
        <v>10</v>
      </c>
      <c r="E861" s="4"/>
      <c r="F861" s="4">
        <f t="shared" si="169"/>
        <v>2</v>
      </c>
      <c r="G861" s="17">
        <f t="shared" si="167"/>
        <v>354.66666666666669</v>
      </c>
      <c r="H861" s="17">
        <f t="shared" si="168"/>
        <v>0</v>
      </c>
      <c r="I861" s="17"/>
      <c r="J861" s="77"/>
      <c r="K861" s="122"/>
    </row>
    <row r="862" spans="1:11" ht="16.2" x14ac:dyDescent="0.3">
      <c r="A862" s="63"/>
      <c r="B862" s="45" t="s">
        <v>1595</v>
      </c>
      <c r="C862" s="4">
        <v>12</v>
      </c>
      <c r="D862" s="4">
        <f t="shared" si="166"/>
        <v>10</v>
      </c>
      <c r="E862" s="4"/>
      <c r="F862" s="4">
        <f t="shared" si="169"/>
        <v>2</v>
      </c>
      <c r="G862" s="17">
        <f t="shared" si="167"/>
        <v>354.66666666666669</v>
      </c>
      <c r="H862" s="17">
        <f t="shared" si="168"/>
        <v>0</v>
      </c>
      <c r="I862" s="17"/>
      <c r="J862" s="77"/>
      <c r="K862" s="122"/>
    </row>
    <row r="863" spans="1:11" ht="16.2" x14ac:dyDescent="0.3">
      <c r="A863" s="63"/>
      <c r="B863" s="45" t="s">
        <v>1596</v>
      </c>
      <c r="C863" s="4">
        <v>12</v>
      </c>
      <c r="D863" s="4">
        <f t="shared" si="166"/>
        <v>10</v>
      </c>
      <c r="E863" s="4"/>
      <c r="F863" s="4">
        <f t="shared" si="169"/>
        <v>2</v>
      </c>
      <c r="G863" s="17">
        <f t="shared" si="167"/>
        <v>354.66666666666669</v>
      </c>
      <c r="H863" s="17">
        <f t="shared" si="168"/>
        <v>0</v>
      </c>
      <c r="I863" s="17"/>
      <c r="J863" s="77"/>
      <c r="K863" s="122"/>
    </row>
    <row r="864" spans="1:11" ht="16.2" x14ac:dyDescent="0.3">
      <c r="A864" s="63"/>
      <c r="B864" s="45" t="s">
        <v>1597</v>
      </c>
      <c r="C864" s="4">
        <v>12</v>
      </c>
      <c r="D864" s="4">
        <f t="shared" si="166"/>
        <v>10</v>
      </c>
      <c r="E864" s="4"/>
      <c r="F864" s="4">
        <f t="shared" si="169"/>
        <v>2</v>
      </c>
      <c r="G864" s="17">
        <f t="shared" si="167"/>
        <v>354.66666666666669</v>
      </c>
      <c r="H864" s="17">
        <f t="shared" si="168"/>
        <v>0</v>
      </c>
      <c r="I864" s="17"/>
      <c r="J864" s="77"/>
      <c r="K864" s="122"/>
    </row>
    <row r="865" spans="1:11" ht="16.2" x14ac:dyDescent="0.3">
      <c r="A865" s="63"/>
      <c r="B865" s="45" t="s">
        <v>1598</v>
      </c>
      <c r="C865" s="4"/>
      <c r="D865" s="4" t="str">
        <f t="shared" si="166"/>
        <v/>
      </c>
      <c r="E865" s="4"/>
      <c r="F865" s="4"/>
      <c r="G865" s="17"/>
      <c r="H865" s="17"/>
      <c r="I865" s="17"/>
      <c r="J865" s="77"/>
      <c r="K865" s="122"/>
    </row>
    <row r="866" spans="1:11" ht="16.2" x14ac:dyDescent="0.3">
      <c r="A866" s="63"/>
      <c r="B866" s="45" t="s">
        <v>1599</v>
      </c>
      <c r="C866" s="4">
        <v>12</v>
      </c>
      <c r="D866" s="4">
        <f t="shared" si="166"/>
        <v>10</v>
      </c>
      <c r="E866" s="4"/>
      <c r="F866" s="4">
        <f t="shared" si="169"/>
        <v>2</v>
      </c>
      <c r="G866" s="17">
        <f t="shared" si="167"/>
        <v>354.66666666666669</v>
      </c>
      <c r="H866" s="17">
        <f t="shared" si="168"/>
        <v>0</v>
      </c>
      <c r="I866" s="17"/>
      <c r="J866" s="77"/>
      <c r="K866" s="122"/>
    </row>
    <row r="867" spans="1:11" ht="16.2" x14ac:dyDescent="0.3">
      <c r="A867" s="63"/>
      <c r="B867" s="45" t="s">
        <v>1600</v>
      </c>
      <c r="C867" s="4">
        <v>13</v>
      </c>
      <c r="D867" s="4">
        <f t="shared" si="166"/>
        <v>11</v>
      </c>
      <c r="E867" s="4"/>
      <c r="F867" s="4">
        <v>2</v>
      </c>
      <c r="G867" s="17">
        <f t="shared" si="167"/>
        <v>354.66666666666669</v>
      </c>
      <c r="H867" s="17">
        <f t="shared" si="168"/>
        <v>0</v>
      </c>
      <c r="I867" s="17">
        <v>1</v>
      </c>
      <c r="J867" s="77"/>
      <c r="K867" s="122"/>
    </row>
    <row r="868" spans="1:11" ht="16.2" x14ac:dyDescent="0.3">
      <c r="A868" s="63"/>
      <c r="B868" s="45" t="s">
        <v>1601</v>
      </c>
      <c r="C868" s="4">
        <v>12</v>
      </c>
      <c r="D868" s="4">
        <f t="shared" si="166"/>
        <v>10</v>
      </c>
      <c r="E868" s="4"/>
      <c r="F868" s="4">
        <f t="shared" si="169"/>
        <v>2</v>
      </c>
      <c r="G868" s="17">
        <f t="shared" si="167"/>
        <v>354.66666666666669</v>
      </c>
      <c r="H868" s="17">
        <f t="shared" si="168"/>
        <v>0</v>
      </c>
      <c r="I868" s="17"/>
      <c r="J868" s="77"/>
      <c r="K868" s="122"/>
    </row>
    <row r="869" spans="1:11" ht="16.2" x14ac:dyDescent="0.3">
      <c r="A869" s="63"/>
      <c r="B869" s="45" t="s">
        <v>1602</v>
      </c>
      <c r="C869" s="4">
        <v>12</v>
      </c>
      <c r="D869" s="4">
        <f t="shared" si="166"/>
        <v>10</v>
      </c>
      <c r="E869" s="4"/>
      <c r="F869" s="4">
        <f t="shared" si="169"/>
        <v>2</v>
      </c>
      <c r="G869" s="17">
        <f t="shared" si="167"/>
        <v>354.66666666666669</v>
      </c>
      <c r="H869" s="17">
        <f t="shared" si="168"/>
        <v>0</v>
      </c>
      <c r="I869" s="17"/>
      <c r="J869" s="77"/>
      <c r="K869" s="122"/>
    </row>
    <row r="870" spans="1:11" ht="16.2" x14ac:dyDescent="0.3">
      <c r="A870" s="63"/>
      <c r="B870" s="45" t="s">
        <v>1603</v>
      </c>
      <c r="C870" s="4"/>
      <c r="D870" s="4" t="str">
        <f t="shared" si="166"/>
        <v/>
      </c>
      <c r="E870" s="4"/>
      <c r="F870" s="4"/>
      <c r="G870" s="17"/>
      <c r="H870" s="17"/>
      <c r="I870" s="17"/>
      <c r="J870" s="77"/>
      <c r="K870" s="122"/>
    </row>
    <row r="871" spans="1:11" ht="16.2" x14ac:dyDescent="0.3">
      <c r="A871" s="63"/>
      <c r="B871" s="45" t="s">
        <v>1604</v>
      </c>
      <c r="C871" s="4"/>
      <c r="D871" s="4" t="str">
        <f t="shared" si="166"/>
        <v/>
      </c>
      <c r="E871" s="4"/>
      <c r="F871" s="4"/>
      <c r="G871" s="17"/>
      <c r="H871" s="17"/>
      <c r="I871" s="17"/>
      <c r="J871" s="77"/>
      <c r="K871" s="122"/>
    </row>
    <row r="872" spans="1:11" ht="16.2" x14ac:dyDescent="0.3">
      <c r="A872" s="63"/>
      <c r="B872" s="45" t="s">
        <v>1605</v>
      </c>
      <c r="C872" s="4">
        <v>12</v>
      </c>
      <c r="D872" s="4">
        <f t="shared" si="166"/>
        <v>10</v>
      </c>
      <c r="E872" s="4"/>
      <c r="F872" s="4">
        <f t="shared" ref="F872" si="170">D872-8</f>
        <v>2</v>
      </c>
      <c r="G872" s="17">
        <f t="shared" si="167"/>
        <v>354.66666666666669</v>
      </c>
      <c r="H872" s="17">
        <f t="shared" si="168"/>
        <v>0</v>
      </c>
      <c r="I872" s="17"/>
      <c r="J872" s="77"/>
      <c r="K872" s="122"/>
    </row>
    <row r="873" spans="1:11" ht="16.2" x14ac:dyDescent="0.3">
      <c r="A873" s="63"/>
      <c r="B873" s="8" t="s">
        <v>59</v>
      </c>
      <c r="C873" s="4"/>
      <c r="D873" s="4">
        <v>144</v>
      </c>
      <c r="E873" s="4"/>
      <c r="F873" s="4">
        <v>36</v>
      </c>
      <c r="G873" s="17"/>
      <c r="H873" s="17"/>
      <c r="I873" s="17">
        <v>3</v>
      </c>
      <c r="J873" s="77">
        <v>20216</v>
      </c>
      <c r="K873" s="122"/>
    </row>
    <row r="874" spans="1:11" ht="32.4" x14ac:dyDescent="0.3">
      <c r="A874" s="63"/>
      <c r="B874" s="90" t="s">
        <v>1849</v>
      </c>
      <c r="C874" s="4"/>
      <c r="D874" s="4"/>
      <c r="E874" s="4"/>
      <c r="F874" s="4"/>
      <c r="G874" s="17"/>
      <c r="H874" s="17"/>
      <c r="I874" s="17"/>
      <c r="J874" s="77">
        <f>133*36*4/3+133*3*5/3</f>
        <v>7049</v>
      </c>
      <c r="K874" s="122">
        <v>5188</v>
      </c>
    </row>
    <row r="875" spans="1:11" ht="16.2" x14ac:dyDescent="0.3">
      <c r="A875" s="63"/>
      <c r="B875" s="8" t="s">
        <v>1817</v>
      </c>
      <c r="C875" s="4"/>
      <c r="D875" s="4"/>
      <c r="E875" s="4"/>
      <c r="F875" s="4"/>
      <c r="G875" s="17"/>
      <c r="H875" s="17"/>
      <c r="I875" s="17"/>
      <c r="J875" s="77">
        <v>32453</v>
      </c>
      <c r="K875" s="122"/>
    </row>
    <row r="876" spans="1:11" ht="16.2" x14ac:dyDescent="0.3">
      <c r="A876" s="63"/>
      <c r="B876" s="8" t="s">
        <v>1</v>
      </c>
      <c r="C876" s="27"/>
      <c r="D876" s="4"/>
      <c r="E876" s="4"/>
      <c r="F876" s="4"/>
      <c r="G876" s="1"/>
      <c r="H876" s="1"/>
      <c r="I876" s="1"/>
      <c r="J876" s="134" t="s">
        <v>2007</v>
      </c>
      <c r="K876" s="122"/>
    </row>
    <row r="877" spans="1:11" ht="16.2" x14ac:dyDescent="0.3">
      <c r="A877" s="63"/>
      <c r="B877" s="8" t="s">
        <v>405</v>
      </c>
      <c r="C877" s="9"/>
      <c r="D877" s="9" t="str">
        <f t="shared" ref="D877" si="171">IF((OR(C877&gt;12,C877=12)),C877-2,IF(C877=8,C877-1,""))</f>
        <v/>
      </c>
      <c r="E877" s="9"/>
      <c r="F877" s="9"/>
      <c r="G877" s="10"/>
      <c r="H877" s="10"/>
      <c r="I877" s="10"/>
      <c r="J877" s="78">
        <v>5671</v>
      </c>
      <c r="K877" s="122"/>
    </row>
    <row r="878" spans="1:11" x14ac:dyDescent="0.3">
      <c r="A878" s="63"/>
      <c r="B878"/>
      <c r="K878" s="122"/>
    </row>
    <row r="879" spans="1:11" ht="16.2" x14ac:dyDescent="0.3">
      <c r="A879" s="63"/>
      <c r="B879" s="45" t="s">
        <v>1606</v>
      </c>
      <c r="C879" s="4">
        <v>12</v>
      </c>
      <c r="D879" s="4">
        <f t="shared" ref="D879:D911" si="172">IF((OR(C879&gt;12,C879=12)),C879-2,IF(C879=8,C879-1,""))</f>
        <v>10</v>
      </c>
      <c r="E879" s="4"/>
      <c r="F879" s="4">
        <f t="shared" ref="F879:F905" si="173">D879-8</f>
        <v>2</v>
      </c>
      <c r="G879" s="17">
        <f t="shared" ref="G879:G904" si="174">IF(2&lt;F879,2,F879)*133*4/3</f>
        <v>354.66666666666669</v>
      </c>
      <c r="H879" s="17">
        <f t="shared" ref="H879:H908" si="175">IF(F879&gt;2,F879-2,0)*133*5/3</f>
        <v>0</v>
      </c>
      <c r="I879" s="17"/>
      <c r="J879" s="77"/>
      <c r="K879" s="122"/>
    </row>
    <row r="880" spans="1:11" ht="16.2" x14ac:dyDescent="0.3">
      <c r="A880" s="63"/>
      <c r="B880" s="45" t="s">
        <v>1607</v>
      </c>
      <c r="C880" s="4">
        <v>12</v>
      </c>
      <c r="D880" s="4">
        <f t="shared" si="172"/>
        <v>10</v>
      </c>
      <c r="E880" s="4"/>
      <c r="F880" s="4">
        <f t="shared" si="173"/>
        <v>2</v>
      </c>
      <c r="G880" s="17">
        <f t="shared" si="174"/>
        <v>354.66666666666669</v>
      </c>
      <c r="H880" s="17">
        <f t="shared" si="175"/>
        <v>0</v>
      </c>
      <c r="I880" s="17"/>
      <c r="J880" s="77"/>
      <c r="K880" s="122"/>
    </row>
    <row r="881" spans="1:11" ht="16.2" x14ac:dyDescent="0.3">
      <c r="A881" s="63"/>
      <c r="B881" s="45" t="s">
        <v>1608</v>
      </c>
      <c r="C881" s="4">
        <v>12</v>
      </c>
      <c r="D881" s="4">
        <f t="shared" si="172"/>
        <v>10</v>
      </c>
      <c r="E881" s="4"/>
      <c r="F881" s="4">
        <f t="shared" si="173"/>
        <v>2</v>
      </c>
      <c r="G881" s="17">
        <f t="shared" si="174"/>
        <v>354.66666666666669</v>
      </c>
      <c r="H881" s="17">
        <f t="shared" si="175"/>
        <v>0</v>
      </c>
      <c r="I881" s="17"/>
      <c r="J881" s="77"/>
      <c r="K881" s="122"/>
    </row>
    <row r="882" spans="1:11" ht="16.2" x14ac:dyDescent="0.3">
      <c r="A882" s="63"/>
      <c r="B882" s="45" t="s">
        <v>1609</v>
      </c>
      <c r="C882" s="4"/>
      <c r="D882" s="4" t="str">
        <f t="shared" si="172"/>
        <v/>
      </c>
      <c r="E882" s="4"/>
      <c r="F882" s="4"/>
      <c r="G882" s="17"/>
      <c r="H882" s="17"/>
      <c r="I882" s="17"/>
      <c r="J882" s="77"/>
      <c r="K882" s="122"/>
    </row>
    <row r="883" spans="1:11" ht="16.2" x14ac:dyDescent="0.3">
      <c r="A883" s="63"/>
      <c r="B883" s="45" t="s">
        <v>1610</v>
      </c>
      <c r="C883" s="4"/>
      <c r="D883" s="4" t="str">
        <f t="shared" si="172"/>
        <v/>
      </c>
      <c r="E883" s="4"/>
      <c r="F883" s="4"/>
      <c r="G883" s="17"/>
      <c r="H883" s="17"/>
      <c r="I883" s="17"/>
      <c r="J883" s="77"/>
      <c r="K883" s="122"/>
    </row>
    <row r="884" spans="1:11" ht="16.2" x14ac:dyDescent="0.3">
      <c r="A884" s="63"/>
      <c r="B884" s="45" t="s">
        <v>1611</v>
      </c>
      <c r="C884" s="4">
        <v>12</v>
      </c>
      <c r="D884" s="4">
        <f t="shared" si="172"/>
        <v>10</v>
      </c>
      <c r="E884" s="4"/>
      <c r="F884" s="4">
        <f t="shared" si="173"/>
        <v>2</v>
      </c>
      <c r="G884" s="17">
        <f t="shared" si="174"/>
        <v>354.66666666666669</v>
      </c>
      <c r="H884" s="17">
        <f t="shared" si="175"/>
        <v>0</v>
      </c>
      <c r="I884" s="17"/>
      <c r="J884" s="77"/>
      <c r="K884" s="122"/>
    </row>
    <row r="885" spans="1:11" ht="16.2" x14ac:dyDescent="0.3">
      <c r="A885" s="63"/>
      <c r="B885" s="45" t="s">
        <v>1612</v>
      </c>
      <c r="C885" s="4">
        <v>13</v>
      </c>
      <c r="D885" s="4">
        <f t="shared" si="172"/>
        <v>11</v>
      </c>
      <c r="E885" s="4"/>
      <c r="F885" s="4">
        <v>2</v>
      </c>
      <c r="G885" s="17">
        <f t="shared" si="174"/>
        <v>354.66666666666669</v>
      </c>
      <c r="H885" s="17">
        <f t="shared" si="175"/>
        <v>0</v>
      </c>
      <c r="I885" s="17">
        <v>1</v>
      </c>
      <c r="J885" s="77"/>
      <c r="K885" s="122"/>
    </row>
    <row r="886" spans="1:11" ht="16.2" x14ac:dyDescent="0.3">
      <c r="A886" s="63"/>
      <c r="B886" s="45" t="s">
        <v>1613</v>
      </c>
      <c r="C886" s="4">
        <v>12</v>
      </c>
      <c r="D886" s="4">
        <f t="shared" si="172"/>
        <v>10</v>
      </c>
      <c r="E886" s="4"/>
      <c r="F886" s="4">
        <f t="shared" si="173"/>
        <v>2</v>
      </c>
      <c r="G886" s="17">
        <f t="shared" si="174"/>
        <v>354.66666666666669</v>
      </c>
      <c r="H886" s="17">
        <f t="shared" si="175"/>
        <v>0</v>
      </c>
      <c r="I886" s="17"/>
      <c r="J886" s="77"/>
      <c r="K886" s="122"/>
    </row>
    <row r="887" spans="1:11" ht="16.2" x14ac:dyDescent="0.3">
      <c r="A887" s="63"/>
      <c r="B887" s="45" t="s">
        <v>1614</v>
      </c>
      <c r="C887" s="4">
        <v>13</v>
      </c>
      <c r="D887" s="4">
        <f t="shared" si="172"/>
        <v>11</v>
      </c>
      <c r="E887" s="4"/>
      <c r="F887" s="4">
        <v>2</v>
      </c>
      <c r="G887" s="17">
        <f t="shared" si="174"/>
        <v>354.66666666666669</v>
      </c>
      <c r="H887" s="17">
        <f t="shared" si="175"/>
        <v>0</v>
      </c>
      <c r="I887" s="17">
        <v>1</v>
      </c>
      <c r="J887" s="77"/>
      <c r="K887" s="122"/>
    </row>
    <row r="888" spans="1:11" ht="16.2" x14ac:dyDescent="0.3">
      <c r="A888" s="63"/>
      <c r="B888" s="45" t="s">
        <v>1615</v>
      </c>
      <c r="C888" s="4">
        <v>12</v>
      </c>
      <c r="D888" s="4">
        <f t="shared" si="172"/>
        <v>10</v>
      </c>
      <c r="E888" s="4"/>
      <c r="F888" s="4">
        <f t="shared" si="173"/>
        <v>2</v>
      </c>
      <c r="G888" s="17">
        <f t="shared" si="174"/>
        <v>354.66666666666669</v>
      </c>
      <c r="H888" s="17">
        <f t="shared" si="175"/>
        <v>0</v>
      </c>
      <c r="I888" s="17"/>
      <c r="J888" s="77"/>
      <c r="K888" s="122"/>
    </row>
    <row r="889" spans="1:11" ht="16.2" x14ac:dyDescent="0.3">
      <c r="A889" s="63"/>
      <c r="B889" s="180" t="s">
        <v>2144</v>
      </c>
      <c r="C889" s="19"/>
      <c r="D889" s="19" t="str">
        <f t="shared" si="172"/>
        <v/>
      </c>
      <c r="E889" s="19"/>
      <c r="F889" s="19"/>
      <c r="G889" s="20"/>
      <c r="H889" s="20"/>
      <c r="I889" s="20"/>
      <c r="J889" s="91"/>
      <c r="K889" s="150"/>
    </row>
    <row r="890" spans="1:11" ht="16.2" x14ac:dyDescent="0.3">
      <c r="A890" s="63"/>
      <c r="B890" s="45" t="s">
        <v>1616</v>
      </c>
      <c r="C890" s="4">
        <v>12</v>
      </c>
      <c r="D890" s="4">
        <f t="shared" si="172"/>
        <v>10</v>
      </c>
      <c r="E890" s="4"/>
      <c r="F890" s="4">
        <f t="shared" si="173"/>
        <v>2</v>
      </c>
      <c r="G890" s="17">
        <f t="shared" si="174"/>
        <v>354.66666666666669</v>
      </c>
      <c r="H890" s="17">
        <f t="shared" si="175"/>
        <v>0</v>
      </c>
      <c r="I890" s="17"/>
      <c r="J890" s="77"/>
      <c r="K890" s="122"/>
    </row>
    <row r="891" spans="1:11" ht="16.2" x14ac:dyDescent="0.3">
      <c r="A891" s="63"/>
      <c r="B891" s="45" t="s">
        <v>1617</v>
      </c>
      <c r="C891" s="4">
        <v>12</v>
      </c>
      <c r="D891" s="4">
        <f t="shared" si="172"/>
        <v>10</v>
      </c>
      <c r="E891" s="4"/>
      <c r="F891" s="4">
        <f t="shared" si="173"/>
        <v>2</v>
      </c>
      <c r="G891" s="17">
        <f t="shared" si="174"/>
        <v>354.66666666666669</v>
      </c>
      <c r="H891" s="17">
        <f t="shared" si="175"/>
        <v>0</v>
      </c>
      <c r="I891" s="17"/>
      <c r="J891" s="77"/>
      <c r="K891" s="122"/>
    </row>
    <row r="892" spans="1:11" ht="16.2" x14ac:dyDescent="0.3">
      <c r="A892" s="63"/>
      <c r="B892" s="45" t="s">
        <v>1618</v>
      </c>
      <c r="C892" s="4">
        <v>12</v>
      </c>
      <c r="D892" s="4">
        <f t="shared" si="172"/>
        <v>10</v>
      </c>
      <c r="E892" s="4"/>
      <c r="F892" s="4">
        <f t="shared" si="173"/>
        <v>2</v>
      </c>
      <c r="G892" s="17">
        <f t="shared" si="174"/>
        <v>354.66666666666669</v>
      </c>
      <c r="H892" s="17">
        <f t="shared" si="175"/>
        <v>0</v>
      </c>
      <c r="I892" s="17"/>
      <c r="J892" s="77"/>
      <c r="K892" s="122"/>
    </row>
    <row r="893" spans="1:11" ht="16.2" x14ac:dyDescent="0.3">
      <c r="A893" s="63"/>
      <c r="B893" s="45" t="s">
        <v>1619</v>
      </c>
      <c r="C893" s="4">
        <v>11</v>
      </c>
      <c r="D893" s="4">
        <v>10</v>
      </c>
      <c r="E893" s="4"/>
      <c r="F893" s="4">
        <f t="shared" si="173"/>
        <v>2</v>
      </c>
      <c r="G893" s="17">
        <f t="shared" si="174"/>
        <v>354.66666666666669</v>
      </c>
      <c r="H893" s="17">
        <f t="shared" si="175"/>
        <v>0</v>
      </c>
      <c r="I893" s="17"/>
      <c r="J893" s="77"/>
      <c r="K893" s="122"/>
    </row>
    <row r="894" spans="1:11" ht="16.2" x14ac:dyDescent="0.3">
      <c r="A894" s="63"/>
      <c r="B894" s="45" t="s">
        <v>1620</v>
      </c>
      <c r="C894" s="4"/>
      <c r="D894" s="4" t="str">
        <f t="shared" si="172"/>
        <v/>
      </c>
      <c r="E894" s="4"/>
      <c r="F894" s="4"/>
      <c r="G894" s="17"/>
      <c r="H894" s="17"/>
      <c r="I894" s="17"/>
      <c r="J894" s="77"/>
      <c r="K894" s="122"/>
    </row>
    <row r="895" spans="1:11" ht="16.2" x14ac:dyDescent="0.3">
      <c r="A895" s="63"/>
      <c r="B895" s="45" t="s">
        <v>1621</v>
      </c>
      <c r="C895" s="4"/>
      <c r="D895" s="4" t="str">
        <f t="shared" si="172"/>
        <v/>
      </c>
      <c r="E895" s="4"/>
      <c r="F895" s="4"/>
      <c r="G895" s="17"/>
      <c r="H895" s="17"/>
      <c r="I895" s="17"/>
      <c r="J895" s="77"/>
      <c r="K895" s="122"/>
    </row>
    <row r="896" spans="1:11" ht="16.2" x14ac:dyDescent="0.3">
      <c r="A896" s="63"/>
      <c r="B896" s="45" t="s">
        <v>1622</v>
      </c>
      <c r="C896" s="4">
        <v>12</v>
      </c>
      <c r="D896" s="4">
        <f t="shared" si="172"/>
        <v>10</v>
      </c>
      <c r="E896" s="4"/>
      <c r="F896" s="4">
        <f t="shared" si="173"/>
        <v>2</v>
      </c>
      <c r="G896" s="17">
        <f t="shared" si="174"/>
        <v>354.66666666666669</v>
      </c>
      <c r="H896" s="17">
        <f t="shared" si="175"/>
        <v>0</v>
      </c>
      <c r="I896" s="17"/>
      <c r="J896" s="77"/>
      <c r="K896" s="122"/>
    </row>
    <row r="897" spans="1:11" ht="16.2" x14ac:dyDescent="0.3">
      <c r="A897" s="63"/>
      <c r="B897" s="45" t="s">
        <v>1623</v>
      </c>
      <c r="C897" s="4">
        <v>13</v>
      </c>
      <c r="D897" s="4">
        <f t="shared" si="172"/>
        <v>11</v>
      </c>
      <c r="E897" s="4"/>
      <c r="F897" s="4">
        <v>2</v>
      </c>
      <c r="G897" s="17">
        <f t="shared" si="174"/>
        <v>354.66666666666669</v>
      </c>
      <c r="H897" s="17">
        <f t="shared" si="175"/>
        <v>0</v>
      </c>
      <c r="I897" s="17">
        <v>1</v>
      </c>
      <c r="J897" s="77"/>
      <c r="K897" s="122"/>
    </row>
    <row r="898" spans="1:11" ht="16.2" x14ac:dyDescent="0.3">
      <c r="A898" s="63"/>
      <c r="B898" s="45" t="s">
        <v>1624</v>
      </c>
      <c r="C898" s="4">
        <v>12</v>
      </c>
      <c r="D898" s="4">
        <f t="shared" si="172"/>
        <v>10</v>
      </c>
      <c r="E898" s="4"/>
      <c r="F898" s="4">
        <f t="shared" si="173"/>
        <v>2</v>
      </c>
      <c r="G898" s="17">
        <f t="shared" si="174"/>
        <v>354.66666666666669</v>
      </c>
      <c r="H898" s="17">
        <f t="shared" si="175"/>
        <v>0</v>
      </c>
      <c r="I898" s="17"/>
      <c r="J898" s="77"/>
      <c r="K898" s="122"/>
    </row>
    <row r="899" spans="1:11" ht="16.2" x14ac:dyDescent="0.3">
      <c r="A899" s="63"/>
      <c r="B899" s="45" t="s">
        <v>1625</v>
      </c>
      <c r="C899" s="4">
        <v>13</v>
      </c>
      <c r="D899" s="4">
        <f t="shared" si="172"/>
        <v>11</v>
      </c>
      <c r="E899" s="4"/>
      <c r="F899" s="4">
        <v>2</v>
      </c>
      <c r="G899" s="17">
        <f t="shared" si="174"/>
        <v>354.66666666666669</v>
      </c>
      <c r="H899" s="17">
        <f t="shared" si="175"/>
        <v>0</v>
      </c>
      <c r="I899" s="17">
        <v>1</v>
      </c>
      <c r="J899" s="77"/>
      <c r="K899" s="122"/>
    </row>
    <row r="900" spans="1:11" ht="16.2" x14ac:dyDescent="0.3">
      <c r="A900" s="63"/>
      <c r="B900" s="45" t="s">
        <v>1626</v>
      </c>
      <c r="C900" s="4"/>
      <c r="D900" s="4" t="str">
        <f t="shared" si="172"/>
        <v/>
      </c>
      <c r="E900" s="4"/>
      <c r="F900" s="4"/>
      <c r="G900" s="17"/>
      <c r="H900" s="17"/>
      <c r="I900" s="17"/>
      <c r="J900" s="77"/>
      <c r="K900" s="122"/>
    </row>
    <row r="901" spans="1:11" ht="16.2" x14ac:dyDescent="0.3">
      <c r="A901" s="63"/>
      <c r="B901" s="45" t="s">
        <v>1627</v>
      </c>
      <c r="C901" s="4">
        <v>8</v>
      </c>
      <c r="D901" s="4">
        <f t="shared" si="172"/>
        <v>7</v>
      </c>
      <c r="E901" s="4"/>
      <c r="F901" s="4"/>
      <c r="G901" s="17"/>
      <c r="H901" s="17"/>
      <c r="I901" s="17"/>
      <c r="J901" s="77"/>
      <c r="K901" s="122"/>
    </row>
    <row r="902" spans="1:11" ht="16.2" x14ac:dyDescent="0.3">
      <c r="A902" s="63"/>
      <c r="B902" s="45" t="s">
        <v>1628</v>
      </c>
      <c r="C902" s="4">
        <v>12</v>
      </c>
      <c r="D902" s="4">
        <f t="shared" si="172"/>
        <v>10</v>
      </c>
      <c r="E902" s="4"/>
      <c r="F902" s="4">
        <f t="shared" si="173"/>
        <v>2</v>
      </c>
      <c r="G902" s="17">
        <f t="shared" si="174"/>
        <v>354.66666666666669</v>
      </c>
      <c r="H902" s="17">
        <f t="shared" si="175"/>
        <v>0</v>
      </c>
      <c r="I902" s="17"/>
      <c r="J902" s="77"/>
      <c r="K902" s="122"/>
    </row>
    <row r="903" spans="1:11" ht="16.2" x14ac:dyDescent="0.3">
      <c r="A903" s="63"/>
      <c r="B903" s="45" t="s">
        <v>1629</v>
      </c>
      <c r="C903" s="4">
        <v>13</v>
      </c>
      <c r="D903" s="4">
        <f t="shared" si="172"/>
        <v>11</v>
      </c>
      <c r="E903" s="4"/>
      <c r="F903" s="4">
        <v>2</v>
      </c>
      <c r="G903" s="17">
        <f t="shared" si="174"/>
        <v>354.66666666666669</v>
      </c>
      <c r="H903" s="17">
        <f t="shared" si="175"/>
        <v>0</v>
      </c>
      <c r="I903" s="17">
        <v>1</v>
      </c>
      <c r="J903" s="77"/>
      <c r="K903" s="122"/>
    </row>
    <row r="904" spans="1:11" ht="16.2" x14ac:dyDescent="0.3">
      <c r="A904" s="63"/>
      <c r="B904" s="45" t="s">
        <v>1630</v>
      </c>
      <c r="C904" s="4">
        <v>12</v>
      </c>
      <c r="D904" s="4">
        <f t="shared" si="172"/>
        <v>10</v>
      </c>
      <c r="E904" s="4"/>
      <c r="F904" s="4">
        <f t="shared" si="173"/>
        <v>2</v>
      </c>
      <c r="G904" s="17">
        <f t="shared" si="174"/>
        <v>354.66666666666669</v>
      </c>
      <c r="H904" s="17">
        <f t="shared" si="175"/>
        <v>0</v>
      </c>
      <c r="I904" s="17"/>
      <c r="J904" s="77"/>
      <c r="K904" s="122"/>
    </row>
    <row r="905" spans="1:11" ht="16.2" x14ac:dyDescent="0.3">
      <c r="A905" s="63"/>
      <c r="B905" s="45" t="s">
        <v>1631</v>
      </c>
      <c r="C905" s="4">
        <v>12</v>
      </c>
      <c r="D905" s="4">
        <f t="shared" si="172"/>
        <v>10</v>
      </c>
      <c r="E905" s="4"/>
      <c r="F905" s="4">
        <f t="shared" si="173"/>
        <v>2</v>
      </c>
      <c r="G905" s="17">
        <f t="shared" ref="G905:G908" si="176">IF(2&lt;F905,2,F905)*133*4/3</f>
        <v>354.66666666666669</v>
      </c>
      <c r="H905" s="17">
        <f t="shared" si="175"/>
        <v>0</v>
      </c>
      <c r="I905" s="17"/>
      <c r="J905" s="77"/>
      <c r="K905" s="122"/>
    </row>
    <row r="906" spans="1:11" ht="16.2" x14ac:dyDescent="0.3">
      <c r="A906" s="63"/>
      <c r="B906" s="45" t="s">
        <v>1632</v>
      </c>
      <c r="C906" s="4"/>
      <c r="D906" s="4" t="str">
        <f t="shared" si="172"/>
        <v/>
      </c>
      <c r="E906" s="4"/>
      <c r="F906" s="4"/>
      <c r="G906" s="17"/>
      <c r="H906" s="17"/>
      <c r="I906" s="17"/>
      <c r="J906" s="77"/>
      <c r="K906" s="122"/>
    </row>
    <row r="907" spans="1:11" ht="16.2" x14ac:dyDescent="0.3">
      <c r="A907" s="63"/>
      <c r="B907" s="45" t="s">
        <v>1633</v>
      </c>
      <c r="C907" s="4"/>
      <c r="D907" s="4" t="str">
        <f t="shared" si="172"/>
        <v/>
      </c>
      <c r="E907" s="4"/>
      <c r="F907" s="4"/>
      <c r="G907" s="17"/>
      <c r="H907" s="17"/>
      <c r="I907" s="17"/>
      <c r="J907" s="77"/>
      <c r="K907" s="122"/>
    </row>
    <row r="908" spans="1:11" ht="16.2" x14ac:dyDescent="0.3">
      <c r="A908" s="63"/>
      <c r="B908" s="45" t="s">
        <v>1634</v>
      </c>
      <c r="C908" s="4">
        <v>13</v>
      </c>
      <c r="D908" s="4">
        <f t="shared" si="172"/>
        <v>11</v>
      </c>
      <c r="E908" s="4"/>
      <c r="F908" s="4">
        <v>1</v>
      </c>
      <c r="G908" s="17">
        <f t="shared" si="176"/>
        <v>177.33333333333334</v>
      </c>
      <c r="H908" s="17">
        <f t="shared" si="175"/>
        <v>0</v>
      </c>
      <c r="I908" s="17">
        <v>1</v>
      </c>
      <c r="J908" s="77"/>
      <c r="K908" s="122"/>
    </row>
    <row r="909" spans="1:11" ht="16.2" x14ac:dyDescent="0.3">
      <c r="A909" s="63"/>
      <c r="B909" s="8" t="s">
        <v>59</v>
      </c>
      <c r="C909" s="4"/>
      <c r="D909" s="4">
        <v>175</v>
      </c>
      <c r="E909" s="4"/>
      <c r="F909" s="4">
        <v>41</v>
      </c>
      <c r="G909" s="17"/>
      <c r="H909" s="17"/>
      <c r="I909" s="17">
        <v>6</v>
      </c>
      <c r="J909" s="77">
        <f>175*133</f>
        <v>23275</v>
      </c>
      <c r="K909" s="122"/>
    </row>
    <row r="910" spans="1:11" ht="32.4" x14ac:dyDescent="0.3">
      <c r="A910" s="63"/>
      <c r="B910" s="90" t="s">
        <v>1849</v>
      </c>
      <c r="C910" s="4"/>
      <c r="D910" s="4"/>
      <c r="E910" s="4"/>
      <c r="F910" s="4"/>
      <c r="G910" s="17"/>
      <c r="H910" s="17"/>
      <c r="I910" s="17"/>
      <c r="J910" s="77">
        <v>8778</v>
      </c>
      <c r="K910" s="122"/>
    </row>
    <row r="911" spans="1:11" ht="16.2" x14ac:dyDescent="0.3">
      <c r="A911" s="63"/>
      <c r="B911" s="8" t="s">
        <v>1817</v>
      </c>
      <c r="C911" s="4"/>
      <c r="D911" s="4" t="str">
        <f t="shared" si="172"/>
        <v/>
      </c>
      <c r="E911" s="4"/>
      <c r="F911" s="4"/>
      <c r="G911" s="17"/>
      <c r="H911" s="17"/>
      <c r="I911" s="17"/>
      <c r="J911" s="77">
        <v>32053</v>
      </c>
      <c r="K911" s="122"/>
    </row>
    <row r="912" spans="1:11" ht="16.2" x14ac:dyDescent="0.3">
      <c r="A912" s="63"/>
      <c r="B912" s="8" t="s">
        <v>1</v>
      </c>
      <c r="C912" s="27"/>
      <c r="D912" s="4"/>
      <c r="E912" s="4"/>
      <c r="F912" s="4"/>
      <c r="G912" s="1"/>
      <c r="H912" s="1"/>
      <c r="I912" s="1"/>
      <c r="J912" s="134" t="s">
        <v>2008</v>
      </c>
      <c r="K912" s="122"/>
    </row>
    <row r="913" spans="1:11" ht="16.2" x14ac:dyDescent="0.3">
      <c r="A913" s="63"/>
      <c r="B913" s="8" t="s">
        <v>405</v>
      </c>
      <c r="C913" s="9"/>
      <c r="D913" s="9" t="str">
        <f t="shared" ref="D913" si="177">IF((OR(C913&gt;12,C913=12)),C913-2,IF(C913=8,C913-1,""))</f>
        <v/>
      </c>
      <c r="E913" s="9"/>
      <c r="F913" s="9"/>
      <c r="G913" s="10"/>
      <c r="H913" s="10"/>
      <c r="I913" s="10"/>
      <c r="J913" s="78">
        <v>9353</v>
      </c>
      <c r="K913" s="122"/>
    </row>
    <row r="914" spans="1:11" x14ac:dyDescent="0.3">
      <c r="A914" s="63"/>
      <c r="B914"/>
      <c r="K914" s="122"/>
    </row>
    <row r="915" spans="1:11" ht="16.2" x14ac:dyDescent="0.3">
      <c r="A915" s="63"/>
      <c r="B915" s="66" t="s">
        <v>1781</v>
      </c>
      <c r="C915" s="1">
        <v>12</v>
      </c>
      <c r="D915" s="1">
        <f t="shared" ref="D915:D918" si="178">IF((OR(C915&gt;12,C915=12)),C915-2,IF(C915=8,C915-1,""))</f>
        <v>10</v>
      </c>
      <c r="E915" s="1"/>
      <c r="F915" s="1">
        <f t="shared" ref="F915:F916" si="179">D915-8</f>
        <v>2</v>
      </c>
      <c r="G915" s="17">
        <f t="shared" ref="G915:G917" si="180">IF(2&lt;F915,2,F915)*133*4/3</f>
        <v>354.66666666666669</v>
      </c>
      <c r="H915" s="17">
        <f t="shared" ref="H915:H917" si="181">IF(F915&gt;2,F915-2,0)*133*5/3</f>
        <v>0</v>
      </c>
      <c r="I915" s="17"/>
      <c r="J915" s="123"/>
      <c r="K915" s="122"/>
    </row>
    <row r="916" spans="1:11" ht="16.2" x14ac:dyDescent="0.3">
      <c r="A916" s="63"/>
      <c r="B916" s="66" t="s">
        <v>1636</v>
      </c>
      <c r="C916" s="1">
        <v>12</v>
      </c>
      <c r="D916" s="1">
        <f t="shared" si="178"/>
        <v>10</v>
      </c>
      <c r="E916" s="1"/>
      <c r="F916" s="1">
        <f t="shared" si="179"/>
        <v>2</v>
      </c>
      <c r="G916" s="17">
        <f t="shared" si="180"/>
        <v>354.66666666666669</v>
      </c>
      <c r="H916" s="17">
        <f t="shared" si="181"/>
        <v>0</v>
      </c>
      <c r="I916" s="17"/>
      <c r="J916" s="123"/>
      <c r="K916" s="122"/>
    </row>
    <row r="917" spans="1:11" ht="16.2" x14ac:dyDescent="0.3">
      <c r="A917" s="63"/>
      <c r="B917" s="66" t="s">
        <v>1782</v>
      </c>
      <c r="C917" s="1">
        <v>13</v>
      </c>
      <c r="D917" s="1">
        <f t="shared" si="178"/>
        <v>11</v>
      </c>
      <c r="E917" s="1"/>
      <c r="F917" s="1">
        <v>2</v>
      </c>
      <c r="G917" s="17">
        <f t="shared" si="180"/>
        <v>354.66666666666669</v>
      </c>
      <c r="H917" s="17">
        <f t="shared" si="181"/>
        <v>0</v>
      </c>
      <c r="I917" s="17">
        <v>1</v>
      </c>
      <c r="J917" s="123"/>
      <c r="K917" s="122"/>
    </row>
    <row r="918" spans="1:11" ht="16.2" x14ac:dyDescent="0.3">
      <c r="A918" s="63"/>
      <c r="B918" s="45" t="s">
        <v>1637</v>
      </c>
      <c r="C918" s="34"/>
      <c r="D918" s="34" t="str">
        <f t="shared" si="178"/>
        <v/>
      </c>
      <c r="E918" s="34"/>
      <c r="F918" s="34"/>
      <c r="G918" s="35"/>
      <c r="H918" s="35"/>
      <c r="I918" s="35"/>
      <c r="J918" s="162"/>
      <c r="K918" s="122"/>
    </row>
    <row r="919" spans="1:11" ht="16.2" x14ac:dyDescent="0.3">
      <c r="A919" s="63"/>
      <c r="B919" s="45" t="s">
        <v>1638</v>
      </c>
      <c r="C919" s="4">
        <v>12</v>
      </c>
      <c r="D919" s="4">
        <f t="shared" ref="D919:D945" si="182">IF((OR(C919&gt;12,C919=12)),C919-2,IF(C919=8,C919-1,""))</f>
        <v>10</v>
      </c>
      <c r="E919" s="4"/>
      <c r="F919" s="4">
        <f t="shared" ref="F919:F945" si="183">D919-8</f>
        <v>2</v>
      </c>
      <c r="G919" s="17">
        <f t="shared" ref="G919:G945" si="184">IF(2&lt;F919,2,F919)*133*4/3</f>
        <v>354.66666666666669</v>
      </c>
      <c r="H919" s="17">
        <f t="shared" ref="H919:H945" si="185">IF(F919&gt;2,F919-2,0)*133*5/3</f>
        <v>0</v>
      </c>
      <c r="I919" s="17"/>
      <c r="J919" s="77"/>
      <c r="K919" s="122"/>
    </row>
    <row r="920" spans="1:11" ht="16.2" x14ac:dyDescent="0.3">
      <c r="A920" s="63"/>
      <c r="B920" s="45" t="s">
        <v>1639</v>
      </c>
      <c r="C920" s="4"/>
      <c r="D920" s="4" t="str">
        <f t="shared" si="182"/>
        <v/>
      </c>
      <c r="E920" s="4"/>
      <c r="F920" s="4"/>
      <c r="G920" s="17"/>
      <c r="H920" s="17"/>
      <c r="I920" s="17"/>
      <c r="J920" s="77"/>
      <c r="K920" s="122"/>
    </row>
    <row r="921" spans="1:11" ht="16.2" x14ac:dyDescent="0.3">
      <c r="A921" s="63"/>
      <c r="B921" s="45" t="s">
        <v>1640</v>
      </c>
      <c r="C921" s="4">
        <v>12</v>
      </c>
      <c r="D921" s="4">
        <f t="shared" si="182"/>
        <v>10</v>
      </c>
      <c r="E921" s="4"/>
      <c r="F921" s="4">
        <f t="shared" si="183"/>
        <v>2</v>
      </c>
      <c r="G921" s="17">
        <f t="shared" si="184"/>
        <v>354.66666666666669</v>
      </c>
      <c r="H921" s="17">
        <f t="shared" si="185"/>
        <v>0</v>
      </c>
      <c r="I921" s="17"/>
      <c r="J921" s="77"/>
      <c r="K921" s="122"/>
    </row>
    <row r="922" spans="1:11" ht="16.2" x14ac:dyDescent="0.3">
      <c r="A922" s="63"/>
      <c r="B922" s="45" t="s">
        <v>1641</v>
      </c>
      <c r="C922" s="4">
        <v>12</v>
      </c>
      <c r="D922" s="4">
        <v>10</v>
      </c>
      <c r="E922" s="4"/>
      <c r="F922" s="4">
        <f t="shared" si="183"/>
        <v>2</v>
      </c>
      <c r="G922" s="17">
        <f t="shared" si="184"/>
        <v>354.66666666666669</v>
      </c>
      <c r="H922" s="17">
        <f t="shared" si="185"/>
        <v>0</v>
      </c>
      <c r="I922" s="17"/>
      <c r="J922" s="77"/>
      <c r="K922" s="122"/>
    </row>
    <row r="923" spans="1:11" ht="16.2" x14ac:dyDescent="0.3">
      <c r="A923" s="63"/>
      <c r="B923" s="45" t="s">
        <v>1642</v>
      </c>
      <c r="C923" s="4">
        <v>12</v>
      </c>
      <c r="D923" s="4">
        <v>10</v>
      </c>
      <c r="E923" s="4"/>
      <c r="F923" s="4">
        <f t="shared" si="183"/>
        <v>2</v>
      </c>
      <c r="G923" s="17">
        <f t="shared" si="184"/>
        <v>354.66666666666669</v>
      </c>
      <c r="H923" s="17">
        <f t="shared" si="185"/>
        <v>0</v>
      </c>
      <c r="I923" s="17"/>
      <c r="J923" s="77"/>
      <c r="K923" s="122"/>
    </row>
    <row r="924" spans="1:11" s="140" customFormat="1" ht="32.4" x14ac:dyDescent="0.3">
      <c r="A924" s="153"/>
      <c r="B924" s="118" t="s">
        <v>1896</v>
      </c>
      <c r="C924" s="10">
        <v>12</v>
      </c>
      <c r="D924" s="10">
        <f t="shared" si="182"/>
        <v>10</v>
      </c>
      <c r="E924" s="10"/>
      <c r="F924" s="10">
        <f t="shared" si="183"/>
        <v>2</v>
      </c>
      <c r="G924" s="38">
        <f t="shared" si="184"/>
        <v>354.66666666666669</v>
      </c>
      <c r="H924" s="38">
        <f t="shared" si="185"/>
        <v>0</v>
      </c>
      <c r="I924" s="38"/>
      <c r="J924" s="82"/>
      <c r="K924" s="154">
        <v>2483</v>
      </c>
    </row>
    <row r="925" spans="1:11" ht="16.2" x14ac:dyDescent="0.3">
      <c r="A925" s="63"/>
      <c r="B925" s="45" t="s">
        <v>1643</v>
      </c>
      <c r="C925" s="4"/>
      <c r="D925" s="4" t="str">
        <f t="shared" si="182"/>
        <v/>
      </c>
      <c r="E925" s="4"/>
      <c r="F925" s="4"/>
      <c r="G925" s="17"/>
      <c r="H925" s="17"/>
      <c r="I925" s="17"/>
      <c r="J925" s="77"/>
      <c r="K925" s="122"/>
    </row>
    <row r="926" spans="1:11" ht="16.2" x14ac:dyDescent="0.3">
      <c r="A926" s="63"/>
      <c r="B926" s="45" t="s">
        <v>1644</v>
      </c>
      <c r="C926" s="4">
        <v>13</v>
      </c>
      <c r="D926" s="4">
        <f t="shared" si="182"/>
        <v>11</v>
      </c>
      <c r="E926" s="4"/>
      <c r="F926" s="4">
        <v>2</v>
      </c>
      <c r="G926" s="17">
        <f t="shared" si="184"/>
        <v>354.66666666666669</v>
      </c>
      <c r="H926" s="17">
        <f t="shared" si="185"/>
        <v>0</v>
      </c>
      <c r="I926" s="17">
        <v>1</v>
      </c>
      <c r="J926" s="77"/>
      <c r="K926" s="122"/>
    </row>
    <row r="927" spans="1:11" ht="16.2" x14ac:dyDescent="0.3">
      <c r="A927" s="63"/>
      <c r="B927" s="45" t="s">
        <v>1645</v>
      </c>
      <c r="C927" s="4">
        <v>12</v>
      </c>
      <c r="D927" s="4">
        <f t="shared" si="182"/>
        <v>10</v>
      </c>
      <c r="E927" s="4"/>
      <c r="F927" s="4">
        <f t="shared" si="183"/>
        <v>2</v>
      </c>
      <c r="G927" s="17">
        <f t="shared" si="184"/>
        <v>354.66666666666669</v>
      </c>
      <c r="H927" s="17">
        <f t="shared" si="185"/>
        <v>0</v>
      </c>
      <c r="I927" s="17"/>
      <c r="J927" s="77"/>
      <c r="K927" s="122"/>
    </row>
    <row r="928" spans="1:11" ht="16.2" x14ac:dyDescent="0.3">
      <c r="A928" s="63"/>
      <c r="B928" s="45" t="s">
        <v>1646</v>
      </c>
      <c r="C928" s="4">
        <v>13</v>
      </c>
      <c r="D928" s="4">
        <f t="shared" si="182"/>
        <v>11</v>
      </c>
      <c r="E928" s="4"/>
      <c r="F928" s="4">
        <v>2</v>
      </c>
      <c r="G928" s="17">
        <f t="shared" si="184"/>
        <v>354.66666666666669</v>
      </c>
      <c r="H928" s="17">
        <f t="shared" si="185"/>
        <v>0</v>
      </c>
      <c r="I928" s="17">
        <v>1</v>
      </c>
      <c r="J928" s="77"/>
      <c r="K928" s="122"/>
    </row>
    <row r="929" spans="1:11" ht="16.2" x14ac:dyDescent="0.3">
      <c r="A929" s="63"/>
      <c r="B929" s="45" t="s">
        <v>1647</v>
      </c>
      <c r="C929" s="4">
        <v>12</v>
      </c>
      <c r="D929" s="4">
        <f t="shared" si="182"/>
        <v>10</v>
      </c>
      <c r="E929" s="4"/>
      <c r="F929" s="4">
        <f t="shared" si="183"/>
        <v>2</v>
      </c>
      <c r="G929" s="17">
        <f t="shared" si="184"/>
        <v>354.66666666666669</v>
      </c>
      <c r="H929" s="17">
        <f t="shared" si="185"/>
        <v>0</v>
      </c>
      <c r="I929" s="17"/>
      <c r="J929" s="77"/>
      <c r="K929" s="122"/>
    </row>
    <row r="930" spans="1:11" ht="16.2" x14ac:dyDescent="0.3">
      <c r="A930" s="63"/>
      <c r="B930" s="45" t="s">
        <v>1648</v>
      </c>
      <c r="C930" s="4"/>
      <c r="D930" s="4" t="str">
        <f t="shared" si="182"/>
        <v/>
      </c>
      <c r="E930" s="4"/>
      <c r="F930" s="4"/>
      <c r="G930" s="17"/>
      <c r="H930" s="17"/>
      <c r="I930" s="17"/>
      <c r="J930" s="77"/>
      <c r="K930" s="122"/>
    </row>
    <row r="931" spans="1:11" ht="16.2" x14ac:dyDescent="0.3">
      <c r="A931" s="63"/>
      <c r="B931" s="45" t="s">
        <v>1649</v>
      </c>
      <c r="C931" s="4">
        <v>12</v>
      </c>
      <c r="D931" s="4">
        <f t="shared" si="182"/>
        <v>10</v>
      </c>
      <c r="E931" s="4"/>
      <c r="F931" s="4">
        <f t="shared" si="183"/>
        <v>2</v>
      </c>
      <c r="G931" s="17">
        <f t="shared" si="184"/>
        <v>354.66666666666669</v>
      </c>
      <c r="H931" s="17">
        <f t="shared" si="185"/>
        <v>0</v>
      </c>
      <c r="I931" s="17"/>
      <c r="J931" s="77"/>
      <c r="K931" s="122"/>
    </row>
    <row r="932" spans="1:11" ht="16.2" x14ac:dyDescent="0.3">
      <c r="A932" s="63"/>
      <c r="B932" s="45" t="s">
        <v>1650</v>
      </c>
      <c r="C932" s="4">
        <v>12</v>
      </c>
      <c r="D932" s="4">
        <f t="shared" si="182"/>
        <v>10</v>
      </c>
      <c r="E932" s="4"/>
      <c r="F932" s="4">
        <f t="shared" si="183"/>
        <v>2</v>
      </c>
      <c r="G932" s="17">
        <f t="shared" si="184"/>
        <v>354.66666666666669</v>
      </c>
      <c r="H932" s="17">
        <f t="shared" si="185"/>
        <v>0</v>
      </c>
      <c r="I932" s="17"/>
      <c r="J932" s="77"/>
      <c r="K932" s="122"/>
    </row>
    <row r="933" spans="1:11" ht="16.2" x14ac:dyDescent="0.3">
      <c r="A933" s="63"/>
      <c r="B933" s="45" t="s">
        <v>1651</v>
      </c>
      <c r="C933" s="4">
        <v>12</v>
      </c>
      <c r="D933" s="4">
        <f t="shared" si="182"/>
        <v>10</v>
      </c>
      <c r="E933" s="4"/>
      <c r="F933" s="4">
        <f t="shared" si="183"/>
        <v>2</v>
      </c>
      <c r="G933" s="17">
        <f t="shared" si="184"/>
        <v>354.66666666666669</v>
      </c>
      <c r="H933" s="17">
        <f t="shared" si="185"/>
        <v>0</v>
      </c>
      <c r="I933" s="17"/>
      <c r="J933" s="77"/>
      <c r="K933" s="122"/>
    </row>
    <row r="934" spans="1:11" ht="16.2" x14ac:dyDescent="0.3">
      <c r="A934" s="63"/>
      <c r="B934" s="45" t="s">
        <v>1652</v>
      </c>
      <c r="C934" s="4">
        <v>11</v>
      </c>
      <c r="D934" s="4">
        <v>10</v>
      </c>
      <c r="E934" s="4"/>
      <c r="F934" s="4">
        <f t="shared" si="183"/>
        <v>2</v>
      </c>
      <c r="G934" s="17">
        <f t="shared" si="184"/>
        <v>354.66666666666669</v>
      </c>
      <c r="H934" s="17">
        <f t="shared" si="185"/>
        <v>0</v>
      </c>
      <c r="I934" s="17"/>
      <c r="J934" s="77"/>
      <c r="K934" s="122"/>
    </row>
    <row r="935" spans="1:11" ht="16.2" x14ac:dyDescent="0.3">
      <c r="A935" s="63"/>
      <c r="B935" s="45" t="s">
        <v>1653</v>
      </c>
      <c r="C935" s="4"/>
      <c r="D935" s="4" t="str">
        <f t="shared" si="182"/>
        <v/>
      </c>
      <c r="E935" s="4"/>
      <c r="F935" s="4"/>
      <c r="G935" s="17"/>
      <c r="H935" s="17"/>
      <c r="I935" s="17"/>
      <c r="J935" s="77"/>
      <c r="K935" s="122"/>
    </row>
    <row r="936" spans="1:11" ht="16.2" x14ac:dyDescent="0.3">
      <c r="A936" s="63"/>
      <c r="B936" s="45" t="s">
        <v>1654</v>
      </c>
      <c r="C936" s="4"/>
      <c r="D936" s="4" t="str">
        <f t="shared" si="182"/>
        <v/>
      </c>
      <c r="E936" s="4"/>
      <c r="F936" s="4"/>
      <c r="G936" s="17"/>
      <c r="H936" s="17"/>
      <c r="I936" s="17"/>
      <c r="J936" s="77"/>
      <c r="K936" s="122"/>
    </row>
    <row r="937" spans="1:11" ht="16.2" x14ac:dyDescent="0.3">
      <c r="A937" s="63"/>
      <c r="B937" s="45" t="s">
        <v>1655</v>
      </c>
      <c r="C937" s="4"/>
      <c r="D937" s="4" t="str">
        <f t="shared" si="182"/>
        <v/>
      </c>
      <c r="E937" s="4"/>
      <c r="F937" s="4"/>
      <c r="G937" s="17"/>
      <c r="H937" s="17"/>
      <c r="I937" s="17"/>
      <c r="J937" s="77"/>
      <c r="K937" s="122"/>
    </row>
    <row r="938" spans="1:11" ht="16.2" x14ac:dyDescent="0.3">
      <c r="A938" s="63"/>
      <c r="B938" s="45" t="s">
        <v>1656</v>
      </c>
      <c r="C938" s="4">
        <v>13</v>
      </c>
      <c r="D938" s="4">
        <f t="shared" si="182"/>
        <v>11</v>
      </c>
      <c r="E938" s="4"/>
      <c r="F938" s="4">
        <v>2</v>
      </c>
      <c r="G938" s="17">
        <f t="shared" si="184"/>
        <v>354.66666666666669</v>
      </c>
      <c r="H938" s="17">
        <f t="shared" si="185"/>
        <v>0</v>
      </c>
      <c r="I938" s="17">
        <v>1</v>
      </c>
      <c r="J938" s="77"/>
      <c r="K938" s="122"/>
    </row>
    <row r="939" spans="1:11" ht="16.2" x14ac:dyDescent="0.3">
      <c r="A939" s="63"/>
      <c r="B939" s="45" t="s">
        <v>1657</v>
      </c>
      <c r="C939" s="4">
        <v>12</v>
      </c>
      <c r="D939" s="4">
        <f t="shared" si="182"/>
        <v>10</v>
      </c>
      <c r="E939" s="4"/>
      <c r="F939" s="4">
        <f t="shared" si="183"/>
        <v>2</v>
      </c>
      <c r="G939" s="17">
        <f t="shared" si="184"/>
        <v>354.66666666666669</v>
      </c>
      <c r="H939" s="17">
        <f t="shared" si="185"/>
        <v>0</v>
      </c>
      <c r="I939" s="17"/>
      <c r="J939" s="77"/>
      <c r="K939" s="122"/>
    </row>
    <row r="940" spans="1:11" ht="16.2" x14ac:dyDescent="0.3">
      <c r="A940" s="63"/>
      <c r="B940" s="45" t="s">
        <v>1658</v>
      </c>
      <c r="C940" s="4">
        <v>13</v>
      </c>
      <c r="D940" s="4">
        <f t="shared" si="182"/>
        <v>11</v>
      </c>
      <c r="E940" s="4"/>
      <c r="F940" s="4">
        <v>2</v>
      </c>
      <c r="G940" s="17">
        <f t="shared" si="184"/>
        <v>354.66666666666669</v>
      </c>
      <c r="H940" s="17">
        <f t="shared" si="185"/>
        <v>0</v>
      </c>
      <c r="I940" s="17">
        <v>1</v>
      </c>
      <c r="J940" s="77"/>
      <c r="K940" s="122"/>
    </row>
    <row r="941" spans="1:11" ht="16.2" x14ac:dyDescent="0.3">
      <c r="A941" s="63"/>
      <c r="B941" s="45" t="s">
        <v>1659</v>
      </c>
      <c r="C941" s="4"/>
      <c r="D941" s="4" t="str">
        <f t="shared" si="182"/>
        <v/>
      </c>
      <c r="E941" s="4"/>
      <c r="F941" s="4"/>
      <c r="G941" s="17"/>
      <c r="H941" s="17"/>
      <c r="I941" s="17"/>
      <c r="J941" s="77"/>
      <c r="K941" s="122"/>
    </row>
    <row r="942" spans="1:11" ht="16.2" x14ac:dyDescent="0.3">
      <c r="A942" s="63"/>
      <c r="B942" s="45" t="s">
        <v>1660</v>
      </c>
      <c r="C942" s="4">
        <v>8</v>
      </c>
      <c r="D942" s="4">
        <f t="shared" si="182"/>
        <v>7</v>
      </c>
      <c r="E942" s="4"/>
      <c r="F942" s="4"/>
      <c r="G942" s="17"/>
      <c r="H942" s="17"/>
      <c r="I942" s="17"/>
      <c r="J942" s="77"/>
      <c r="K942" s="122"/>
    </row>
    <row r="943" spans="1:11" ht="16.2" x14ac:dyDescent="0.3">
      <c r="A943" s="63"/>
      <c r="B943" s="45" t="s">
        <v>1661</v>
      </c>
      <c r="C943" s="4"/>
      <c r="D943" s="4" t="str">
        <f t="shared" si="182"/>
        <v/>
      </c>
      <c r="E943" s="4"/>
      <c r="F943" s="4"/>
      <c r="G943" s="17"/>
      <c r="H943" s="17"/>
      <c r="I943" s="17"/>
      <c r="J943" s="77"/>
      <c r="K943" s="122"/>
    </row>
    <row r="944" spans="1:11" ht="16.2" x14ac:dyDescent="0.3">
      <c r="A944" s="63"/>
      <c r="B944" s="45" t="s">
        <v>1662</v>
      </c>
      <c r="C944" s="4">
        <v>12</v>
      </c>
      <c r="D944" s="4">
        <f t="shared" si="182"/>
        <v>10</v>
      </c>
      <c r="E944" s="4"/>
      <c r="F944" s="4">
        <f t="shared" si="183"/>
        <v>2</v>
      </c>
      <c r="G944" s="17">
        <f t="shared" si="184"/>
        <v>354.66666666666669</v>
      </c>
      <c r="H944" s="17">
        <f t="shared" si="185"/>
        <v>0</v>
      </c>
      <c r="I944" s="17"/>
      <c r="J944" s="77"/>
      <c r="K944" s="122"/>
    </row>
    <row r="945" spans="1:11" ht="16.2" x14ac:dyDescent="0.3">
      <c r="A945" s="63"/>
      <c r="B945" s="45" t="s">
        <v>1663</v>
      </c>
      <c r="C945" s="4">
        <v>12</v>
      </c>
      <c r="D945" s="4">
        <f t="shared" si="182"/>
        <v>10</v>
      </c>
      <c r="E945" s="4"/>
      <c r="F945" s="4">
        <f t="shared" si="183"/>
        <v>2</v>
      </c>
      <c r="G945" s="17">
        <f t="shared" si="184"/>
        <v>354.66666666666669</v>
      </c>
      <c r="H945" s="17">
        <f t="shared" si="185"/>
        <v>0</v>
      </c>
      <c r="I945" s="17"/>
      <c r="J945" s="77"/>
      <c r="K945" s="122"/>
    </row>
    <row r="946" spans="1:11" ht="16.2" x14ac:dyDescent="0.3">
      <c r="A946" s="63"/>
      <c r="B946" s="8" t="s">
        <v>59</v>
      </c>
      <c r="C946" s="4"/>
      <c r="D946" s="4">
        <v>167</v>
      </c>
      <c r="E946" s="4"/>
      <c r="F946" s="4">
        <v>40</v>
      </c>
      <c r="G946" s="17"/>
      <c r="H946" s="17"/>
      <c r="I946" s="17">
        <v>5</v>
      </c>
      <c r="J946" s="77">
        <v>22211</v>
      </c>
      <c r="K946" s="122"/>
    </row>
    <row r="947" spans="1:11" ht="32.4" x14ac:dyDescent="0.3">
      <c r="A947" s="63"/>
      <c r="B947" s="90" t="s">
        <v>1849</v>
      </c>
      <c r="C947" s="4"/>
      <c r="D947" s="4"/>
      <c r="E947" s="4"/>
      <c r="F947" s="4"/>
      <c r="G947" s="17"/>
      <c r="H947" s="17"/>
      <c r="I947" s="17"/>
      <c r="J947" s="77">
        <f>133*40*4/3+133*5*5/3</f>
        <v>8201.6666666666661</v>
      </c>
      <c r="K947" s="122">
        <v>2483</v>
      </c>
    </row>
    <row r="948" spans="1:11" ht="16.2" x14ac:dyDescent="0.3">
      <c r="A948" s="63"/>
      <c r="B948" s="8" t="s">
        <v>1817</v>
      </c>
      <c r="C948" s="4"/>
      <c r="D948" s="4"/>
      <c r="E948" s="4"/>
      <c r="F948" s="4"/>
      <c r="G948" s="17"/>
      <c r="H948" s="17"/>
      <c r="I948" s="17"/>
      <c r="J948" s="77">
        <v>32896</v>
      </c>
      <c r="K948" s="122"/>
    </row>
    <row r="949" spans="1:11" ht="16.2" x14ac:dyDescent="0.3">
      <c r="A949" s="63"/>
      <c r="B949" s="8" t="s">
        <v>1</v>
      </c>
      <c r="C949" s="27"/>
      <c r="D949" s="4"/>
      <c r="E949" s="4"/>
      <c r="F949" s="4"/>
      <c r="G949" s="1"/>
      <c r="H949" s="1"/>
      <c r="I949" s="1"/>
      <c r="J949" s="134" t="s">
        <v>2009</v>
      </c>
      <c r="K949" s="122"/>
    </row>
    <row r="950" spans="1:11" ht="16.2" x14ac:dyDescent="0.3">
      <c r="A950" s="63"/>
      <c r="B950" s="8" t="s">
        <v>405</v>
      </c>
      <c r="C950" s="9"/>
      <c r="D950" s="9" t="str">
        <f t="shared" ref="D950" si="186">IF((OR(C950&gt;12,C950=12)),C950-2,IF(C950=8,C950-1,""))</f>
        <v/>
      </c>
      <c r="E950" s="9"/>
      <c r="F950" s="9"/>
      <c r="G950" s="10"/>
      <c r="H950" s="10"/>
      <c r="I950" s="10"/>
      <c r="J950" s="78">
        <v>6479</v>
      </c>
      <c r="K950" s="122"/>
    </row>
    <row r="951" spans="1:11" x14ac:dyDescent="0.3">
      <c r="A951" s="63"/>
      <c r="B951"/>
      <c r="K951" s="122"/>
    </row>
    <row r="952" spans="1:11" ht="16.2" x14ac:dyDescent="0.3">
      <c r="A952" s="63"/>
      <c r="B952" s="45" t="s">
        <v>1666</v>
      </c>
      <c r="C952" s="4">
        <v>12</v>
      </c>
      <c r="D952" s="4">
        <f t="shared" ref="D952:D982" si="187">IF((OR(C952&gt;12,C952=12)),C952-2,IF(C952=8,C952-1,""))</f>
        <v>10</v>
      </c>
      <c r="E952" s="4"/>
      <c r="F952" s="4">
        <f t="shared" ref="F952:F981" si="188">D952-8</f>
        <v>2</v>
      </c>
      <c r="G952" s="17">
        <f t="shared" ref="G952:G981" si="189">IF(2&lt;F952,2,F952)*133*4/3</f>
        <v>354.66666666666669</v>
      </c>
      <c r="H952" s="17">
        <f t="shared" ref="H952:H981" si="190">IF(F952&gt;2,F952-2,0)*133*5/3</f>
        <v>0</v>
      </c>
      <c r="I952" s="17"/>
      <c r="J952" s="77"/>
      <c r="K952" s="122"/>
    </row>
    <row r="953" spans="1:11" ht="16.2" x14ac:dyDescent="0.3">
      <c r="A953" s="63"/>
      <c r="B953" s="45" t="s">
        <v>1664</v>
      </c>
      <c r="C953" s="4">
        <v>12</v>
      </c>
      <c r="D953" s="4">
        <f t="shared" si="187"/>
        <v>10</v>
      </c>
      <c r="E953" s="4"/>
      <c r="F953" s="4">
        <f t="shared" si="188"/>
        <v>2</v>
      </c>
      <c r="G953" s="17">
        <f t="shared" si="189"/>
        <v>354.66666666666669</v>
      </c>
      <c r="H953" s="17">
        <f t="shared" si="190"/>
        <v>0</v>
      </c>
      <c r="I953" s="17"/>
      <c r="J953" s="77"/>
      <c r="K953" s="122"/>
    </row>
    <row r="954" spans="1:11" ht="16.2" x14ac:dyDescent="0.3">
      <c r="A954" s="63"/>
      <c r="B954" s="45" t="s">
        <v>1665</v>
      </c>
      <c r="C954" s="4"/>
      <c r="D954" s="4" t="str">
        <f t="shared" si="187"/>
        <v/>
      </c>
      <c r="E954" s="4"/>
      <c r="F954" s="4"/>
      <c r="G954" s="17"/>
      <c r="H954" s="17"/>
      <c r="I954" s="17"/>
      <c r="J954" s="77"/>
      <c r="K954" s="122"/>
    </row>
    <row r="955" spans="1:11" ht="16.2" x14ac:dyDescent="0.3">
      <c r="A955" s="63"/>
      <c r="B955" s="45" t="s">
        <v>1667</v>
      </c>
      <c r="C955" s="4">
        <v>8</v>
      </c>
      <c r="D955" s="4">
        <f t="shared" si="187"/>
        <v>7</v>
      </c>
      <c r="E955" s="4"/>
      <c r="F955" s="4"/>
      <c r="G955" s="17"/>
      <c r="H955" s="17"/>
      <c r="I955" s="17"/>
      <c r="J955" s="77"/>
      <c r="K955" s="122"/>
    </row>
    <row r="956" spans="1:11" ht="16.2" x14ac:dyDescent="0.3">
      <c r="A956" s="63"/>
      <c r="B956" s="45" t="s">
        <v>1668</v>
      </c>
      <c r="C956" s="4">
        <v>12</v>
      </c>
      <c r="D956" s="4">
        <f t="shared" si="187"/>
        <v>10</v>
      </c>
      <c r="E956" s="4"/>
      <c r="F956" s="4">
        <f t="shared" si="188"/>
        <v>2</v>
      </c>
      <c r="G956" s="17">
        <f t="shared" si="189"/>
        <v>354.66666666666669</v>
      </c>
      <c r="H956" s="17">
        <f t="shared" si="190"/>
        <v>0</v>
      </c>
      <c r="I956" s="17"/>
      <c r="J956" s="77"/>
      <c r="K956" s="122"/>
    </row>
    <row r="957" spans="1:11" ht="16.2" x14ac:dyDescent="0.3">
      <c r="A957" s="63"/>
      <c r="B957" s="45" t="s">
        <v>1669</v>
      </c>
      <c r="C957" s="4">
        <v>12</v>
      </c>
      <c r="D957" s="4">
        <f t="shared" si="187"/>
        <v>10</v>
      </c>
      <c r="E957" s="4"/>
      <c r="F957" s="4">
        <f t="shared" si="188"/>
        <v>2</v>
      </c>
      <c r="G957" s="17">
        <f t="shared" si="189"/>
        <v>354.66666666666669</v>
      </c>
      <c r="H957" s="17">
        <f t="shared" si="190"/>
        <v>0</v>
      </c>
      <c r="I957" s="17"/>
      <c r="J957" s="77"/>
      <c r="K957" s="122"/>
    </row>
    <row r="958" spans="1:11" ht="16.2" x14ac:dyDescent="0.3">
      <c r="A958" s="63"/>
      <c r="B958" s="45" t="s">
        <v>1670</v>
      </c>
      <c r="C958" s="4">
        <v>13</v>
      </c>
      <c r="D958" s="4">
        <f t="shared" si="187"/>
        <v>11</v>
      </c>
      <c r="E958" s="4"/>
      <c r="F958" s="4">
        <v>2</v>
      </c>
      <c r="G958" s="17">
        <f t="shared" si="189"/>
        <v>354.66666666666669</v>
      </c>
      <c r="H958" s="17">
        <f t="shared" si="190"/>
        <v>0</v>
      </c>
      <c r="I958" s="17">
        <v>1</v>
      </c>
      <c r="J958" s="77"/>
      <c r="K958" s="122"/>
    </row>
    <row r="959" spans="1:11" ht="16.2" x14ac:dyDescent="0.3">
      <c r="A959" s="63"/>
      <c r="B959" s="45" t="s">
        <v>1671</v>
      </c>
      <c r="C959" s="4">
        <v>12</v>
      </c>
      <c r="D959" s="4">
        <f t="shared" si="187"/>
        <v>10</v>
      </c>
      <c r="E959" s="4"/>
      <c r="F959" s="4">
        <f t="shared" si="188"/>
        <v>2</v>
      </c>
      <c r="G959" s="17">
        <f t="shared" si="189"/>
        <v>354.66666666666669</v>
      </c>
      <c r="H959" s="17">
        <f t="shared" si="190"/>
        <v>0</v>
      </c>
      <c r="I959" s="17"/>
      <c r="J959" s="77"/>
      <c r="K959" s="122"/>
    </row>
    <row r="960" spans="1:11" ht="16.2" x14ac:dyDescent="0.3">
      <c r="A960" s="63"/>
      <c r="B960" s="45" t="s">
        <v>1672</v>
      </c>
      <c r="C960" s="4"/>
      <c r="D960" s="4" t="str">
        <f t="shared" si="187"/>
        <v/>
      </c>
      <c r="E960" s="4"/>
      <c r="F960" s="4"/>
      <c r="G960" s="17"/>
      <c r="H960" s="17"/>
      <c r="I960" s="17"/>
      <c r="J960" s="77"/>
      <c r="K960" s="122"/>
    </row>
    <row r="961" spans="1:11" ht="16.2" x14ac:dyDescent="0.3">
      <c r="A961" s="63"/>
      <c r="B961" s="45" t="s">
        <v>1673</v>
      </c>
      <c r="C961" s="4">
        <v>8</v>
      </c>
      <c r="D961" s="4">
        <f t="shared" si="187"/>
        <v>7</v>
      </c>
      <c r="E961" s="4"/>
      <c r="F961" s="4"/>
      <c r="G961" s="17"/>
      <c r="H961" s="17"/>
      <c r="I961" s="17"/>
      <c r="J961" s="77"/>
      <c r="K961" s="122"/>
    </row>
    <row r="962" spans="1:11" ht="16.2" x14ac:dyDescent="0.3">
      <c r="A962" s="63"/>
      <c r="B962" s="45" t="s">
        <v>1674</v>
      </c>
      <c r="C962" s="4"/>
      <c r="D962" s="4" t="str">
        <f t="shared" si="187"/>
        <v/>
      </c>
      <c r="E962" s="4"/>
      <c r="F962" s="4"/>
      <c r="G962" s="17"/>
      <c r="H962" s="17"/>
      <c r="I962" s="17"/>
      <c r="J962" s="77"/>
      <c r="K962" s="122"/>
    </row>
    <row r="963" spans="1:11" ht="16.2" x14ac:dyDescent="0.3">
      <c r="A963" s="63"/>
      <c r="B963" s="45" t="s">
        <v>1675</v>
      </c>
      <c r="C963" s="4">
        <v>12</v>
      </c>
      <c r="D963" s="4">
        <f t="shared" si="187"/>
        <v>10</v>
      </c>
      <c r="E963" s="4"/>
      <c r="F963" s="4">
        <f t="shared" si="188"/>
        <v>2</v>
      </c>
      <c r="G963" s="17">
        <f t="shared" si="189"/>
        <v>354.66666666666669</v>
      </c>
      <c r="H963" s="17">
        <f t="shared" si="190"/>
        <v>0</v>
      </c>
      <c r="I963" s="17"/>
      <c r="J963" s="77"/>
      <c r="K963" s="122"/>
    </row>
    <row r="964" spans="1:11" ht="16.2" x14ac:dyDescent="0.3">
      <c r="A964" s="63"/>
      <c r="B964" s="45" t="s">
        <v>1676</v>
      </c>
      <c r="C964" s="4">
        <v>12</v>
      </c>
      <c r="D964" s="4">
        <f t="shared" si="187"/>
        <v>10</v>
      </c>
      <c r="E964" s="4"/>
      <c r="F964" s="4">
        <f t="shared" si="188"/>
        <v>2</v>
      </c>
      <c r="G964" s="17">
        <f t="shared" si="189"/>
        <v>354.66666666666669</v>
      </c>
      <c r="H964" s="17">
        <f t="shared" si="190"/>
        <v>0</v>
      </c>
      <c r="I964" s="17"/>
      <c r="J964" s="77"/>
      <c r="K964" s="122"/>
    </row>
    <row r="965" spans="1:11" ht="16.2" x14ac:dyDescent="0.3">
      <c r="A965" s="63"/>
      <c r="B965" s="45" t="s">
        <v>1677</v>
      </c>
      <c r="C965" s="4">
        <v>12</v>
      </c>
      <c r="D965" s="4">
        <f t="shared" si="187"/>
        <v>10</v>
      </c>
      <c r="E965" s="4"/>
      <c r="F965" s="4">
        <f t="shared" si="188"/>
        <v>2</v>
      </c>
      <c r="G965" s="17">
        <f t="shared" si="189"/>
        <v>354.66666666666669</v>
      </c>
      <c r="H965" s="17">
        <f t="shared" si="190"/>
        <v>0</v>
      </c>
      <c r="I965" s="17"/>
      <c r="J965" s="77"/>
      <c r="K965" s="122"/>
    </row>
    <row r="966" spans="1:11" ht="16.2" x14ac:dyDescent="0.3">
      <c r="A966" s="63"/>
      <c r="B966" s="45" t="s">
        <v>1678</v>
      </c>
      <c r="C966" s="4"/>
      <c r="D966" s="4" t="str">
        <f t="shared" si="187"/>
        <v/>
      </c>
      <c r="E966" s="4"/>
      <c r="F966" s="4"/>
      <c r="G966" s="17"/>
      <c r="H966" s="17"/>
      <c r="I966" s="17"/>
      <c r="J966" s="77"/>
      <c r="K966" s="122"/>
    </row>
    <row r="967" spans="1:11" ht="16.2" x14ac:dyDescent="0.3">
      <c r="A967" s="63"/>
      <c r="B967" s="45" t="s">
        <v>1679</v>
      </c>
      <c r="C967" s="4"/>
      <c r="D967" s="4" t="str">
        <f t="shared" si="187"/>
        <v/>
      </c>
      <c r="E967" s="4"/>
      <c r="F967" s="4"/>
      <c r="G967" s="17"/>
      <c r="H967" s="17"/>
      <c r="I967" s="17"/>
      <c r="J967" s="77"/>
      <c r="K967" s="122"/>
    </row>
    <row r="968" spans="1:11" ht="16.2" x14ac:dyDescent="0.3">
      <c r="A968" s="63"/>
      <c r="B968" s="45" t="s">
        <v>1680</v>
      </c>
      <c r="C968" s="4">
        <v>8</v>
      </c>
      <c r="D968" s="4">
        <f t="shared" si="187"/>
        <v>7</v>
      </c>
      <c r="E968" s="4"/>
      <c r="F968" s="4"/>
      <c r="G968" s="17"/>
      <c r="H968" s="17"/>
      <c r="I968" s="17"/>
      <c r="J968" s="77"/>
      <c r="K968" s="122"/>
    </row>
    <row r="969" spans="1:11" ht="16.2" x14ac:dyDescent="0.3">
      <c r="A969" s="63"/>
      <c r="B969" s="45" t="s">
        <v>1681</v>
      </c>
      <c r="C969" s="4"/>
      <c r="D969" s="4" t="str">
        <f t="shared" si="187"/>
        <v/>
      </c>
      <c r="E969" s="4"/>
      <c r="F969" s="4"/>
      <c r="G969" s="17"/>
      <c r="H969" s="17"/>
      <c r="I969" s="17"/>
      <c r="J969" s="77"/>
      <c r="K969" s="122"/>
    </row>
    <row r="970" spans="1:11" ht="16.2" x14ac:dyDescent="0.3">
      <c r="A970" s="63"/>
      <c r="B970" s="45" t="s">
        <v>1682</v>
      </c>
      <c r="C970" s="4">
        <v>12</v>
      </c>
      <c r="D970" s="4">
        <f t="shared" si="187"/>
        <v>10</v>
      </c>
      <c r="E970" s="4"/>
      <c r="F970" s="4">
        <f t="shared" si="188"/>
        <v>2</v>
      </c>
      <c r="G970" s="17">
        <f t="shared" si="189"/>
        <v>354.66666666666669</v>
      </c>
      <c r="H970" s="17">
        <f t="shared" si="190"/>
        <v>0</v>
      </c>
      <c r="I970" s="17"/>
      <c r="J970" s="77"/>
      <c r="K970" s="122"/>
    </row>
    <row r="971" spans="1:11" ht="16.2" x14ac:dyDescent="0.3">
      <c r="A971" s="63"/>
      <c r="B971" s="45" t="s">
        <v>1683</v>
      </c>
      <c r="C971" s="4">
        <v>12</v>
      </c>
      <c r="D971" s="4">
        <f t="shared" si="187"/>
        <v>10</v>
      </c>
      <c r="E971" s="4"/>
      <c r="F971" s="4">
        <f t="shared" si="188"/>
        <v>2</v>
      </c>
      <c r="G971" s="17">
        <f t="shared" si="189"/>
        <v>354.66666666666669</v>
      </c>
      <c r="H971" s="17">
        <f t="shared" si="190"/>
        <v>0</v>
      </c>
      <c r="I971" s="17"/>
      <c r="J971" s="77"/>
      <c r="K971" s="122"/>
    </row>
    <row r="972" spans="1:11" ht="16.2" x14ac:dyDescent="0.3">
      <c r="A972" s="63"/>
      <c r="B972" s="45" t="s">
        <v>1684</v>
      </c>
      <c r="C972" s="4"/>
      <c r="D972" s="4" t="str">
        <f t="shared" si="187"/>
        <v/>
      </c>
      <c r="E972" s="4"/>
      <c r="F972" s="4"/>
      <c r="G972" s="17"/>
      <c r="H972" s="17"/>
      <c r="I972" s="17"/>
      <c r="J972" s="77"/>
      <c r="K972" s="122"/>
    </row>
    <row r="973" spans="1:11" ht="16.2" x14ac:dyDescent="0.3">
      <c r="A973" s="63"/>
      <c r="B973" s="45" t="s">
        <v>1685</v>
      </c>
      <c r="C973" s="4"/>
      <c r="D973" s="4" t="str">
        <f t="shared" si="187"/>
        <v/>
      </c>
      <c r="E973" s="4"/>
      <c r="F973" s="4"/>
      <c r="G973" s="17"/>
      <c r="H973" s="17"/>
      <c r="I973" s="17"/>
      <c r="J973" s="77"/>
      <c r="K973" s="122"/>
    </row>
    <row r="974" spans="1:11" ht="16.2" x14ac:dyDescent="0.3">
      <c r="A974" s="63"/>
      <c r="B974" s="45" t="s">
        <v>1686</v>
      </c>
      <c r="C974" s="4">
        <v>12</v>
      </c>
      <c r="D974" s="4">
        <f t="shared" si="187"/>
        <v>10</v>
      </c>
      <c r="E974" s="4"/>
      <c r="F974" s="4">
        <f t="shared" si="188"/>
        <v>2</v>
      </c>
      <c r="G974" s="17">
        <f t="shared" si="189"/>
        <v>354.66666666666669</v>
      </c>
      <c r="H974" s="17">
        <f t="shared" si="190"/>
        <v>0</v>
      </c>
      <c r="I974" s="17"/>
      <c r="J974" s="77"/>
      <c r="K974" s="122"/>
    </row>
    <row r="975" spans="1:11" ht="16.2" x14ac:dyDescent="0.3">
      <c r="A975" s="63"/>
      <c r="B975" s="45" t="s">
        <v>1687</v>
      </c>
      <c r="C975" s="4">
        <v>12</v>
      </c>
      <c r="D975" s="4">
        <f t="shared" si="187"/>
        <v>10</v>
      </c>
      <c r="E975" s="4"/>
      <c r="F975" s="4">
        <f t="shared" si="188"/>
        <v>2</v>
      </c>
      <c r="G975" s="17">
        <f t="shared" si="189"/>
        <v>354.66666666666669</v>
      </c>
      <c r="H975" s="17">
        <f t="shared" si="190"/>
        <v>0</v>
      </c>
      <c r="I975" s="17"/>
      <c r="J975" s="77"/>
      <c r="K975" s="122"/>
    </row>
    <row r="976" spans="1:11" ht="16.2" x14ac:dyDescent="0.3">
      <c r="A976" s="63"/>
      <c r="B976" s="45" t="s">
        <v>1688</v>
      </c>
      <c r="C976" s="4"/>
      <c r="D976" s="4" t="str">
        <f t="shared" si="187"/>
        <v/>
      </c>
      <c r="E976" s="4"/>
      <c r="F976" s="4"/>
      <c r="G976" s="17"/>
      <c r="H976" s="17"/>
      <c r="I976" s="17"/>
      <c r="J976" s="77"/>
      <c r="K976" s="122"/>
    </row>
    <row r="977" spans="1:11" ht="16.2" x14ac:dyDescent="0.3">
      <c r="A977" s="63"/>
      <c r="B977" s="45" t="s">
        <v>1689</v>
      </c>
      <c r="C977" s="4">
        <v>12</v>
      </c>
      <c r="D977" s="4">
        <f t="shared" si="187"/>
        <v>10</v>
      </c>
      <c r="E977" s="4"/>
      <c r="F977" s="4">
        <f t="shared" si="188"/>
        <v>2</v>
      </c>
      <c r="G977" s="17">
        <f t="shared" si="189"/>
        <v>354.66666666666669</v>
      </c>
      <c r="H977" s="17">
        <f t="shared" si="190"/>
        <v>0</v>
      </c>
      <c r="I977" s="17"/>
      <c r="J977" s="77"/>
      <c r="K977" s="122"/>
    </row>
    <row r="978" spans="1:11" ht="16.2" x14ac:dyDescent="0.3">
      <c r="A978" s="63"/>
      <c r="B978" s="45" t="s">
        <v>1690</v>
      </c>
      <c r="C978" s="4"/>
      <c r="D978" s="4" t="str">
        <f t="shared" si="187"/>
        <v/>
      </c>
      <c r="E978" s="4"/>
      <c r="F978" s="4"/>
      <c r="G978" s="17"/>
      <c r="H978" s="17"/>
      <c r="I978" s="17"/>
      <c r="J978" s="77"/>
      <c r="K978" s="122"/>
    </row>
    <row r="979" spans="1:11" ht="16.2" x14ac:dyDescent="0.3">
      <c r="A979" s="63"/>
      <c r="B979" s="45" t="s">
        <v>1691</v>
      </c>
      <c r="C979" s="4">
        <v>12</v>
      </c>
      <c r="D979" s="4">
        <f t="shared" si="187"/>
        <v>10</v>
      </c>
      <c r="E979" s="4"/>
      <c r="F979" s="4">
        <f t="shared" si="188"/>
        <v>2</v>
      </c>
      <c r="G979" s="17">
        <f t="shared" si="189"/>
        <v>354.66666666666669</v>
      </c>
      <c r="H979" s="17">
        <f t="shared" si="190"/>
        <v>0</v>
      </c>
      <c r="I979" s="17"/>
      <c r="J979" s="77"/>
      <c r="K979" s="122"/>
    </row>
    <row r="980" spans="1:11" ht="16.2" x14ac:dyDescent="0.3">
      <c r="A980" s="63"/>
      <c r="B980" s="45" t="s">
        <v>1692</v>
      </c>
      <c r="C980" s="4">
        <v>12</v>
      </c>
      <c r="D980" s="4">
        <f t="shared" si="187"/>
        <v>10</v>
      </c>
      <c r="E980" s="4"/>
      <c r="F980" s="4">
        <f t="shared" si="188"/>
        <v>2</v>
      </c>
      <c r="G980" s="17">
        <f t="shared" si="189"/>
        <v>354.66666666666669</v>
      </c>
      <c r="H980" s="17">
        <f t="shared" si="190"/>
        <v>0</v>
      </c>
      <c r="I980" s="17"/>
      <c r="J980" s="77"/>
      <c r="K980" s="122"/>
    </row>
    <row r="981" spans="1:11" ht="16.2" x14ac:dyDescent="0.3">
      <c r="A981" s="63"/>
      <c r="B981" s="45" t="s">
        <v>1693</v>
      </c>
      <c r="C981" s="4">
        <v>13</v>
      </c>
      <c r="D981" s="4">
        <f t="shared" si="187"/>
        <v>11</v>
      </c>
      <c r="E981" s="4"/>
      <c r="F981" s="4">
        <f t="shared" si="188"/>
        <v>3</v>
      </c>
      <c r="G981" s="17">
        <f t="shared" si="189"/>
        <v>354.66666666666669</v>
      </c>
      <c r="H981" s="17">
        <f t="shared" si="190"/>
        <v>221.66666666666666</v>
      </c>
      <c r="I981" s="17"/>
      <c r="J981" s="77"/>
      <c r="K981" s="122"/>
    </row>
    <row r="982" spans="1:11" ht="16.2" x14ac:dyDescent="0.3">
      <c r="A982" s="63"/>
      <c r="B982" s="45" t="s">
        <v>1694</v>
      </c>
      <c r="C982" s="4"/>
      <c r="D982" s="4" t="str">
        <f t="shared" si="187"/>
        <v/>
      </c>
      <c r="E982" s="4"/>
      <c r="F982" s="4"/>
      <c r="G982" s="17"/>
      <c r="H982" s="17"/>
      <c r="I982" s="17"/>
      <c r="J982" s="77"/>
      <c r="K982" s="122"/>
    </row>
    <row r="983" spans="1:11" ht="16.2" x14ac:dyDescent="0.3">
      <c r="A983" s="63"/>
      <c r="B983" s="8" t="s">
        <v>59</v>
      </c>
      <c r="C983" s="4"/>
      <c r="D983" s="4">
        <v>157</v>
      </c>
      <c r="E983" s="4"/>
      <c r="F983" s="4">
        <f>SUM(F952:F982)</f>
        <v>35</v>
      </c>
      <c r="G983" s="17"/>
      <c r="H983" s="17"/>
      <c r="I983" s="17">
        <v>1</v>
      </c>
      <c r="J983" s="77">
        <v>20881</v>
      </c>
      <c r="K983" s="122"/>
    </row>
    <row r="984" spans="1:11" ht="32.4" x14ac:dyDescent="0.3">
      <c r="A984" s="63"/>
      <c r="B984" s="90" t="s">
        <v>1849</v>
      </c>
      <c r="C984" s="4"/>
      <c r="D984" s="4"/>
      <c r="E984" s="4"/>
      <c r="F984" s="4"/>
      <c r="G984" s="17"/>
      <c r="H984" s="17"/>
      <c r="I984" s="17"/>
      <c r="J984" s="77">
        <v>6473</v>
      </c>
      <c r="K984" s="122"/>
    </row>
    <row r="985" spans="1:11" ht="16.2" x14ac:dyDescent="0.3">
      <c r="A985" s="63"/>
      <c r="B985" s="8" t="s">
        <v>1817</v>
      </c>
      <c r="C985" s="4"/>
      <c r="D985" s="4"/>
      <c r="E985" s="4"/>
      <c r="F985" s="4"/>
      <c r="G985" s="17"/>
      <c r="H985" s="17"/>
      <c r="I985" s="17"/>
      <c r="J985" s="77">
        <v>27354</v>
      </c>
      <c r="K985" s="122"/>
    </row>
    <row r="986" spans="1:11" ht="16.2" x14ac:dyDescent="0.3">
      <c r="A986" s="63"/>
      <c r="B986" s="8" t="s">
        <v>1</v>
      </c>
      <c r="C986" s="27"/>
      <c r="D986" s="4"/>
      <c r="E986" s="4"/>
      <c r="F986" s="4"/>
      <c r="G986" s="1"/>
      <c r="H986" s="1"/>
      <c r="I986" s="1"/>
      <c r="J986" s="134" t="s">
        <v>2010</v>
      </c>
      <c r="K986" s="122"/>
    </row>
    <row r="987" spans="1:11" ht="16.2" x14ac:dyDescent="0.3">
      <c r="A987" s="63"/>
      <c r="B987" s="8" t="s">
        <v>405</v>
      </c>
      <c r="C987" s="9"/>
      <c r="D987" s="9" t="str">
        <f t="shared" ref="D987" si="191">IF((OR(C987&gt;12,C987=12)),C987-2,IF(C987=8,C987-1,""))</f>
        <v/>
      </c>
      <c r="E987" s="9"/>
      <c r="F987" s="9"/>
      <c r="G987" s="10"/>
      <c r="H987" s="10"/>
      <c r="I987" s="10"/>
      <c r="J987" s="78">
        <v>8583</v>
      </c>
      <c r="K987" s="122"/>
    </row>
    <row r="988" spans="1:11" x14ac:dyDescent="0.3">
      <c r="A988" s="63"/>
      <c r="B988"/>
      <c r="K988" s="122"/>
    </row>
    <row r="989" spans="1:11" ht="16.2" x14ac:dyDescent="0.3">
      <c r="A989" s="63"/>
      <c r="B989" s="45" t="s">
        <v>1695</v>
      </c>
      <c r="C989" s="4">
        <v>8</v>
      </c>
      <c r="D989" s="4">
        <f t="shared" ref="D989:D1017" si="192">IF((OR(C989&gt;12,C989=12)),C989-2,IF(C989=8,C989-1,""))</f>
        <v>7</v>
      </c>
      <c r="E989" s="4"/>
      <c r="F989" s="4"/>
      <c r="G989" s="17"/>
      <c r="H989" s="17"/>
      <c r="I989" s="17"/>
      <c r="J989" s="77"/>
      <c r="K989" s="122"/>
    </row>
    <row r="990" spans="1:11" ht="16.2" x14ac:dyDescent="0.3">
      <c r="A990" s="63"/>
      <c r="B990" s="45" t="s">
        <v>1696</v>
      </c>
      <c r="C990" s="4">
        <v>8</v>
      </c>
      <c r="D990" s="4">
        <f t="shared" si="192"/>
        <v>7</v>
      </c>
      <c r="E990" s="4"/>
      <c r="F990" s="4"/>
      <c r="G990" s="17"/>
      <c r="H990" s="17"/>
      <c r="I990" s="17"/>
      <c r="J990" s="77"/>
      <c r="K990" s="122"/>
    </row>
    <row r="991" spans="1:11" ht="16.2" x14ac:dyDescent="0.3">
      <c r="A991" s="63"/>
      <c r="B991" s="45" t="s">
        <v>1697</v>
      </c>
      <c r="C991" s="4">
        <v>8</v>
      </c>
      <c r="D991" s="4">
        <f t="shared" si="192"/>
        <v>7</v>
      </c>
      <c r="E991" s="4"/>
      <c r="F991" s="4"/>
      <c r="G991" s="17"/>
      <c r="H991" s="17"/>
      <c r="I991" s="17"/>
      <c r="J991" s="77"/>
      <c r="K991" s="122"/>
    </row>
    <row r="992" spans="1:11" ht="16.2" x14ac:dyDescent="0.3">
      <c r="A992" s="63"/>
      <c r="B992" s="45" t="s">
        <v>1698</v>
      </c>
      <c r="C992" s="4">
        <v>8</v>
      </c>
      <c r="D992" s="4">
        <f t="shared" si="192"/>
        <v>7</v>
      </c>
      <c r="E992" s="4"/>
      <c r="F992" s="4"/>
      <c r="G992" s="17"/>
      <c r="H992" s="17"/>
      <c r="I992" s="17"/>
      <c r="J992" s="77"/>
      <c r="K992" s="122"/>
    </row>
    <row r="993" spans="1:11" ht="16.2" x14ac:dyDescent="0.3">
      <c r="A993" s="63"/>
      <c r="B993" s="45" t="s">
        <v>1699</v>
      </c>
      <c r="C993" s="4">
        <v>8</v>
      </c>
      <c r="D993" s="4">
        <f t="shared" si="192"/>
        <v>7</v>
      </c>
      <c r="E993" s="4"/>
      <c r="F993" s="4"/>
      <c r="G993" s="17"/>
      <c r="H993" s="17"/>
      <c r="I993" s="17"/>
      <c r="J993" s="77"/>
      <c r="K993" s="122"/>
    </row>
    <row r="994" spans="1:11" ht="16.2" x14ac:dyDescent="0.3">
      <c r="A994" s="63"/>
      <c r="B994" s="45" t="s">
        <v>1700</v>
      </c>
      <c r="C994" s="4"/>
      <c r="D994" s="4" t="str">
        <f t="shared" si="192"/>
        <v/>
      </c>
      <c r="E994" s="4"/>
      <c r="F994" s="4"/>
      <c r="G994" s="17"/>
      <c r="H994" s="17"/>
      <c r="I994" s="17"/>
      <c r="J994" s="77"/>
      <c r="K994" s="122"/>
    </row>
    <row r="995" spans="1:11" ht="16.2" x14ac:dyDescent="0.3">
      <c r="A995" s="63"/>
      <c r="B995" s="45" t="s">
        <v>1701</v>
      </c>
      <c r="C995" s="4"/>
      <c r="D995" s="4" t="str">
        <f t="shared" si="192"/>
        <v/>
      </c>
      <c r="E995" s="4"/>
      <c r="F995" s="4"/>
      <c r="G995" s="17"/>
      <c r="H995" s="17"/>
      <c r="I995" s="17"/>
      <c r="J995" s="77"/>
      <c r="K995" s="122"/>
    </row>
    <row r="996" spans="1:11" ht="16.2" x14ac:dyDescent="0.3">
      <c r="A996" s="63"/>
      <c r="B996" s="45" t="s">
        <v>1702</v>
      </c>
      <c r="C996" s="4"/>
      <c r="D996" s="4" t="str">
        <f t="shared" si="192"/>
        <v/>
      </c>
      <c r="E996" s="4"/>
      <c r="F996" s="4"/>
      <c r="G996" s="17"/>
      <c r="H996" s="17"/>
      <c r="I996" s="17"/>
      <c r="J996" s="77"/>
      <c r="K996" s="122"/>
    </row>
    <row r="997" spans="1:11" ht="16.2" x14ac:dyDescent="0.3">
      <c r="A997" s="63"/>
      <c r="B997" s="45" t="s">
        <v>1703</v>
      </c>
      <c r="C997" s="4">
        <v>12</v>
      </c>
      <c r="D997" s="4">
        <f t="shared" si="192"/>
        <v>10</v>
      </c>
      <c r="E997" s="4"/>
      <c r="F997" s="4">
        <f t="shared" ref="F997:F1011" si="193">D997-8</f>
        <v>2</v>
      </c>
      <c r="G997" s="17">
        <f t="shared" ref="G997:G1018" si="194">IF(2&lt;F997,2,F997)*133*4/3</f>
        <v>354.66666666666669</v>
      </c>
      <c r="H997" s="17">
        <f t="shared" ref="H997:H1012" si="195">IF(F997&gt;2,F997-2,0)*133*5/3</f>
        <v>0</v>
      </c>
      <c r="I997" s="17"/>
      <c r="J997" s="77"/>
      <c r="K997" s="122"/>
    </row>
    <row r="998" spans="1:11" ht="16.2" x14ac:dyDescent="0.3">
      <c r="A998" s="63"/>
      <c r="B998" s="45" t="s">
        <v>1704</v>
      </c>
      <c r="C998" s="4">
        <v>13</v>
      </c>
      <c r="D998" s="4">
        <f t="shared" si="192"/>
        <v>11</v>
      </c>
      <c r="E998" s="4"/>
      <c r="F998" s="4">
        <v>2</v>
      </c>
      <c r="G998" s="17">
        <f t="shared" si="194"/>
        <v>354.66666666666669</v>
      </c>
      <c r="H998" s="17">
        <f t="shared" si="195"/>
        <v>0</v>
      </c>
      <c r="I998" s="17">
        <v>1</v>
      </c>
      <c r="J998" s="77"/>
      <c r="K998" s="122"/>
    </row>
    <row r="999" spans="1:11" ht="16.2" x14ac:dyDescent="0.3">
      <c r="A999" s="63"/>
      <c r="B999" s="45" t="s">
        <v>1705</v>
      </c>
      <c r="C999" s="4">
        <v>12</v>
      </c>
      <c r="D999" s="4">
        <f t="shared" si="192"/>
        <v>10</v>
      </c>
      <c r="E999" s="4"/>
      <c r="F999" s="4">
        <f t="shared" si="193"/>
        <v>2</v>
      </c>
      <c r="G999" s="17">
        <f t="shared" si="194"/>
        <v>354.66666666666669</v>
      </c>
      <c r="H999" s="17">
        <f t="shared" si="195"/>
        <v>0</v>
      </c>
      <c r="I999" s="17"/>
      <c r="J999" s="77"/>
      <c r="K999" s="122"/>
    </row>
    <row r="1000" spans="1:11" ht="16.2" x14ac:dyDescent="0.3">
      <c r="A1000" s="63"/>
      <c r="B1000" s="45" t="s">
        <v>1706</v>
      </c>
      <c r="C1000" s="4">
        <v>13</v>
      </c>
      <c r="D1000" s="4">
        <f t="shared" si="192"/>
        <v>11</v>
      </c>
      <c r="E1000" s="4"/>
      <c r="F1000" s="4">
        <v>2</v>
      </c>
      <c r="G1000" s="17">
        <f t="shared" si="194"/>
        <v>354.66666666666669</v>
      </c>
      <c r="H1000" s="17">
        <f t="shared" si="195"/>
        <v>0</v>
      </c>
      <c r="I1000" s="17">
        <v>1</v>
      </c>
      <c r="J1000" s="77"/>
      <c r="K1000" s="122"/>
    </row>
    <row r="1001" spans="1:11" ht="16.2" x14ac:dyDescent="0.3">
      <c r="A1001" s="63"/>
      <c r="B1001" s="45" t="s">
        <v>1707</v>
      </c>
      <c r="C1001" s="4">
        <v>8</v>
      </c>
      <c r="D1001" s="4">
        <f t="shared" si="192"/>
        <v>7</v>
      </c>
      <c r="E1001" s="4"/>
      <c r="F1001" s="4"/>
      <c r="G1001" s="17"/>
      <c r="H1001" s="17"/>
      <c r="I1001" s="17"/>
      <c r="J1001" s="77"/>
      <c r="K1001" s="122"/>
    </row>
    <row r="1002" spans="1:11" ht="16.2" x14ac:dyDescent="0.3">
      <c r="A1002" s="63"/>
      <c r="B1002" s="45" t="s">
        <v>1708</v>
      </c>
      <c r="C1002" s="4"/>
      <c r="D1002" s="4" t="str">
        <f t="shared" si="192"/>
        <v/>
      </c>
      <c r="E1002" s="4"/>
      <c r="F1002" s="4"/>
      <c r="G1002" s="17"/>
      <c r="H1002" s="17"/>
      <c r="I1002" s="17"/>
      <c r="J1002" s="77"/>
      <c r="K1002" s="122"/>
    </row>
    <row r="1003" spans="1:11" ht="16.2" x14ac:dyDescent="0.3">
      <c r="A1003" s="63"/>
      <c r="B1003" s="45" t="s">
        <v>1709</v>
      </c>
      <c r="C1003" s="4">
        <v>12</v>
      </c>
      <c r="D1003" s="4">
        <f t="shared" si="192"/>
        <v>10</v>
      </c>
      <c r="E1003" s="4"/>
      <c r="F1003" s="4">
        <f t="shared" si="193"/>
        <v>2</v>
      </c>
      <c r="G1003" s="17">
        <f t="shared" si="194"/>
        <v>354.66666666666669</v>
      </c>
      <c r="H1003" s="17">
        <f t="shared" si="195"/>
        <v>0</v>
      </c>
      <c r="I1003" s="17"/>
      <c r="J1003" s="77"/>
      <c r="K1003" s="122"/>
    </row>
    <row r="1004" spans="1:11" ht="16.2" x14ac:dyDescent="0.3">
      <c r="A1004" s="63"/>
      <c r="B1004" s="45" t="s">
        <v>1710</v>
      </c>
      <c r="C1004" s="4">
        <v>12</v>
      </c>
      <c r="D1004" s="4">
        <v>10</v>
      </c>
      <c r="E1004" s="4"/>
      <c r="F1004" s="4">
        <f t="shared" si="193"/>
        <v>2</v>
      </c>
      <c r="G1004" s="17">
        <f t="shared" si="194"/>
        <v>354.66666666666669</v>
      </c>
      <c r="H1004" s="17">
        <f t="shared" si="195"/>
        <v>0</v>
      </c>
      <c r="I1004" s="17"/>
      <c r="J1004" s="77"/>
      <c r="K1004" s="122"/>
    </row>
    <row r="1005" spans="1:11" ht="16.2" x14ac:dyDescent="0.3">
      <c r="A1005" s="63"/>
      <c r="B1005" s="45" t="s">
        <v>1711</v>
      </c>
      <c r="C1005" s="4">
        <v>12</v>
      </c>
      <c r="D1005" s="4">
        <f t="shared" si="192"/>
        <v>10</v>
      </c>
      <c r="E1005" s="4"/>
      <c r="F1005" s="4">
        <f t="shared" si="193"/>
        <v>2</v>
      </c>
      <c r="G1005" s="17">
        <f t="shared" si="194"/>
        <v>354.66666666666669</v>
      </c>
      <c r="H1005" s="17">
        <f t="shared" si="195"/>
        <v>0</v>
      </c>
      <c r="I1005" s="17"/>
      <c r="J1005" s="77"/>
      <c r="K1005" s="122"/>
    </row>
    <row r="1006" spans="1:11" ht="16.2" x14ac:dyDescent="0.3">
      <c r="A1006" s="63"/>
      <c r="B1006" s="45" t="s">
        <v>1712</v>
      </c>
      <c r="C1006" s="4">
        <v>12</v>
      </c>
      <c r="D1006" s="4">
        <f t="shared" si="192"/>
        <v>10</v>
      </c>
      <c r="E1006" s="4"/>
      <c r="F1006" s="4">
        <f t="shared" si="193"/>
        <v>2</v>
      </c>
      <c r="G1006" s="17">
        <f t="shared" si="194"/>
        <v>354.66666666666669</v>
      </c>
      <c r="H1006" s="17">
        <f t="shared" si="195"/>
        <v>0</v>
      </c>
      <c r="I1006" s="17"/>
      <c r="J1006" s="77"/>
      <c r="K1006" s="122"/>
    </row>
    <row r="1007" spans="1:11" ht="16.2" x14ac:dyDescent="0.3">
      <c r="A1007" s="63"/>
      <c r="B1007" s="45" t="s">
        <v>1713</v>
      </c>
      <c r="C1007" s="4"/>
      <c r="D1007" s="4" t="str">
        <f t="shared" si="192"/>
        <v/>
      </c>
      <c r="E1007" s="4"/>
      <c r="F1007" s="4"/>
      <c r="G1007" s="17"/>
      <c r="H1007" s="17"/>
      <c r="I1007" s="17"/>
      <c r="J1007" s="77"/>
      <c r="K1007" s="122"/>
    </row>
    <row r="1008" spans="1:11" ht="16.2" x14ac:dyDescent="0.3">
      <c r="A1008" s="63"/>
      <c r="B1008" s="45" t="s">
        <v>1714</v>
      </c>
      <c r="C1008" s="4">
        <v>8</v>
      </c>
      <c r="D1008" s="4">
        <f t="shared" si="192"/>
        <v>7</v>
      </c>
      <c r="E1008" s="4"/>
      <c r="F1008" s="4"/>
      <c r="G1008" s="17"/>
      <c r="H1008" s="17"/>
      <c r="I1008" s="17"/>
      <c r="J1008" s="77"/>
      <c r="K1008" s="122"/>
    </row>
    <row r="1009" spans="1:11" ht="16.2" x14ac:dyDescent="0.3">
      <c r="A1009" s="63"/>
      <c r="B1009" s="45" t="s">
        <v>1715</v>
      </c>
      <c r="C1009" s="4">
        <v>13</v>
      </c>
      <c r="D1009" s="4">
        <f t="shared" si="192"/>
        <v>11</v>
      </c>
      <c r="E1009" s="4"/>
      <c r="F1009" s="4">
        <v>2</v>
      </c>
      <c r="G1009" s="17">
        <f t="shared" si="194"/>
        <v>354.66666666666669</v>
      </c>
      <c r="H1009" s="17">
        <f t="shared" si="195"/>
        <v>0</v>
      </c>
      <c r="I1009" s="17">
        <v>1</v>
      </c>
      <c r="J1009" s="77"/>
      <c r="K1009" s="122"/>
    </row>
    <row r="1010" spans="1:11" ht="16.2" x14ac:dyDescent="0.3">
      <c r="A1010" s="63"/>
      <c r="B1010" s="45" t="s">
        <v>1716</v>
      </c>
      <c r="C1010" s="4">
        <v>12</v>
      </c>
      <c r="D1010" s="4">
        <f t="shared" si="192"/>
        <v>10</v>
      </c>
      <c r="E1010" s="4"/>
      <c r="F1010" s="4">
        <f t="shared" si="193"/>
        <v>2</v>
      </c>
      <c r="G1010" s="17">
        <f t="shared" si="194"/>
        <v>354.66666666666669</v>
      </c>
      <c r="H1010" s="17">
        <f t="shared" si="195"/>
        <v>0</v>
      </c>
      <c r="I1010" s="17"/>
      <c r="J1010" s="77"/>
      <c r="K1010" s="122"/>
    </row>
    <row r="1011" spans="1:11" ht="16.2" x14ac:dyDescent="0.3">
      <c r="A1011" s="63"/>
      <c r="B1011" s="45" t="s">
        <v>1717</v>
      </c>
      <c r="C1011" s="4">
        <v>12</v>
      </c>
      <c r="D1011" s="4">
        <f t="shared" si="192"/>
        <v>10</v>
      </c>
      <c r="E1011" s="4"/>
      <c r="F1011" s="4">
        <f t="shared" si="193"/>
        <v>2</v>
      </c>
      <c r="G1011" s="17">
        <f t="shared" si="194"/>
        <v>354.66666666666669</v>
      </c>
      <c r="H1011" s="17">
        <f t="shared" si="195"/>
        <v>0</v>
      </c>
      <c r="I1011" s="17"/>
      <c r="J1011" s="77"/>
      <c r="K1011" s="122"/>
    </row>
    <row r="1012" spans="1:11" ht="16.2" x14ac:dyDescent="0.3">
      <c r="A1012" s="63"/>
      <c r="B1012" s="45" t="s">
        <v>1718</v>
      </c>
      <c r="C1012" s="4">
        <v>13</v>
      </c>
      <c r="D1012" s="4">
        <f t="shared" si="192"/>
        <v>11</v>
      </c>
      <c r="E1012" s="4"/>
      <c r="F1012" s="4">
        <v>2</v>
      </c>
      <c r="G1012" s="17">
        <f t="shared" si="194"/>
        <v>354.66666666666669</v>
      </c>
      <c r="H1012" s="17">
        <f t="shared" si="195"/>
        <v>0</v>
      </c>
      <c r="I1012" s="17">
        <v>1</v>
      </c>
      <c r="J1012" s="77"/>
      <c r="K1012" s="122"/>
    </row>
    <row r="1013" spans="1:11" ht="16.2" x14ac:dyDescent="0.3">
      <c r="A1013" s="63"/>
      <c r="B1013" s="45" t="s">
        <v>1719</v>
      </c>
      <c r="C1013" s="4"/>
      <c r="D1013" s="4" t="str">
        <f t="shared" si="192"/>
        <v/>
      </c>
      <c r="E1013" s="4"/>
      <c r="F1013" s="4"/>
      <c r="G1013" s="17"/>
      <c r="H1013" s="17"/>
      <c r="I1013" s="17"/>
      <c r="J1013" s="77"/>
      <c r="K1013" s="122"/>
    </row>
    <row r="1014" spans="1:11" ht="16.2" x14ac:dyDescent="0.3">
      <c r="A1014" s="63"/>
      <c r="B1014" s="45" t="s">
        <v>1720</v>
      </c>
      <c r="C1014" s="4">
        <v>12</v>
      </c>
      <c r="D1014" s="4">
        <f t="shared" si="192"/>
        <v>10</v>
      </c>
      <c r="E1014" s="4"/>
      <c r="F1014" s="4">
        <f t="shared" ref="F1014:F1017" si="196">D1014-8</f>
        <v>2</v>
      </c>
      <c r="G1014" s="17">
        <f t="shared" si="194"/>
        <v>354.66666666666669</v>
      </c>
      <c r="H1014" s="17">
        <f t="shared" ref="H1014:H1018" si="197">IF(F1014&gt;2,F1014-2,0)*133*5/3</f>
        <v>0</v>
      </c>
      <c r="I1014" s="17"/>
      <c r="J1014" s="77"/>
      <c r="K1014" s="122"/>
    </row>
    <row r="1015" spans="1:11" ht="16.2" x14ac:dyDescent="0.3">
      <c r="A1015" s="63"/>
      <c r="B1015" s="45" t="s">
        <v>1721</v>
      </c>
      <c r="C1015" s="4">
        <v>12</v>
      </c>
      <c r="D1015" s="4">
        <f t="shared" si="192"/>
        <v>10</v>
      </c>
      <c r="E1015" s="4"/>
      <c r="F1015" s="4">
        <f t="shared" si="196"/>
        <v>2</v>
      </c>
      <c r="G1015" s="17">
        <f t="shared" si="194"/>
        <v>354.66666666666669</v>
      </c>
      <c r="H1015" s="17">
        <f t="shared" si="197"/>
        <v>0</v>
      </c>
      <c r="I1015" s="17"/>
      <c r="J1015" s="77"/>
      <c r="K1015" s="122"/>
    </row>
    <row r="1016" spans="1:11" ht="16.2" x14ac:dyDescent="0.3">
      <c r="A1016" s="63"/>
      <c r="B1016" s="45" t="s">
        <v>1722</v>
      </c>
      <c r="C1016" s="4">
        <v>12</v>
      </c>
      <c r="D1016" s="4">
        <f t="shared" si="192"/>
        <v>10</v>
      </c>
      <c r="E1016" s="4"/>
      <c r="F1016" s="4">
        <f t="shared" si="196"/>
        <v>2</v>
      </c>
      <c r="G1016" s="17">
        <f t="shared" si="194"/>
        <v>354.66666666666669</v>
      </c>
      <c r="H1016" s="17">
        <f t="shared" si="197"/>
        <v>0</v>
      </c>
      <c r="I1016" s="17"/>
      <c r="J1016" s="77"/>
      <c r="K1016" s="122"/>
    </row>
    <row r="1017" spans="1:11" ht="16.2" x14ac:dyDescent="0.3">
      <c r="A1017" s="63"/>
      <c r="B1017" s="45" t="s">
        <v>1723</v>
      </c>
      <c r="C1017" s="4">
        <v>12</v>
      </c>
      <c r="D1017" s="4">
        <f t="shared" si="192"/>
        <v>10</v>
      </c>
      <c r="E1017" s="4"/>
      <c r="F1017" s="4">
        <f t="shared" si="196"/>
        <v>2</v>
      </c>
      <c r="G1017" s="17">
        <f t="shared" si="194"/>
        <v>354.66666666666669</v>
      </c>
      <c r="H1017" s="17">
        <f t="shared" si="197"/>
        <v>0</v>
      </c>
      <c r="I1017" s="17"/>
      <c r="J1017" s="77"/>
      <c r="K1017" s="122"/>
    </row>
    <row r="1018" spans="1:11" ht="16.2" x14ac:dyDescent="0.3">
      <c r="A1018" s="63"/>
      <c r="B1018" s="8" t="s">
        <v>59</v>
      </c>
      <c r="C1018" s="4"/>
      <c r="D1018" s="4">
        <v>177</v>
      </c>
      <c r="E1018" s="4"/>
      <c r="F1018" s="4">
        <f>SUM(F997:F1017)</f>
        <v>32</v>
      </c>
      <c r="G1018" s="17">
        <f t="shared" si="194"/>
        <v>354.66666666666669</v>
      </c>
      <c r="H1018" s="17">
        <f t="shared" si="197"/>
        <v>6650</v>
      </c>
      <c r="I1018" s="17">
        <v>4</v>
      </c>
      <c r="J1018" s="77">
        <v>23541</v>
      </c>
      <c r="K1018" s="122"/>
    </row>
    <row r="1019" spans="1:11" ht="32.4" x14ac:dyDescent="0.3">
      <c r="A1019" s="63"/>
      <c r="B1019" s="90" t="s">
        <v>1849</v>
      </c>
      <c r="C1019" s="4"/>
      <c r="D1019" s="4"/>
      <c r="E1019" s="4"/>
      <c r="F1019" s="4"/>
      <c r="G1019" s="17"/>
      <c r="H1019" s="17"/>
      <c r="I1019" s="17"/>
      <c r="J1019" s="77">
        <v>6561</v>
      </c>
      <c r="K1019" s="122"/>
    </row>
    <row r="1020" spans="1:11" ht="16.2" x14ac:dyDescent="0.3">
      <c r="A1020" s="63"/>
      <c r="B1020" s="8" t="s">
        <v>1817</v>
      </c>
      <c r="C1020" s="4"/>
      <c r="D1020" s="4"/>
      <c r="E1020" s="4"/>
      <c r="F1020" s="4"/>
      <c r="G1020" s="17"/>
      <c r="H1020" s="17"/>
      <c r="I1020" s="17"/>
      <c r="J1020" s="77">
        <v>30102</v>
      </c>
      <c r="K1020" s="122"/>
    </row>
    <row r="1021" spans="1:11" ht="32.4" x14ac:dyDescent="0.3">
      <c r="A1021" s="63"/>
      <c r="B1021" s="90" t="s">
        <v>2011</v>
      </c>
      <c r="C1021" s="4"/>
      <c r="D1021" s="4"/>
      <c r="E1021" s="4"/>
      <c r="F1021" s="4"/>
      <c r="G1021" s="17"/>
      <c r="H1021" s="17"/>
      <c r="I1021" s="17"/>
      <c r="J1021" s="77">
        <v>40624</v>
      </c>
      <c r="K1021" s="122"/>
    </row>
    <row r="1022" spans="1:11" ht="16.2" x14ac:dyDescent="0.3">
      <c r="A1022" s="63"/>
      <c r="B1022" s="8" t="s">
        <v>405</v>
      </c>
      <c r="C1022" s="138"/>
      <c r="D1022" s="9"/>
      <c r="E1022" s="9"/>
      <c r="F1022" s="9"/>
      <c r="G1022" s="10"/>
      <c r="H1022" s="10"/>
      <c r="I1022" s="10"/>
      <c r="J1022" s="141" t="s">
        <v>2012</v>
      </c>
      <c r="K1022" s="122"/>
    </row>
    <row r="1023" spans="1:11" x14ac:dyDescent="0.3">
      <c r="A1023" s="63"/>
      <c r="B1023"/>
      <c r="K1023" s="122"/>
    </row>
    <row r="1024" spans="1:11" ht="16.2" x14ac:dyDescent="0.3">
      <c r="A1024" s="63"/>
      <c r="B1024" s="45" t="s">
        <v>1751</v>
      </c>
      <c r="C1024" s="4">
        <v>12</v>
      </c>
      <c r="D1024" s="4">
        <f t="shared" ref="D1024:D1054" si="198">IF((OR(C1024&gt;12,C1024=12)),C1024-2,IF(C1024=8,C1024-1,""))</f>
        <v>10</v>
      </c>
      <c r="E1024" s="4"/>
      <c r="F1024" s="4">
        <f t="shared" ref="F1024:F1054" si="199">D1024-8</f>
        <v>2</v>
      </c>
      <c r="G1024" s="17">
        <f t="shared" ref="G1024:G1054" si="200">IF(2&lt;F1024,2,F1024)*133*4/3</f>
        <v>354.66666666666669</v>
      </c>
      <c r="H1024" s="17">
        <f t="shared" ref="H1024:H1054" si="201">IF(F1024&gt;2,F1024-2,0)*133*5/3</f>
        <v>0</v>
      </c>
      <c r="I1024" s="17"/>
      <c r="J1024" s="77"/>
      <c r="K1024" s="122"/>
    </row>
    <row r="1025" spans="1:11" ht="16.2" x14ac:dyDescent="0.3">
      <c r="A1025" s="63"/>
      <c r="B1025" s="45" t="s">
        <v>1752</v>
      </c>
      <c r="C1025" s="4">
        <v>12</v>
      </c>
      <c r="D1025" s="4">
        <f t="shared" si="198"/>
        <v>10</v>
      </c>
      <c r="E1025" s="4"/>
      <c r="F1025" s="4">
        <f t="shared" si="199"/>
        <v>2</v>
      </c>
      <c r="G1025" s="17">
        <f t="shared" si="200"/>
        <v>354.66666666666669</v>
      </c>
      <c r="H1025" s="17">
        <f t="shared" si="201"/>
        <v>0</v>
      </c>
      <c r="I1025" s="17"/>
      <c r="J1025" s="77"/>
      <c r="K1025" s="122"/>
    </row>
    <row r="1026" spans="1:11" ht="16.2" x14ac:dyDescent="0.3">
      <c r="A1026" s="63"/>
      <c r="B1026" s="45" t="s">
        <v>1724</v>
      </c>
      <c r="C1026" s="4">
        <v>12</v>
      </c>
      <c r="D1026" s="4">
        <f t="shared" si="198"/>
        <v>10</v>
      </c>
      <c r="E1026" s="4"/>
      <c r="F1026" s="4">
        <f t="shared" si="199"/>
        <v>2</v>
      </c>
      <c r="G1026" s="17">
        <f t="shared" si="200"/>
        <v>354.66666666666669</v>
      </c>
      <c r="H1026" s="17">
        <f t="shared" si="201"/>
        <v>0</v>
      </c>
      <c r="I1026" s="17"/>
      <c r="J1026" s="77"/>
      <c r="K1026" s="122"/>
    </row>
    <row r="1027" spans="1:11" ht="16.2" x14ac:dyDescent="0.3">
      <c r="A1027" s="63"/>
      <c r="B1027" s="45" t="s">
        <v>1725</v>
      </c>
      <c r="C1027" s="4">
        <v>12</v>
      </c>
      <c r="D1027" s="4">
        <f t="shared" si="198"/>
        <v>10</v>
      </c>
      <c r="E1027" s="4"/>
      <c r="F1027" s="4">
        <f t="shared" si="199"/>
        <v>2</v>
      </c>
      <c r="G1027" s="17">
        <f t="shared" si="200"/>
        <v>354.66666666666669</v>
      </c>
      <c r="H1027" s="17">
        <f t="shared" si="201"/>
        <v>0</v>
      </c>
      <c r="I1027" s="17"/>
      <c r="J1027" s="77"/>
      <c r="K1027" s="122"/>
    </row>
    <row r="1028" spans="1:11" ht="16.2" x14ac:dyDescent="0.3">
      <c r="A1028" s="63"/>
      <c r="B1028" s="45" t="s">
        <v>1726</v>
      </c>
      <c r="C1028" s="4">
        <v>12</v>
      </c>
      <c r="D1028" s="4">
        <f t="shared" si="198"/>
        <v>10</v>
      </c>
      <c r="E1028" s="4"/>
      <c r="F1028" s="4">
        <f t="shared" si="199"/>
        <v>2</v>
      </c>
      <c r="G1028" s="17">
        <f t="shared" si="200"/>
        <v>354.66666666666669</v>
      </c>
      <c r="H1028" s="17">
        <f t="shared" si="201"/>
        <v>0</v>
      </c>
      <c r="I1028" s="17"/>
      <c r="J1028" s="77"/>
      <c r="K1028" s="122"/>
    </row>
    <row r="1029" spans="1:11" ht="16.2" x14ac:dyDescent="0.3">
      <c r="A1029" s="63"/>
      <c r="B1029" s="45" t="s">
        <v>1727</v>
      </c>
      <c r="C1029" s="4">
        <v>12</v>
      </c>
      <c r="D1029" s="4">
        <f t="shared" si="198"/>
        <v>10</v>
      </c>
      <c r="E1029" s="4"/>
      <c r="F1029" s="4">
        <f t="shared" si="199"/>
        <v>2</v>
      </c>
      <c r="G1029" s="17">
        <f t="shared" si="200"/>
        <v>354.66666666666669</v>
      </c>
      <c r="H1029" s="17">
        <f t="shared" si="201"/>
        <v>0</v>
      </c>
      <c r="I1029" s="17"/>
      <c r="J1029" s="77"/>
      <c r="K1029" s="122"/>
    </row>
    <row r="1030" spans="1:11" ht="16.2" x14ac:dyDescent="0.3">
      <c r="A1030" s="63"/>
      <c r="B1030" s="45" t="s">
        <v>1728</v>
      </c>
      <c r="C1030" s="4">
        <v>12</v>
      </c>
      <c r="D1030" s="4">
        <f t="shared" si="198"/>
        <v>10</v>
      </c>
      <c r="E1030" s="4"/>
      <c r="F1030" s="4">
        <f t="shared" si="199"/>
        <v>2</v>
      </c>
      <c r="G1030" s="17">
        <f t="shared" si="200"/>
        <v>354.66666666666669</v>
      </c>
      <c r="H1030" s="17">
        <f t="shared" si="201"/>
        <v>0</v>
      </c>
      <c r="I1030" s="17"/>
      <c r="J1030" s="77"/>
      <c r="K1030" s="122"/>
    </row>
    <row r="1031" spans="1:11" ht="16.2" x14ac:dyDescent="0.3">
      <c r="A1031" s="63"/>
      <c r="B1031" s="45" t="s">
        <v>1729</v>
      </c>
      <c r="C1031" s="4">
        <v>12</v>
      </c>
      <c r="D1031" s="4">
        <f t="shared" si="198"/>
        <v>10</v>
      </c>
      <c r="E1031" s="4"/>
      <c r="F1031" s="4">
        <f t="shared" si="199"/>
        <v>2</v>
      </c>
      <c r="G1031" s="17">
        <f t="shared" si="200"/>
        <v>354.66666666666669</v>
      </c>
      <c r="H1031" s="17">
        <f t="shared" si="201"/>
        <v>0</v>
      </c>
      <c r="I1031" s="17"/>
      <c r="J1031" s="77"/>
      <c r="K1031" s="122"/>
    </row>
    <row r="1032" spans="1:11" ht="16.2" x14ac:dyDescent="0.3">
      <c r="A1032" s="63"/>
      <c r="B1032" s="45" t="s">
        <v>1730</v>
      </c>
      <c r="C1032" s="4"/>
      <c r="D1032" s="4" t="str">
        <f t="shared" si="198"/>
        <v/>
      </c>
      <c r="E1032" s="4"/>
      <c r="F1032" s="4"/>
      <c r="G1032" s="17"/>
      <c r="H1032" s="17"/>
      <c r="I1032" s="17"/>
      <c r="J1032" s="77"/>
      <c r="K1032" s="122"/>
    </row>
    <row r="1033" spans="1:11" ht="16.2" x14ac:dyDescent="0.3">
      <c r="A1033" s="63"/>
      <c r="B1033" s="45" t="s">
        <v>1731</v>
      </c>
      <c r="C1033" s="4"/>
      <c r="D1033" s="4" t="str">
        <f t="shared" si="198"/>
        <v/>
      </c>
      <c r="E1033" s="4"/>
      <c r="F1033" s="4"/>
      <c r="G1033" s="17"/>
      <c r="H1033" s="17"/>
      <c r="I1033" s="17"/>
      <c r="J1033" s="77"/>
      <c r="K1033" s="122"/>
    </row>
    <row r="1034" spans="1:11" ht="16.2" x14ac:dyDescent="0.3">
      <c r="A1034" s="63"/>
      <c r="B1034" s="45" t="s">
        <v>1732</v>
      </c>
      <c r="C1034" s="4">
        <v>12</v>
      </c>
      <c r="D1034" s="4">
        <f t="shared" si="198"/>
        <v>10</v>
      </c>
      <c r="E1034" s="4"/>
      <c r="F1034" s="4">
        <f t="shared" si="199"/>
        <v>2</v>
      </c>
      <c r="G1034" s="17">
        <f t="shared" si="200"/>
        <v>354.66666666666669</v>
      </c>
      <c r="H1034" s="17">
        <f t="shared" si="201"/>
        <v>0</v>
      </c>
      <c r="I1034" s="17"/>
      <c r="J1034" s="77"/>
      <c r="K1034" s="122"/>
    </row>
    <row r="1035" spans="1:11" ht="16.2" x14ac:dyDescent="0.3">
      <c r="A1035" s="63"/>
      <c r="B1035" s="45" t="s">
        <v>1753</v>
      </c>
      <c r="C1035" s="4">
        <v>12</v>
      </c>
      <c r="D1035" s="4">
        <f t="shared" si="198"/>
        <v>10</v>
      </c>
      <c r="E1035" s="4"/>
      <c r="F1035" s="4">
        <f t="shared" si="199"/>
        <v>2</v>
      </c>
      <c r="G1035" s="17">
        <f t="shared" si="200"/>
        <v>354.66666666666669</v>
      </c>
      <c r="H1035" s="17">
        <f t="shared" si="201"/>
        <v>0</v>
      </c>
      <c r="I1035" s="17"/>
      <c r="J1035" s="77"/>
      <c r="K1035" s="122"/>
    </row>
    <row r="1036" spans="1:11" ht="16.2" x14ac:dyDescent="0.3">
      <c r="A1036" s="63"/>
      <c r="B1036" s="45" t="s">
        <v>1733</v>
      </c>
      <c r="C1036" s="4">
        <v>12</v>
      </c>
      <c r="D1036" s="4">
        <f t="shared" si="198"/>
        <v>10</v>
      </c>
      <c r="E1036" s="4"/>
      <c r="F1036" s="4">
        <f t="shared" si="199"/>
        <v>2</v>
      </c>
      <c r="G1036" s="17">
        <f t="shared" si="200"/>
        <v>354.66666666666669</v>
      </c>
      <c r="H1036" s="17">
        <f t="shared" si="201"/>
        <v>0</v>
      </c>
      <c r="I1036" s="17"/>
      <c r="J1036" s="77"/>
      <c r="K1036" s="122"/>
    </row>
    <row r="1037" spans="1:11" ht="16.2" x14ac:dyDescent="0.3">
      <c r="A1037" s="63"/>
      <c r="B1037" s="45" t="s">
        <v>1734</v>
      </c>
      <c r="C1037" s="4">
        <v>12</v>
      </c>
      <c r="D1037" s="4">
        <f t="shared" si="198"/>
        <v>10</v>
      </c>
      <c r="E1037" s="4"/>
      <c r="F1037" s="4">
        <f t="shared" si="199"/>
        <v>2</v>
      </c>
      <c r="G1037" s="17">
        <f t="shared" si="200"/>
        <v>354.66666666666669</v>
      </c>
      <c r="H1037" s="17">
        <f t="shared" si="201"/>
        <v>0</v>
      </c>
      <c r="I1037" s="17"/>
      <c r="J1037" s="77"/>
      <c r="K1037" s="122"/>
    </row>
    <row r="1038" spans="1:11" ht="16.2" x14ac:dyDescent="0.3">
      <c r="A1038" s="63"/>
      <c r="B1038" s="45" t="s">
        <v>1735</v>
      </c>
      <c r="C1038" s="4"/>
      <c r="D1038" s="4" t="str">
        <f t="shared" si="198"/>
        <v/>
      </c>
      <c r="E1038" s="4"/>
      <c r="F1038" s="4"/>
      <c r="G1038" s="17"/>
      <c r="H1038" s="17"/>
      <c r="I1038" s="17"/>
      <c r="J1038" s="77"/>
      <c r="K1038" s="122"/>
    </row>
    <row r="1039" spans="1:11" ht="16.2" x14ac:dyDescent="0.3">
      <c r="A1039" s="63"/>
      <c r="B1039" s="45" t="s">
        <v>1736</v>
      </c>
      <c r="C1039" s="4"/>
      <c r="D1039" s="4"/>
      <c r="E1039" s="4"/>
      <c r="F1039" s="4"/>
      <c r="G1039" s="17">
        <f t="shared" si="200"/>
        <v>0</v>
      </c>
      <c r="H1039" s="17">
        <f t="shared" si="201"/>
        <v>0</v>
      </c>
      <c r="I1039" s="17"/>
      <c r="J1039" s="77"/>
      <c r="K1039" s="122"/>
    </row>
    <row r="1040" spans="1:11" ht="16.2" x14ac:dyDescent="0.3">
      <c r="A1040" s="63"/>
      <c r="B1040" s="45" t="s">
        <v>1737</v>
      </c>
      <c r="C1040" s="4">
        <v>12</v>
      </c>
      <c r="D1040" s="4">
        <f t="shared" si="198"/>
        <v>10</v>
      </c>
      <c r="E1040" s="4"/>
      <c r="F1040" s="4">
        <f t="shared" si="199"/>
        <v>2</v>
      </c>
      <c r="G1040" s="17">
        <f t="shared" si="200"/>
        <v>354.66666666666669</v>
      </c>
      <c r="H1040" s="17">
        <f t="shared" si="201"/>
        <v>0</v>
      </c>
      <c r="I1040" s="17"/>
      <c r="J1040" s="77"/>
      <c r="K1040" s="122"/>
    </row>
    <row r="1041" spans="1:11" ht="16.2" x14ac:dyDescent="0.3">
      <c r="A1041" s="63"/>
      <c r="B1041" s="45" t="s">
        <v>1738</v>
      </c>
      <c r="C1041" s="4">
        <v>13</v>
      </c>
      <c r="D1041" s="4">
        <f t="shared" si="198"/>
        <v>11</v>
      </c>
      <c r="E1041" s="4"/>
      <c r="F1041" s="4">
        <f t="shared" si="199"/>
        <v>3</v>
      </c>
      <c r="G1041" s="17">
        <f t="shared" si="200"/>
        <v>354.66666666666669</v>
      </c>
      <c r="H1041" s="17">
        <f t="shared" si="201"/>
        <v>221.66666666666666</v>
      </c>
      <c r="I1041" s="17"/>
      <c r="J1041" s="77"/>
      <c r="K1041" s="122"/>
    </row>
    <row r="1042" spans="1:11" ht="16.2" x14ac:dyDescent="0.3">
      <c r="A1042" s="63"/>
      <c r="B1042" s="45" t="s">
        <v>1739</v>
      </c>
      <c r="C1042" s="4">
        <v>12</v>
      </c>
      <c r="D1042" s="4">
        <f t="shared" si="198"/>
        <v>10</v>
      </c>
      <c r="E1042" s="4"/>
      <c r="F1042" s="4">
        <f t="shared" si="199"/>
        <v>2</v>
      </c>
      <c r="G1042" s="17">
        <f t="shared" si="200"/>
        <v>354.66666666666669</v>
      </c>
      <c r="H1042" s="17">
        <f t="shared" si="201"/>
        <v>0</v>
      </c>
      <c r="I1042" s="17"/>
      <c r="J1042" s="77"/>
      <c r="K1042" s="122"/>
    </row>
    <row r="1043" spans="1:11" ht="16.2" x14ac:dyDescent="0.3">
      <c r="A1043" s="63"/>
      <c r="B1043" s="45" t="s">
        <v>1740</v>
      </c>
      <c r="C1043" s="4">
        <v>13</v>
      </c>
      <c r="D1043" s="4">
        <f t="shared" si="198"/>
        <v>11</v>
      </c>
      <c r="E1043" s="4"/>
      <c r="F1043" s="4">
        <f t="shared" si="199"/>
        <v>3</v>
      </c>
      <c r="G1043" s="17">
        <f t="shared" si="200"/>
        <v>354.66666666666669</v>
      </c>
      <c r="H1043" s="17">
        <f t="shared" si="201"/>
        <v>221.66666666666666</v>
      </c>
      <c r="I1043" s="17"/>
      <c r="J1043" s="77"/>
      <c r="K1043" s="122"/>
    </row>
    <row r="1044" spans="1:11" ht="16.2" x14ac:dyDescent="0.3">
      <c r="A1044" s="63"/>
      <c r="B1044" s="45" t="s">
        <v>1741</v>
      </c>
      <c r="C1044" s="4"/>
      <c r="D1044" s="4" t="str">
        <f t="shared" si="198"/>
        <v/>
      </c>
      <c r="E1044" s="4"/>
      <c r="F1044" s="4"/>
      <c r="G1044" s="17"/>
      <c r="H1044" s="17"/>
      <c r="I1044" s="17"/>
      <c r="J1044" s="77"/>
      <c r="K1044" s="122"/>
    </row>
    <row r="1045" spans="1:11" ht="16.2" x14ac:dyDescent="0.3">
      <c r="A1045" s="63"/>
      <c r="B1045" s="45" t="s">
        <v>1742</v>
      </c>
      <c r="C1045" s="4"/>
      <c r="D1045" s="4" t="str">
        <f t="shared" si="198"/>
        <v/>
      </c>
      <c r="E1045" s="4"/>
      <c r="F1045" s="4"/>
      <c r="G1045" s="17"/>
      <c r="H1045" s="17"/>
      <c r="I1045" s="17"/>
      <c r="J1045" s="77"/>
      <c r="K1045" s="122"/>
    </row>
    <row r="1046" spans="1:11" ht="16.2" x14ac:dyDescent="0.3">
      <c r="A1046" s="63"/>
      <c r="B1046" s="45" t="s">
        <v>1743</v>
      </c>
      <c r="C1046" s="4">
        <v>12</v>
      </c>
      <c r="D1046" s="4">
        <f t="shared" si="198"/>
        <v>10</v>
      </c>
      <c r="E1046" s="4"/>
      <c r="F1046" s="4">
        <f t="shared" si="199"/>
        <v>2</v>
      </c>
      <c r="G1046" s="17">
        <f t="shared" si="200"/>
        <v>354.66666666666669</v>
      </c>
      <c r="H1046" s="17">
        <f t="shared" si="201"/>
        <v>0</v>
      </c>
      <c r="I1046" s="17"/>
      <c r="J1046" s="77"/>
      <c r="K1046" s="122"/>
    </row>
    <row r="1047" spans="1:11" ht="16.2" x14ac:dyDescent="0.3">
      <c r="A1047" s="63"/>
      <c r="B1047" s="45" t="s">
        <v>1744</v>
      </c>
      <c r="C1047" s="4">
        <v>12</v>
      </c>
      <c r="D1047" s="4">
        <f t="shared" si="198"/>
        <v>10</v>
      </c>
      <c r="E1047" s="4"/>
      <c r="F1047" s="4">
        <f t="shared" si="199"/>
        <v>2</v>
      </c>
      <c r="G1047" s="17">
        <f t="shared" si="200"/>
        <v>354.66666666666669</v>
      </c>
      <c r="H1047" s="17">
        <f t="shared" si="201"/>
        <v>0</v>
      </c>
      <c r="I1047" s="17"/>
      <c r="J1047" s="77"/>
      <c r="K1047" s="122"/>
    </row>
    <row r="1048" spans="1:11" ht="16.2" x14ac:dyDescent="0.3">
      <c r="A1048" s="63"/>
      <c r="B1048" s="45" t="s">
        <v>1745</v>
      </c>
      <c r="C1048" s="4">
        <v>12</v>
      </c>
      <c r="D1048" s="4">
        <f t="shared" si="198"/>
        <v>10</v>
      </c>
      <c r="E1048" s="4"/>
      <c r="F1048" s="4">
        <f t="shared" si="199"/>
        <v>2</v>
      </c>
      <c r="G1048" s="17">
        <f t="shared" si="200"/>
        <v>354.66666666666669</v>
      </c>
      <c r="H1048" s="17">
        <f t="shared" si="201"/>
        <v>0</v>
      </c>
      <c r="I1048" s="17"/>
      <c r="J1048" s="77"/>
      <c r="K1048" s="122"/>
    </row>
    <row r="1049" spans="1:11" ht="16.2" x14ac:dyDescent="0.3">
      <c r="A1049" s="63"/>
      <c r="B1049" s="45" t="s">
        <v>1746</v>
      </c>
      <c r="C1049" s="4">
        <v>12</v>
      </c>
      <c r="D1049" s="4">
        <f t="shared" si="198"/>
        <v>10</v>
      </c>
      <c r="E1049" s="4"/>
      <c r="F1049" s="4">
        <f t="shared" si="199"/>
        <v>2</v>
      </c>
      <c r="G1049" s="17">
        <f t="shared" si="200"/>
        <v>354.66666666666669</v>
      </c>
      <c r="H1049" s="17">
        <f t="shared" si="201"/>
        <v>0</v>
      </c>
      <c r="I1049" s="17"/>
      <c r="J1049" s="77"/>
      <c r="K1049" s="122"/>
    </row>
    <row r="1050" spans="1:11" ht="16.2" x14ac:dyDescent="0.3">
      <c r="A1050" s="63"/>
      <c r="B1050" s="45" t="s">
        <v>1747</v>
      </c>
      <c r="C1050" s="4"/>
      <c r="D1050" s="4" t="str">
        <f t="shared" si="198"/>
        <v/>
      </c>
      <c r="E1050" s="4"/>
      <c r="F1050" s="4"/>
      <c r="G1050" s="17"/>
      <c r="H1050" s="17"/>
      <c r="I1050" s="17"/>
      <c r="J1050" s="77"/>
      <c r="K1050" s="122"/>
    </row>
    <row r="1051" spans="1:11" ht="16.2" x14ac:dyDescent="0.3">
      <c r="A1051" s="63"/>
      <c r="B1051" s="45" t="s">
        <v>1748</v>
      </c>
      <c r="C1051" s="4"/>
      <c r="D1051" s="4" t="str">
        <f t="shared" si="198"/>
        <v/>
      </c>
      <c r="E1051" s="4"/>
      <c r="F1051" s="4"/>
      <c r="G1051" s="17"/>
      <c r="H1051" s="17"/>
      <c r="I1051" s="17"/>
      <c r="J1051" s="77"/>
      <c r="K1051" s="122"/>
    </row>
    <row r="1052" spans="1:11" ht="16.2" x14ac:dyDescent="0.3">
      <c r="A1052" s="63"/>
      <c r="B1052" s="45" t="s">
        <v>1749</v>
      </c>
      <c r="C1052" s="4">
        <v>12</v>
      </c>
      <c r="D1052" s="4">
        <f t="shared" si="198"/>
        <v>10</v>
      </c>
      <c r="E1052" s="4"/>
      <c r="F1052" s="4">
        <f t="shared" si="199"/>
        <v>2</v>
      </c>
      <c r="G1052" s="17">
        <f t="shared" si="200"/>
        <v>354.66666666666669</v>
      </c>
      <c r="H1052" s="17">
        <f t="shared" si="201"/>
        <v>0</v>
      </c>
      <c r="I1052" s="17"/>
      <c r="J1052" s="77"/>
      <c r="K1052" s="122"/>
    </row>
    <row r="1053" spans="1:11" ht="16.2" x14ac:dyDescent="0.3">
      <c r="A1053" s="63"/>
      <c r="B1053" s="45" t="s">
        <v>1750</v>
      </c>
      <c r="C1053" s="4">
        <v>13</v>
      </c>
      <c r="D1053" s="4">
        <f t="shared" si="198"/>
        <v>11</v>
      </c>
      <c r="E1053" s="4"/>
      <c r="F1053" s="4">
        <v>2</v>
      </c>
      <c r="G1053" s="17">
        <f t="shared" si="200"/>
        <v>354.66666666666669</v>
      </c>
      <c r="H1053" s="17">
        <f t="shared" si="201"/>
        <v>0</v>
      </c>
      <c r="I1053" s="17">
        <v>1</v>
      </c>
      <c r="J1053" s="77"/>
      <c r="K1053" s="122"/>
    </row>
    <row r="1054" spans="1:11" ht="16.2" x14ac:dyDescent="0.3">
      <c r="A1054" s="63"/>
      <c r="B1054" s="45" t="s">
        <v>1783</v>
      </c>
      <c r="C1054" s="4">
        <v>12</v>
      </c>
      <c r="D1054" s="4">
        <f t="shared" si="198"/>
        <v>10</v>
      </c>
      <c r="E1054" s="4"/>
      <c r="F1054" s="4">
        <f t="shared" si="199"/>
        <v>2</v>
      </c>
      <c r="G1054" s="17">
        <f t="shared" si="200"/>
        <v>354.66666666666669</v>
      </c>
      <c r="H1054" s="17">
        <f t="shared" si="201"/>
        <v>0</v>
      </c>
      <c r="I1054" s="17"/>
      <c r="J1054" s="77"/>
      <c r="K1054" s="122"/>
    </row>
    <row r="1055" spans="1:11" ht="16.2" x14ac:dyDescent="0.3">
      <c r="A1055" s="63"/>
      <c r="B1055" s="8" t="s">
        <v>59</v>
      </c>
      <c r="C1055" s="4"/>
      <c r="D1055" s="4">
        <v>184</v>
      </c>
      <c r="E1055" s="4"/>
      <c r="F1055" s="4">
        <f>SUM(F1024:F1054)</f>
        <v>48</v>
      </c>
      <c r="G1055" s="17"/>
      <c r="H1055" s="17"/>
      <c r="I1055" s="17">
        <v>1</v>
      </c>
      <c r="J1055" s="77">
        <v>24472</v>
      </c>
      <c r="K1055" s="122"/>
    </row>
    <row r="1056" spans="1:11" ht="32.4" x14ac:dyDescent="0.3">
      <c r="A1056" s="63"/>
      <c r="B1056" s="90" t="s">
        <v>1849</v>
      </c>
      <c r="C1056" s="4"/>
      <c r="D1056" s="4"/>
      <c r="E1056" s="4"/>
      <c r="F1056" s="4"/>
      <c r="G1056" s="17"/>
      <c r="H1056" s="17"/>
      <c r="I1056" s="17"/>
      <c r="J1056" s="77">
        <v>8822</v>
      </c>
      <c r="K1056" s="122"/>
    </row>
    <row r="1057" spans="1:11" ht="16.2" x14ac:dyDescent="0.3">
      <c r="A1057" s="63"/>
      <c r="B1057" s="8" t="s">
        <v>1817</v>
      </c>
      <c r="C1057" s="4"/>
      <c r="D1057" s="4"/>
      <c r="E1057" s="4"/>
      <c r="F1057" s="4"/>
      <c r="G1057" s="17"/>
      <c r="H1057" s="17"/>
      <c r="I1057" s="17"/>
      <c r="J1057" s="77">
        <v>33294</v>
      </c>
      <c r="K1057" s="122"/>
    </row>
    <row r="1058" spans="1:11" ht="16.2" x14ac:dyDescent="0.3">
      <c r="A1058" s="63"/>
      <c r="B1058" s="8" t="s">
        <v>1</v>
      </c>
      <c r="C1058" s="27"/>
      <c r="D1058" s="4"/>
      <c r="E1058" s="4"/>
      <c r="F1058" s="4"/>
      <c r="G1058" s="1"/>
      <c r="H1058" s="1"/>
      <c r="I1058" s="1"/>
      <c r="J1058" s="134" t="s">
        <v>2013</v>
      </c>
      <c r="K1058" s="122"/>
    </row>
    <row r="1059" spans="1:11" ht="16.2" x14ac:dyDescent="0.3">
      <c r="A1059" s="63"/>
      <c r="B1059" s="8" t="s">
        <v>405</v>
      </c>
      <c r="C1059" s="138"/>
      <c r="D1059" s="9"/>
      <c r="E1059" s="9"/>
      <c r="F1059" s="9"/>
      <c r="G1059" s="10"/>
      <c r="H1059" s="10"/>
      <c r="I1059" s="10"/>
      <c r="J1059" s="141" t="s">
        <v>2014</v>
      </c>
      <c r="K1059" s="122"/>
    </row>
    <row r="1060" spans="1:11" x14ac:dyDescent="0.3">
      <c r="A1060" s="63"/>
      <c r="B1060"/>
      <c r="K1060" s="122"/>
    </row>
    <row r="1061" spans="1:11" ht="16.2" x14ac:dyDescent="0.3">
      <c r="A1061" s="63"/>
      <c r="B1061" s="66" t="s">
        <v>1784</v>
      </c>
      <c r="C1061" s="4">
        <v>13</v>
      </c>
      <c r="D1061" s="4">
        <f t="shared" ref="D1061" si="202">IF((OR(C1061&gt;12,C1061=12)),C1061-2,IF(C1061=8,C1061-1,""))</f>
        <v>11</v>
      </c>
      <c r="E1061" s="4"/>
      <c r="F1061" s="4">
        <v>2</v>
      </c>
      <c r="G1061" s="17">
        <f t="shared" ref="G1061:G1088" si="203">IF(2&lt;F1061,2,F1061)*133*4/3</f>
        <v>354.66666666666669</v>
      </c>
      <c r="H1061" s="17">
        <f t="shared" ref="H1061" si="204">IF(F1061&gt;2,F1061-2,0)*133*5/3</f>
        <v>0</v>
      </c>
      <c r="I1061" s="17">
        <v>1</v>
      </c>
      <c r="J1061" s="77"/>
      <c r="K1061" s="122"/>
    </row>
    <row r="1062" spans="1:11" ht="16.2" x14ac:dyDescent="0.3">
      <c r="A1062" s="63"/>
      <c r="B1062" s="45" t="s">
        <v>1754</v>
      </c>
      <c r="C1062" s="4"/>
      <c r="D1062" s="4" t="str">
        <f t="shared" ref="D1062:D1089" si="205">IF((OR(C1062&gt;12,C1062=12)),C1062-2,IF(C1062=8,C1062-1,""))</f>
        <v/>
      </c>
      <c r="E1062" s="4"/>
      <c r="F1062" s="4"/>
      <c r="G1062" s="17"/>
      <c r="H1062" s="17"/>
      <c r="I1062" s="17"/>
      <c r="J1062" s="77"/>
      <c r="K1062" s="122"/>
    </row>
    <row r="1063" spans="1:11" ht="16.2" x14ac:dyDescent="0.3">
      <c r="A1063" s="63"/>
      <c r="B1063" s="45" t="s">
        <v>1755</v>
      </c>
      <c r="C1063" s="4"/>
      <c r="D1063" s="4" t="str">
        <f t="shared" si="205"/>
        <v/>
      </c>
      <c r="E1063" s="4"/>
      <c r="F1063" s="4"/>
      <c r="G1063" s="17"/>
      <c r="H1063" s="17"/>
      <c r="I1063" s="17"/>
      <c r="J1063" s="77"/>
      <c r="K1063" s="122"/>
    </row>
    <row r="1064" spans="1:11" ht="16.2" x14ac:dyDescent="0.3">
      <c r="A1064" s="63"/>
      <c r="B1064" s="45" t="s">
        <v>1756</v>
      </c>
      <c r="C1064" s="4">
        <v>12</v>
      </c>
      <c r="D1064" s="4">
        <f t="shared" si="205"/>
        <v>10</v>
      </c>
      <c r="E1064" s="4"/>
      <c r="F1064" s="4">
        <f t="shared" ref="F1064:F1086" si="206">D1064-8</f>
        <v>2</v>
      </c>
      <c r="G1064" s="17">
        <f t="shared" si="203"/>
        <v>354.66666666666669</v>
      </c>
      <c r="H1064" s="17">
        <f t="shared" ref="H1064:H1089" si="207">IF(F1064&gt;2,F1064-2,0)*133*5/3</f>
        <v>0</v>
      </c>
      <c r="I1064" s="17"/>
      <c r="J1064" s="77"/>
      <c r="K1064" s="122"/>
    </row>
    <row r="1065" spans="1:11" ht="16.2" x14ac:dyDescent="0.3">
      <c r="A1065" s="63"/>
      <c r="B1065" s="45" t="s">
        <v>1757</v>
      </c>
      <c r="C1065" s="4">
        <v>12</v>
      </c>
      <c r="D1065" s="4">
        <f t="shared" si="205"/>
        <v>10</v>
      </c>
      <c r="E1065" s="4"/>
      <c r="F1065" s="4">
        <f t="shared" si="206"/>
        <v>2</v>
      </c>
      <c r="G1065" s="17">
        <f t="shared" si="203"/>
        <v>354.66666666666669</v>
      </c>
      <c r="H1065" s="17">
        <f t="shared" si="207"/>
        <v>0</v>
      </c>
      <c r="I1065" s="17"/>
      <c r="J1065" s="77"/>
      <c r="K1065" s="122"/>
    </row>
    <row r="1066" spans="1:11" ht="16.2" x14ac:dyDescent="0.3">
      <c r="A1066" s="63"/>
      <c r="B1066" s="45" t="s">
        <v>533</v>
      </c>
      <c r="C1066" s="4">
        <v>12</v>
      </c>
      <c r="D1066" s="4">
        <f t="shared" si="205"/>
        <v>10</v>
      </c>
      <c r="E1066" s="4"/>
      <c r="F1066" s="4">
        <f t="shared" si="206"/>
        <v>2</v>
      </c>
      <c r="G1066" s="17">
        <f t="shared" si="203"/>
        <v>354.66666666666669</v>
      </c>
      <c r="H1066" s="17">
        <f t="shared" si="207"/>
        <v>0</v>
      </c>
      <c r="I1066" s="17"/>
      <c r="J1066" s="77"/>
      <c r="K1066" s="122"/>
    </row>
    <row r="1067" spans="1:11" ht="16.2" x14ac:dyDescent="0.3">
      <c r="A1067" s="63"/>
      <c r="B1067" s="45" t="s">
        <v>534</v>
      </c>
      <c r="C1067" s="4">
        <v>12</v>
      </c>
      <c r="D1067" s="4">
        <f t="shared" si="205"/>
        <v>10</v>
      </c>
      <c r="E1067" s="4"/>
      <c r="F1067" s="4">
        <f t="shared" si="206"/>
        <v>2</v>
      </c>
      <c r="G1067" s="17">
        <f t="shared" si="203"/>
        <v>354.66666666666669</v>
      </c>
      <c r="H1067" s="17">
        <f t="shared" si="207"/>
        <v>0</v>
      </c>
      <c r="I1067" s="17"/>
      <c r="J1067" s="77"/>
      <c r="K1067" s="122"/>
    </row>
    <row r="1068" spans="1:11" ht="16.2" x14ac:dyDescent="0.3">
      <c r="A1068" s="63"/>
      <c r="B1068" s="45" t="s">
        <v>535</v>
      </c>
      <c r="C1068" s="4"/>
      <c r="D1068" s="4" t="str">
        <f t="shared" si="205"/>
        <v/>
      </c>
      <c r="E1068" s="4"/>
      <c r="F1068" s="4"/>
      <c r="G1068" s="17"/>
      <c r="H1068" s="17"/>
      <c r="I1068" s="17"/>
      <c r="J1068" s="77"/>
      <c r="K1068" s="122"/>
    </row>
    <row r="1069" spans="1:11" ht="16.2" x14ac:dyDescent="0.3">
      <c r="A1069" s="63"/>
      <c r="B1069" s="45" t="s">
        <v>536</v>
      </c>
      <c r="C1069" s="4"/>
      <c r="D1069" s="4" t="str">
        <f t="shared" si="205"/>
        <v/>
      </c>
      <c r="E1069" s="4"/>
      <c r="F1069" s="4"/>
      <c r="G1069" s="17"/>
      <c r="H1069" s="17"/>
      <c r="I1069" s="17"/>
      <c r="J1069" s="77"/>
      <c r="K1069" s="122"/>
    </row>
    <row r="1070" spans="1:11" ht="16.2" x14ac:dyDescent="0.3">
      <c r="A1070" s="63"/>
      <c r="B1070" s="45" t="s">
        <v>537</v>
      </c>
      <c r="C1070" s="4">
        <v>13</v>
      </c>
      <c r="D1070" s="4">
        <f t="shared" si="205"/>
        <v>11</v>
      </c>
      <c r="E1070" s="4"/>
      <c r="F1070" s="4">
        <v>2</v>
      </c>
      <c r="G1070" s="17">
        <f t="shared" si="203"/>
        <v>354.66666666666669</v>
      </c>
      <c r="H1070" s="17">
        <f t="shared" si="207"/>
        <v>0</v>
      </c>
      <c r="I1070" s="17">
        <v>1</v>
      </c>
      <c r="J1070" s="77"/>
      <c r="K1070" s="122"/>
    </row>
    <row r="1071" spans="1:11" ht="16.2" x14ac:dyDescent="0.3">
      <c r="A1071" s="63"/>
      <c r="B1071" s="45" t="s">
        <v>1758</v>
      </c>
      <c r="C1071" s="4">
        <v>12</v>
      </c>
      <c r="D1071" s="4">
        <f t="shared" si="205"/>
        <v>10</v>
      </c>
      <c r="E1071" s="4"/>
      <c r="F1071" s="4">
        <f t="shared" si="206"/>
        <v>2</v>
      </c>
      <c r="G1071" s="17">
        <f t="shared" si="203"/>
        <v>354.66666666666669</v>
      </c>
      <c r="H1071" s="17">
        <f t="shared" si="207"/>
        <v>0</v>
      </c>
      <c r="I1071" s="17"/>
      <c r="J1071" s="77"/>
      <c r="K1071" s="122"/>
    </row>
    <row r="1072" spans="1:11" ht="16.2" x14ac:dyDescent="0.3">
      <c r="A1072" s="63"/>
      <c r="B1072" s="45" t="s">
        <v>539</v>
      </c>
      <c r="C1072" s="4">
        <v>13</v>
      </c>
      <c r="D1072" s="4">
        <f t="shared" si="205"/>
        <v>11</v>
      </c>
      <c r="E1072" s="4"/>
      <c r="F1072" s="4">
        <v>2</v>
      </c>
      <c r="G1072" s="17">
        <f t="shared" si="203"/>
        <v>354.66666666666669</v>
      </c>
      <c r="H1072" s="17">
        <f t="shared" si="207"/>
        <v>0</v>
      </c>
      <c r="I1072" s="17">
        <v>1</v>
      </c>
      <c r="J1072" s="77"/>
      <c r="K1072" s="122"/>
    </row>
    <row r="1073" spans="1:11" ht="16.2" x14ac:dyDescent="0.3">
      <c r="A1073" s="63"/>
      <c r="B1073" s="45" t="s">
        <v>540</v>
      </c>
      <c r="C1073" s="4">
        <v>8</v>
      </c>
      <c r="D1073" s="4">
        <f t="shared" si="205"/>
        <v>7</v>
      </c>
      <c r="E1073" s="4"/>
      <c r="F1073" s="4"/>
      <c r="G1073" s="17"/>
      <c r="H1073" s="17"/>
      <c r="I1073" s="17"/>
      <c r="J1073" s="77"/>
      <c r="K1073" s="122"/>
    </row>
    <row r="1074" spans="1:11" ht="16.2" x14ac:dyDescent="0.3">
      <c r="A1074" s="63"/>
      <c r="B1074" s="180" t="s">
        <v>2145</v>
      </c>
      <c r="C1074" s="19"/>
      <c r="D1074" s="19" t="str">
        <f t="shared" si="205"/>
        <v/>
      </c>
      <c r="E1074" s="19"/>
      <c r="F1074" s="19"/>
      <c r="G1074" s="20"/>
      <c r="H1074" s="20"/>
      <c r="I1074" s="20"/>
      <c r="J1074" s="91"/>
      <c r="K1074" s="122"/>
    </row>
    <row r="1075" spans="1:11" ht="16.2" x14ac:dyDescent="0.3">
      <c r="A1075" s="63"/>
      <c r="B1075" s="45" t="s">
        <v>541</v>
      </c>
      <c r="C1075" s="4"/>
      <c r="D1075" s="4" t="str">
        <f t="shared" si="205"/>
        <v/>
      </c>
      <c r="E1075" s="4"/>
      <c r="F1075" s="4"/>
      <c r="G1075" s="17"/>
      <c r="H1075" s="17"/>
      <c r="I1075" s="17"/>
      <c r="J1075" s="77"/>
      <c r="K1075" s="122"/>
    </row>
    <row r="1076" spans="1:11" ht="16.2" x14ac:dyDescent="0.3">
      <c r="A1076" s="63"/>
      <c r="B1076" s="45" t="s">
        <v>542</v>
      </c>
      <c r="C1076" s="4">
        <v>12</v>
      </c>
      <c r="D1076" s="4">
        <f t="shared" si="205"/>
        <v>10</v>
      </c>
      <c r="E1076" s="4"/>
      <c r="F1076" s="4">
        <f t="shared" si="206"/>
        <v>2</v>
      </c>
      <c r="G1076" s="17">
        <f t="shared" si="203"/>
        <v>354.66666666666669</v>
      </c>
      <c r="H1076" s="17">
        <f t="shared" si="207"/>
        <v>0</v>
      </c>
      <c r="I1076" s="17"/>
      <c r="J1076" s="77"/>
      <c r="K1076" s="122"/>
    </row>
    <row r="1077" spans="1:11" ht="16.2" x14ac:dyDescent="0.3">
      <c r="A1077" s="63"/>
      <c r="B1077" s="45" t="s">
        <v>543</v>
      </c>
      <c r="C1077" s="4">
        <v>12</v>
      </c>
      <c r="D1077" s="4">
        <v>10</v>
      </c>
      <c r="E1077" s="4"/>
      <c r="F1077" s="4">
        <f t="shared" si="206"/>
        <v>2</v>
      </c>
      <c r="G1077" s="17">
        <f t="shared" si="203"/>
        <v>354.66666666666669</v>
      </c>
      <c r="H1077" s="17">
        <f t="shared" si="207"/>
        <v>0</v>
      </c>
      <c r="I1077" s="17"/>
      <c r="J1077" s="77"/>
      <c r="K1077" s="122"/>
    </row>
    <row r="1078" spans="1:11" ht="16.2" x14ac:dyDescent="0.3">
      <c r="A1078" s="63"/>
      <c r="B1078" s="45" t="s">
        <v>544</v>
      </c>
      <c r="C1078" s="4">
        <v>12</v>
      </c>
      <c r="D1078" s="4">
        <f t="shared" si="205"/>
        <v>10</v>
      </c>
      <c r="E1078" s="4"/>
      <c r="F1078" s="4">
        <f t="shared" si="206"/>
        <v>2</v>
      </c>
      <c r="G1078" s="17">
        <f t="shared" si="203"/>
        <v>354.66666666666669</v>
      </c>
      <c r="H1078" s="17">
        <f t="shared" si="207"/>
        <v>0</v>
      </c>
      <c r="I1078" s="17"/>
      <c r="J1078" s="77"/>
      <c r="K1078" s="122"/>
    </row>
    <row r="1079" spans="1:11" ht="16.2" x14ac:dyDescent="0.3">
      <c r="A1079" s="63"/>
      <c r="B1079" s="190" t="s">
        <v>545</v>
      </c>
      <c r="C1079" s="19">
        <v>12</v>
      </c>
      <c r="D1079" s="19">
        <f t="shared" si="205"/>
        <v>10</v>
      </c>
      <c r="E1079" s="19"/>
      <c r="F1079" s="19">
        <f t="shared" si="206"/>
        <v>2</v>
      </c>
      <c r="G1079" s="20">
        <f t="shared" si="203"/>
        <v>354.66666666666669</v>
      </c>
      <c r="H1079" s="20">
        <f t="shared" si="207"/>
        <v>0</v>
      </c>
      <c r="I1079" s="20"/>
      <c r="J1079" s="91"/>
      <c r="K1079" s="122"/>
    </row>
    <row r="1080" spans="1:11" ht="16.2" x14ac:dyDescent="0.3">
      <c r="A1080" s="63"/>
      <c r="B1080" s="180" t="s">
        <v>2146</v>
      </c>
      <c r="C1080" s="19"/>
      <c r="D1080" s="19" t="str">
        <f t="shared" si="205"/>
        <v/>
      </c>
      <c r="E1080" s="19"/>
      <c r="F1080" s="19"/>
      <c r="G1080" s="20"/>
      <c r="H1080" s="20"/>
      <c r="I1080" s="20"/>
      <c r="J1080" s="91"/>
      <c r="K1080" s="122"/>
    </row>
    <row r="1081" spans="1:11" ht="16.2" x14ac:dyDescent="0.3">
      <c r="A1081" s="63"/>
      <c r="B1081" s="45" t="s">
        <v>546</v>
      </c>
      <c r="C1081" s="4"/>
      <c r="D1081" s="4" t="str">
        <f t="shared" si="205"/>
        <v/>
      </c>
      <c r="E1081" s="4"/>
      <c r="F1081" s="4"/>
      <c r="G1081" s="17"/>
      <c r="H1081" s="17"/>
      <c r="I1081" s="17"/>
      <c r="J1081" s="77"/>
      <c r="K1081" s="122"/>
    </row>
    <row r="1082" spans="1:11" ht="16.2" x14ac:dyDescent="0.3">
      <c r="A1082" s="63"/>
      <c r="B1082" s="45" t="s">
        <v>547</v>
      </c>
      <c r="C1082" s="4">
        <v>13</v>
      </c>
      <c r="D1082" s="4">
        <f t="shared" si="205"/>
        <v>11</v>
      </c>
      <c r="E1082" s="4"/>
      <c r="F1082" s="4">
        <v>2</v>
      </c>
      <c r="G1082" s="17">
        <f t="shared" si="203"/>
        <v>354.66666666666669</v>
      </c>
      <c r="H1082" s="17">
        <f t="shared" si="207"/>
        <v>0</v>
      </c>
      <c r="I1082" s="17">
        <v>1</v>
      </c>
      <c r="J1082" s="77"/>
      <c r="K1082" s="122"/>
    </row>
    <row r="1083" spans="1:11" ht="16.2" x14ac:dyDescent="0.3">
      <c r="A1083" s="63"/>
      <c r="B1083" s="45" t="s">
        <v>548</v>
      </c>
      <c r="C1083" s="4">
        <v>12</v>
      </c>
      <c r="D1083" s="4">
        <f t="shared" si="205"/>
        <v>10</v>
      </c>
      <c r="E1083" s="4"/>
      <c r="F1083" s="4">
        <f t="shared" si="206"/>
        <v>2</v>
      </c>
      <c r="G1083" s="17">
        <f t="shared" si="203"/>
        <v>354.66666666666669</v>
      </c>
      <c r="H1083" s="17">
        <f t="shared" si="207"/>
        <v>0</v>
      </c>
      <c r="I1083" s="17"/>
      <c r="J1083" s="77"/>
      <c r="K1083" s="122"/>
    </row>
    <row r="1084" spans="1:11" ht="16.2" x14ac:dyDescent="0.3">
      <c r="A1084" s="63"/>
      <c r="B1084" s="45" t="s">
        <v>549</v>
      </c>
      <c r="C1084" s="4">
        <v>13</v>
      </c>
      <c r="D1084" s="4">
        <f t="shared" si="205"/>
        <v>11</v>
      </c>
      <c r="E1084" s="4"/>
      <c r="F1084" s="4">
        <v>2</v>
      </c>
      <c r="G1084" s="17">
        <f t="shared" si="203"/>
        <v>354.66666666666669</v>
      </c>
      <c r="H1084" s="17">
        <f t="shared" si="207"/>
        <v>0</v>
      </c>
      <c r="I1084" s="17">
        <v>1</v>
      </c>
      <c r="J1084" s="77"/>
      <c r="K1084" s="122"/>
    </row>
    <row r="1085" spans="1:11" ht="16.2" x14ac:dyDescent="0.3">
      <c r="A1085" s="63"/>
      <c r="B1085" s="45" t="s">
        <v>550</v>
      </c>
      <c r="C1085" s="4">
        <v>14</v>
      </c>
      <c r="D1085" s="4">
        <f t="shared" si="205"/>
        <v>12</v>
      </c>
      <c r="E1085" s="4"/>
      <c r="F1085" s="4">
        <v>2</v>
      </c>
      <c r="G1085" s="17">
        <f t="shared" si="203"/>
        <v>354.66666666666669</v>
      </c>
      <c r="H1085" s="17">
        <f t="shared" si="207"/>
        <v>0</v>
      </c>
      <c r="I1085" s="17">
        <v>2</v>
      </c>
      <c r="J1085" s="77"/>
      <c r="K1085" s="122"/>
    </row>
    <row r="1086" spans="1:11" ht="16.2" x14ac:dyDescent="0.3">
      <c r="A1086" s="63"/>
      <c r="B1086" s="45" t="s">
        <v>551</v>
      </c>
      <c r="C1086" s="4">
        <v>12</v>
      </c>
      <c r="D1086" s="4">
        <f t="shared" si="205"/>
        <v>10</v>
      </c>
      <c r="E1086" s="4"/>
      <c r="F1086" s="4">
        <f t="shared" si="206"/>
        <v>2</v>
      </c>
      <c r="G1086" s="17">
        <f t="shared" si="203"/>
        <v>354.66666666666669</v>
      </c>
      <c r="H1086" s="17">
        <f t="shared" si="207"/>
        <v>0</v>
      </c>
      <c r="I1086" s="17"/>
      <c r="J1086" s="77"/>
      <c r="K1086" s="122"/>
    </row>
    <row r="1087" spans="1:11" ht="16.2" x14ac:dyDescent="0.3">
      <c r="A1087" s="63"/>
      <c r="B1087" s="45" t="s">
        <v>552</v>
      </c>
      <c r="C1087" s="4"/>
      <c r="D1087" s="4" t="str">
        <f t="shared" si="205"/>
        <v/>
      </c>
      <c r="E1087" s="4"/>
      <c r="F1087" s="4"/>
      <c r="G1087" s="17"/>
      <c r="H1087" s="17"/>
      <c r="I1087" s="17"/>
      <c r="J1087" s="77"/>
      <c r="K1087" s="122"/>
    </row>
    <row r="1088" spans="1:11" ht="16.2" x14ac:dyDescent="0.3">
      <c r="A1088" s="63"/>
      <c r="B1088" s="45" t="s">
        <v>553</v>
      </c>
      <c r="C1088" s="4">
        <v>12</v>
      </c>
      <c r="D1088" s="4">
        <f t="shared" si="205"/>
        <v>10</v>
      </c>
      <c r="E1088" s="4"/>
      <c r="F1088" s="4">
        <f t="shared" ref="F1088:F1090" si="208">D1088-8</f>
        <v>2</v>
      </c>
      <c r="G1088" s="17">
        <f t="shared" si="203"/>
        <v>354.66666666666669</v>
      </c>
      <c r="H1088" s="17">
        <f t="shared" si="207"/>
        <v>0</v>
      </c>
      <c r="I1088" s="17"/>
      <c r="J1088" s="77"/>
      <c r="K1088" s="122"/>
    </row>
    <row r="1089" spans="1:11" ht="16.2" x14ac:dyDescent="0.3">
      <c r="A1089" s="63"/>
      <c r="B1089" s="45" t="s">
        <v>554</v>
      </c>
      <c r="C1089" s="4">
        <v>12</v>
      </c>
      <c r="D1089" s="4">
        <f t="shared" si="205"/>
        <v>10</v>
      </c>
      <c r="E1089" s="4"/>
      <c r="F1089" s="4">
        <f t="shared" si="208"/>
        <v>2</v>
      </c>
      <c r="G1089" s="17">
        <f t="shared" ref="G1089:G1091" si="209">IF(2&lt;F1089,2,F1089)*133*4/3</f>
        <v>354.66666666666669</v>
      </c>
      <c r="H1089" s="17">
        <f t="shared" si="207"/>
        <v>0</v>
      </c>
      <c r="I1089" s="17"/>
      <c r="J1089" s="77"/>
      <c r="K1089" s="122"/>
    </row>
    <row r="1090" spans="1:11" ht="16.2" x14ac:dyDescent="0.3">
      <c r="A1090" s="63"/>
      <c r="B1090" s="45" t="s">
        <v>555</v>
      </c>
      <c r="C1090" s="4">
        <v>11</v>
      </c>
      <c r="D1090" s="4">
        <v>10</v>
      </c>
      <c r="E1090" s="4"/>
      <c r="F1090" s="4">
        <f t="shared" si="208"/>
        <v>2</v>
      </c>
      <c r="G1090" s="17">
        <f t="shared" si="209"/>
        <v>354.66666666666669</v>
      </c>
      <c r="H1090" s="17">
        <f t="shared" ref="H1090:H1091" si="210">IF(F1090&gt;2,F1090-2,0)*133*5/3</f>
        <v>0</v>
      </c>
      <c r="I1090" s="17"/>
      <c r="J1090" s="77"/>
      <c r="K1090" s="122"/>
    </row>
    <row r="1091" spans="1:11" ht="16.2" x14ac:dyDescent="0.3">
      <c r="A1091" s="63"/>
      <c r="B1091" s="8" t="s">
        <v>59</v>
      </c>
      <c r="C1091" s="4"/>
      <c r="D1091" s="4">
        <v>167</v>
      </c>
      <c r="E1091" s="4"/>
      <c r="F1091" s="4">
        <f>SUM(F1061:F1090)</f>
        <v>40</v>
      </c>
      <c r="G1091" s="17">
        <f t="shared" si="209"/>
        <v>354.66666666666669</v>
      </c>
      <c r="H1091" s="17">
        <f t="shared" si="210"/>
        <v>8423.3333333333339</v>
      </c>
      <c r="I1091" s="17">
        <v>7</v>
      </c>
      <c r="J1091" s="77">
        <v>22211</v>
      </c>
      <c r="K1091" s="122"/>
    </row>
    <row r="1092" spans="1:11" ht="32.4" x14ac:dyDescent="0.3">
      <c r="A1092" s="63"/>
      <c r="B1092" s="90" t="s">
        <v>1849</v>
      </c>
      <c r="C1092" s="27"/>
      <c r="D1092" s="4"/>
      <c r="E1092" s="4"/>
      <c r="F1092" s="4"/>
      <c r="G1092" s="1"/>
      <c r="H1092" s="1"/>
      <c r="I1092" s="1"/>
      <c r="J1092" s="134" t="s">
        <v>2015</v>
      </c>
      <c r="K1092" s="122"/>
    </row>
    <row r="1093" spans="1:11" ht="16.2" x14ac:dyDescent="0.3">
      <c r="A1093" s="63"/>
      <c r="B1093" s="8" t="s">
        <v>1817</v>
      </c>
      <c r="C1093" s="27"/>
      <c r="D1093" s="4"/>
      <c r="E1093" s="4"/>
      <c r="F1093" s="4"/>
      <c r="G1093" s="1"/>
      <c r="H1093" s="1"/>
      <c r="I1093" s="1"/>
      <c r="J1093" s="134" t="s">
        <v>2016</v>
      </c>
      <c r="K1093" s="122"/>
    </row>
    <row r="1094" spans="1:11" ht="16.2" x14ac:dyDescent="0.3">
      <c r="A1094" s="63"/>
      <c r="B1094" s="8" t="s">
        <v>1</v>
      </c>
      <c r="C1094" s="27"/>
      <c r="D1094" s="4"/>
      <c r="E1094" s="4"/>
      <c r="F1094" s="4"/>
      <c r="G1094" s="1"/>
      <c r="H1094" s="1"/>
      <c r="I1094" s="1"/>
      <c r="J1094" s="134" t="s">
        <v>2017</v>
      </c>
      <c r="K1094" s="122"/>
    </row>
    <row r="1095" spans="1:11" ht="16.2" x14ac:dyDescent="0.3">
      <c r="A1095" s="63"/>
      <c r="B1095" s="8" t="s">
        <v>405</v>
      </c>
      <c r="C1095" s="9"/>
      <c r="D1095" s="9" t="str">
        <f t="shared" ref="D1095" si="211">IF((OR(C1095&gt;12,C1095=12)),C1095-2,IF(C1095=8,C1095-1,""))</f>
        <v/>
      </c>
      <c r="E1095" s="9"/>
      <c r="F1095" s="9"/>
      <c r="G1095" s="10"/>
      <c r="H1095" s="10"/>
      <c r="I1095" s="10"/>
      <c r="J1095" s="78">
        <v>8831</v>
      </c>
      <c r="K1095" s="122"/>
    </row>
    <row r="1096" spans="1:11" x14ac:dyDescent="0.3">
      <c r="A1096" s="63"/>
      <c r="B1096"/>
      <c r="K1096" s="122"/>
    </row>
    <row r="1097" spans="1:11" x14ac:dyDescent="0.3">
      <c r="A1097" s="63"/>
      <c r="B1097"/>
      <c r="K1097" s="122"/>
    </row>
    <row r="1098" spans="1:11" ht="16.2" x14ac:dyDescent="0.3">
      <c r="A1098" s="63"/>
      <c r="B1098" s="45" t="s">
        <v>1759</v>
      </c>
      <c r="C1098" s="4"/>
      <c r="D1098" s="4" t="str">
        <f t="shared" ref="D1098:D1131" si="212">IF((OR(C1098&gt;12,C1098=12)),C1098-2,IF(C1098=8,C1098-1,""))</f>
        <v/>
      </c>
      <c r="E1098" s="4"/>
      <c r="F1098" s="4"/>
      <c r="G1098" s="17"/>
      <c r="H1098" s="17"/>
      <c r="I1098" s="17"/>
      <c r="J1098" s="77"/>
      <c r="K1098" s="122"/>
    </row>
    <row r="1099" spans="1:11" ht="16.2" x14ac:dyDescent="0.3">
      <c r="A1099" s="63"/>
      <c r="B1099" s="45" t="s">
        <v>557</v>
      </c>
      <c r="C1099" s="4"/>
      <c r="D1099" s="4" t="str">
        <f t="shared" si="212"/>
        <v/>
      </c>
      <c r="E1099" s="4"/>
      <c r="F1099" s="4"/>
      <c r="G1099" s="17"/>
      <c r="H1099" s="17"/>
      <c r="I1099" s="17"/>
      <c r="J1099" s="77"/>
      <c r="K1099" s="122"/>
    </row>
    <row r="1100" spans="1:11" ht="16.2" x14ac:dyDescent="0.3">
      <c r="A1100" s="63"/>
      <c r="B1100" s="45" t="s">
        <v>558</v>
      </c>
      <c r="C1100" s="4"/>
      <c r="D1100" s="4" t="str">
        <f t="shared" si="212"/>
        <v/>
      </c>
      <c r="E1100" s="4"/>
      <c r="F1100" s="4"/>
      <c r="G1100" s="17"/>
      <c r="H1100" s="17"/>
      <c r="I1100" s="17"/>
      <c r="J1100" s="77"/>
      <c r="K1100" s="122"/>
    </row>
    <row r="1101" spans="1:11" ht="16.2" x14ac:dyDescent="0.3">
      <c r="A1101" s="63"/>
      <c r="B1101" s="45" t="s">
        <v>559</v>
      </c>
      <c r="C1101" s="4">
        <v>13</v>
      </c>
      <c r="D1101" s="4">
        <f t="shared" si="212"/>
        <v>11</v>
      </c>
      <c r="E1101" s="4"/>
      <c r="F1101" s="4">
        <v>2</v>
      </c>
      <c r="G1101" s="17">
        <f t="shared" ref="G1101:G1131" si="213">IF(2&lt;F1101,2,F1101)*133*4/3</f>
        <v>354.66666666666669</v>
      </c>
      <c r="H1101" s="17">
        <f t="shared" ref="H1101:H1131" si="214">IF(F1101&gt;2,F1101-2,0)*133*5/3</f>
        <v>0</v>
      </c>
      <c r="I1101" s="17">
        <v>1</v>
      </c>
      <c r="J1101" s="77"/>
      <c r="K1101" s="122"/>
    </row>
    <row r="1102" spans="1:11" ht="16.2" x14ac:dyDescent="0.3">
      <c r="A1102" s="63"/>
      <c r="B1102" s="45" t="s">
        <v>560</v>
      </c>
      <c r="C1102" s="4">
        <v>12</v>
      </c>
      <c r="D1102" s="4">
        <f t="shared" si="212"/>
        <v>10</v>
      </c>
      <c r="E1102" s="4"/>
      <c r="F1102" s="4">
        <f t="shared" ref="F1102:F1128" si="215">D1102-8</f>
        <v>2</v>
      </c>
      <c r="G1102" s="17">
        <f t="shared" si="213"/>
        <v>354.66666666666669</v>
      </c>
      <c r="H1102" s="17">
        <f t="shared" si="214"/>
        <v>0</v>
      </c>
      <c r="I1102" s="17"/>
      <c r="J1102" s="77"/>
      <c r="K1102" s="122"/>
    </row>
    <row r="1103" spans="1:11" ht="16.2" x14ac:dyDescent="0.3">
      <c r="A1103" s="63"/>
      <c r="B1103" s="45" t="s">
        <v>561</v>
      </c>
      <c r="C1103" s="4">
        <v>13</v>
      </c>
      <c r="D1103" s="4">
        <f t="shared" si="212"/>
        <v>11</v>
      </c>
      <c r="E1103" s="4"/>
      <c r="F1103" s="4">
        <v>2</v>
      </c>
      <c r="G1103" s="17">
        <f t="shared" si="213"/>
        <v>354.66666666666669</v>
      </c>
      <c r="H1103" s="17">
        <f t="shared" si="214"/>
        <v>0</v>
      </c>
      <c r="I1103" s="17">
        <v>1</v>
      </c>
      <c r="J1103" s="77"/>
      <c r="K1103" s="122"/>
    </row>
    <row r="1104" spans="1:11" ht="16.2" x14ac:dyDescent="0.3">
      <c r="A1104" s="63"/>
      <c r="B1104" s="45" t="s">
        <v>562</v>
      </c>
      <c r="C1104" s="4">
        <v>12</v>
      </c>
      <c r="D1104" s="4">
        <f t="shared" si="212"/>
        <v>10</v>
      </c>
      <c r="E1104" s="4"/>
      <c r="F1104" s="4">
        <f t="shared" si="215"/>
        <v>2</v>
      </c>
      <c r="G1104" s="17">
        <f t="shared" si="213"/>
        <v>354.66666666666669</v>
      </c>
      <c r="H1104" s="17">
        <f t="shared" si="214"/>
        <v>0</v>
      </c>
      <c r="I1104" s="17"/>
      <c r="J1104" s="77"/>
      <c r="K1104" s="122"/>
    </row>
    <row r="1105" spans="1:11" ht="16.2" x14ac:dyDescent="0.3">
      <c r="A1105" s="63"/>
      <c r="B1105" s="45" t="s">
        <v>563</v>
      </c>
      <c r="C1105" s="4"/>
      <c r="D1105" s="4" t="str">
        <f t="shared" si="212"/>
        <v/>
      </c>
      <c r="E1105" s="4"/>
      <c r="F1105" s="4"/>
      <c r="G1105" s="17"/>
      <c r="H1105" s="17"/>
      <c r="I1105" s="17"/>
      <c r="J1105" s="77"/>
      <c r="K1105" s="122"/>
    </row>
    <row r="1106" spans="1:11" ht="16.2" x14ac:dyDescent="0.3">
      <c r="A1106" s="63"/>
      <c r="B1106" s="45" t="s">
        <v>564</v>
      </c>
      <c r="C1106" s="4">
        <v>12</v>
      </c>
      <c r="D1106" s="4">
        <v>10</v>
      </c>
      <c r="E1106" s="4"/>
      <c r="F1106" s="4">
        <f t="shared" si="215"/>
        <v>2</v>
      </c>
      <c r="G1106" s="17">
        <f t="shared" si="213"/>
        <v>354.66666666666669</v>
      </c>
      <c r="H1106" s="17">
        <f t="shared" si="214"/>
        <v>0</v>
      </c>
      <c r="I1106" s="17"/>
      <c r="J1106" s="77"/>
      <c r="K1106" s="122"/>
    </row>
    <row r="1107" spans="1:11" ht="16.2" x14ac:dyDescent="0.3">
      <c r="A1107" s="63"/>
      <c r="B1107" s="45" t="s">
        <v>565</v>
      </c>
      <c r="C1107" s="4">
        <v>12</v>
      </c>
      <c r="D1107" s="4">
        <f t="shared" si="212"/>
        <v>10</v>
      </c>
      <c r="E1107" s="4"/>
      <c r="F1107" s="4">
        <f t="shared" si="215"/>
        <v>2</v>
      </c>
      <c r="G1107" s="17">
        <f t="shared" si="213"/>
        <v>354.66666666666669</v>
      </c>
      <c r="H1107" s="17">
        <f t="shared" si="214"/>
        <v>0</v>
      </c>
      <c r="I1107" s="17"/>
      <c r="J1107" s="77"/>
      <c r="K1107" s="122"/>
    </row>
    <row r="1108" spans="1:11" ht="16.2" x14ac:dyDescent="0.3">
      <c r="A1108" s="63"/>
      <c r="B1108" s="45" t="s">
        <v>566</v>
      </c>
      <c r="C1108" s="4">
        <v>12</v>
      </c>
      <c r="D1108" s="4">
        <f t="shared" si="212"/>
        <v>10</v>
      </c>
      <c r="E1108" s="4"/>
      <c r="F1108" s="4">
        <f t="shared" si="215"/>
        <v>2</v>
      </c>
      <c r="G1108" s="17">
        <f t="shared" si="213"/>
        <v>354.66666666666669</v>
      </c>
      <c r="H1108" s="17">
        <f t="shared" si="214"/>
        <v>0</v>
      </c>
      <c r="I1108" s="17"/>
      <c r="J1108" s="77"/>
      <c r="K1108" s="122"/>
    </row>
    <row r="1109" spans="1:11" ht="16.2" x14ac:dyDescent="0.3">
      <c r="A1109" s="63"/>
      <c r="B1109" s="45" t="s">
        <v>1760</v>
      </c>
      <c r="C1109" s="4">
        <v>12</v>
      </c>
      <c r="D1109" s="4">
        <f t="shared" si="212"/>
        <v>10</v>
      </c>
      <c r="E1109" s="4"/>
      <c r="F1109" s="4">
        <f t="shared" si="215"/>
        <v>2</v>
      </c>
      <c r="G1109" s="17">
        <f t="shared" si="213"/>
        <v>354.66666666666669</v>
      </c>
      <c r="H1109" s="17">
        <f t="shared" si="214"/>
        <v>0</v>
      </c>
      <c r="I1109" s="17"/>
      <c r="J1109" s="77"/>
      <c r="K1109" s="122"/>
    </row>
    <row r="1110" spans="1:11" ht="16.2" x14ac:dyDescent="0.3">
      <c r="A1110" s="63"/>
      <c r="B1110" s="45" t="s">
        <v>568</v>
      </c>
      <c r="C1110" s="4">
        <v>12</v>
      </c>
      <c r="D1110" s="4">
        <f t="shared" si="212"/>
        <v>10</v>
      </c>
      <c r="E1110" s="4"/>
      <c r="F1110" s="4">
        <f t="shared" si="215"/>
        <v>2</v>
      </c>
      <c r="G1110" s="17">
        <f t="shared" si="213"/>
        <v>354.66666666666669</v>
      </c>
      <c r="H1110" s="17">
        <f t="shared" si="214"/>
        <v>0</v>
      </c>
      <c r="I1110" s="17"/>
      <c r="J1110" s="77"/>
      <c r="K1110" s="122"/>
    </row>
    <row r="1111" spans="1:11" ht="16.2" x14ac:dyDescent="0.3">
      <c r="A1111" s="63"/>
      <c r="B1111" s="45" t="s">
        <v>569</v>
      </c>
      <c r="C1111" s="4"/>
      <c r="D1111" s="4" t="str">
        <f t="shared" si="212"/>
        <v/>
      </c>
      <c r="E1111" s="4"/>
      <c r="F1111" s="4"/>
      <c r="G1111" s="17"/>
      <c r="H1111" s="17"/>
      <c r="I1111" s="17"/>
      <c r="J1111" s="77"/>
      <c r="K1111" s="122"/>
    </row>
    <row r="1112" spans="1:11" ht="16.2" x14ac:dyDescent="0.3">
      <c r="A1112" s="63"/>
      <c r="B1112" s="45" t="s">
        <v>570</v>
      </c>
      <c r="C1112" s="4"/>
      <c r="D1112" s="4" t="str">
        <f t="shared" si="212"/>
        <v/>
      </c>
      <c r="E1112" s="4"/>
      <c r="F1112" s="4"/>
      <c r="G1112" s="17"/>
      <c r="H1112" s="17"/>
      <c r="I1112" s="17"/>
      <c r="J1112" s="77"/>
      <c r="K1112" s="122"/>
    </row>
    <row r="1113" spans="1:11" ht="16.2" x14ac:dyDescent="0.3">
      <c r="A1113" s="63"/>
      <c r="B1113" s="45" t="s">
        <v>571</v>
      </c>
      <c r="C1113" s="4">
        <v>14</v>
      </c>
      <c r="D1113" s="4">
        <v>12</v>
      </c>
      <c r="E1113" s="4"/>
      <c r="F1113" s="4">
        <v>2</v>
      </c>
      <c r="G1113" s="17"/>
      <c r="H1113" s="17"/>
      <c r="I1113" s="17">
        <v>2</v>
      </c>
      <c r="J1113" s="77"/>
      <c r="K1113" s="122"/>
    </row>
    <row r="1114" spans="1:11" ht="16.2" x14ac:dyDescent="0.3">
      <c r="A1114" s="63"/>
      <c r="B1114" s="45" t="s">
        <v>572</v>
      </c>
      <c r="C1114" s="4">
        <v>12</v>
      </c>
      <c r="D1114" s="4">
        <f t="shared" si="212"/>
        <v>10</v>
      </c>
      <c r="E1114" s="4"/>
      <c r="F1114" s="4">
        <f t="shared" si="215"/>
        <v>2</v>
      </c>
      <c r="G1114" s="17">
        <f t="shared" si="213"/>
        <v>354.66666666666669</v>
      </c>
      <c r="H1114" s="17">
        <f t="shared" si="214"/>
        <v>0</v>
      </c>
      <c r="I1114" s="17"/>
      <c r="J1114" s="77"/>
      <c r="K1114" s="122"/>
    </row>
    <row r="1115" spans="1:11" ht="16.2" x14ac:dyDescent="0.3">
      <c r="A1115" s="63"/>
      <c r="B1115" s="45" t="s">
        <v>573</v>
      </c>
      <c r="C1115" s="4">
        <v>13</v>
      </c>
      <c r="D1115" s="4">
        <f t="shared" si="212"/>
        <v>11</v>
      </c>
      <c r="E1115" s="4"/>
      <c r="F1115" s="4">
        <v>2</v>
      </c>
      <c r="G1115" s="17">
        <f t="shared" si="213"/>
        <v>354.66666666666669</v>
      </c>
      <c r="H1115" s="17">
        <f t="shared" si="214"/>
        <v>0</v>
      </c>
      <c r="I1115" s="17">
        <v>1</v>
      </c>
      <c r="J1115" s="77"/>
      <c r="K1115" s="122"/>
    </row>
    <row r="1116" spans="1:11" ht="16.2" x14ac:dyDescent="0.3">
      <c r="A1116" s="63"/>
      <c r="B1116" s="45" t="s">
        <v>574</v>
      </c>
      <c r="C1116" s="4">
        <v>12</v>
      </c>
      <c r="D1116" s="4">
        <f t="shared" si="212"/>
        <v>10</v>
      </c>
      <c r="E1116" s="4"/>
      <c r="F1116" s="4">
        <f t="shared" si="215"/>
        <v>2</v>
      </c>
      <c r="G1116" s="17">
        <f t="shared" si="213"/>
        <v>354.66666666666669</v>
      </c>
      <c r="H1116" s="17">
        <f t="shared" si="214"/>
        <v>0</v>
      </c>
      <c r="I1116" s="17"/>
      <c r="J1116" s="77"/>
      <c r="K1116" s="122"/>
    </row>
    <row r="1117" spans="1:11" ht="16.2" x14ac:dyDescent="0.3">
      <c r="A1117" s="63"/>
      <c r="B1117" s="45" t="s">
        <v>575</v>
      </c>
      <c r="C1117" s="4"/>
      <c r="D1117" s="4" t="str">
        <f t="shared" si="212"/>
        <v/>
      </c>
      <c r="E1117" s="4"/>
      <c r="F1117" s="4"/>
      <c r="G1117" s="17"/>
      <c r="H1117" s="17"/>
      <c r="I1117" s="17"/>
      <c r="J1117" s="77"/>
      <c r="K1117" s="122"/>
    </row>
    <row r="1118" spans="1:11" ht="16.2" x14ac:dyDescent="0.3">
      <c r="A1118" s="63"/>
      <c r="B1118" s="45" t="s">
        <v>576</v>
      </c>
      <c r="C1118" s="4"/>
      <c r="D1118" s="4" t="str">
        <f t="shared" si="212"/>
        <v/>
      </c>
      <c r="E1118" s="4"/>
      <c r="F1118" s="4"/>
      <c r="G1118" s="17"/>
      <c r="H1118" s="17"/>
      <c r="I1118" s="17"/>
      <c r="J1118" s="77"/>
      <c r="K1118" s="122"/>
    </row>
    <row r="1119" spans="1:11" ht="16.2" x14ac:dyDescent="0.3">
      <c r="A1119" s="63"/>
      <c r="B1119" s="45" t="s">
        <v>577</v>
      </c>
      <c r="C1119" s="4">
        <v>12</v>
      </c>
      <c r="D1119" s="4">
        <f t="shared" si="212"/>
        <v>10</v>
      </c>
      <c r="E1119" s="4"/>
      <c r="F1119" s="4">
        <f t="shared" si="215"/>
        <v>2</v>
      </c>
      <c r="G1119" s="17">
        <f t="shared" si="213"/>
        <v>354.66666666666669</v>
      </c>
      <c r="H1119" s="17">
        <f t="shared" si="214"/>
        <v>0</v>
      </c>
      <c r="I1119" s="17"/>
      <c r="J1119" s="77"/>
      <c r="K1119" s="122"/>
    </row>
    <row r="1120" spans="1:11" ht="16.2" x14ac:dyDescent="0.3">
      <c r="A1120" s="63"/>
      <c r="B1120" s="45" t="s">
        <v>578</v>
      </c>
      <c r="C1120" s="4">
        <v>12</v>
      </c>
      <c r="D1120" s="4">
        <f t="shared" si="212"/>
        <v>10</v>
      </c>
      <c r="E1120" s="4"/>
      <c r="F1120" s="4">
        <f t="shared" si="215"/>
        <v>2</v>
      </c>
      <c r="G1120" s="17">
        <f t="shared" si="213"/>
        <v>354.66666666666669</v>
      </c>
      <c r="H1120" s="17">
        <f t="shared" si="214"/>
        <v>0</v>
      </c>
      <c r="I1120" s="17"/>
      <c r="J1120" s="77"/>
      <c r="K1120" s="122"/>
    </row>
    <row r="1121" spans="1:11" ht="16.2" x14ac:dyDescent="0.3">
      <c r="A1121" s="63"/>
      <c r="B1121" s="45" t="s">
        <v>579</v>
      </c>
      <c r="C1121" s="4">
        <v>12</v>
      </c>
      <c r="D1121" s="4">
        <f t="shared" si="212"/>
        <v>10</v>
      </c>
      <c r="E1121" s="4"/>
      <c r="F1121" s="4">
        <f t="shared" si="215"/>
        <v>2</v>
      </c>
      <c r="G1121" s="17">
        <f t="shared" si="213"/>
        <v>354.66666666666669</v>
      </c>
      <c r="H1121" s="17">
        <f t="shared" si="214"/>
        <v>0</v>
      </c>
      <c r="I1121" s="17"/>
      <c r="J1121" s="77"/>
      <c r="K1121" s="122"/>
    </row>
    <row r="1122" spans="1:11" ht="16.2" x14ac:dyDescent="0.3">
      <c r="A1122" s="63"/>
      <c r="B1122" s="45" t="s">
        <v>580</v>
      </c>
      <c r="C1122" s="4">
        <v>12</v>
      </c>
      <c r="D1122" s="4">
        <f t="shared" si="212"/>
        <v>10</v>
      </c>
      <c r="E1122" s="4"/>
      <c r="F1122" s="4">
        <f t="shared" si="215"/>
        <v>2</v>
      </c>
      <c r="G1122" s="17">
        <f t="shared" si="213"/>
        <v>354.66666666666669</v>
      </c>
      <c r="H1122" s="17">
        <f t="shared" si="214"/>
        <v>0</v>
      </c>
      <c r="I1122" s="17"/>
      <c r="J1122" s="77"/>
      <c r="K1122" s="122"/>
    </row>
    <row r="1123" spans="1:11" ht="16.2" x14ac:dyDescent="0.3">
      <c r="A1123" s="63"/>
      <c r="B1123" s="45" t="s">
        <v>581</v>
      </c>
      <c r="C1123" s="4"/>
      <c r="D1123" s="4" t="str">
        <f t="shared" si="212"/>
        <v/>
      </c>
      <c r="E1123" s="4"/>
      <c r="F1123" s="4"/>
      <c r="G1123" s="17"/>
      <c r="H1123" s="17"/>
      <c r="I1123" s="17"/>
      <c r="J1123" s="77"/>
      <c r="K1123" s="122"/>
    </row>
    <row r="1124" spans="1:11" ht="16.2" x14ac:dyDescent="0.3">
      <c r="A1124" s="63"/>
      <c r="B1124" s="45" t="s">
        <v>582</v>
      </c>
      <c r="C1124" s="4"/>
      <c r="D1124" s="4" t="str">
        <f t="shared" si="212"/>
        <v/>
      </c>
      <c r="E1124" s="4"/>
      <c r="F1124" s="4"/>
      <c r="G1124" s="17"/>
      <c r="H1124" s="17"/>
      <c r="I1124" s="17"/>
      <c r="J1124" s="77"/>
      <c r="K1124" s="122"/>
    </row>
    <row r="1125" spans="1:11" ht="16.2" x14ac:dyDescent="0.3">
      <c r="A1125" s="63"/>
      <c r="B1125" s="45" t="s">
        <v>583</v>
      </c>
      <c r="C1125" s="4">
        <v>12</v>
      </c>
      <c r="D1125" s="4">
        <f t="shared" si="212"/>
        <v>10</v>
      </c>
      <c r="E1125" s="4"/>
      <c r="F1125" s="4">
        <f t="shared" si="215"/>
        <v>2</v>
      </c>
      <c r="G1125" s="17">
        <f t="shared" si="213"/>
        <v>354.66666666666669</v>
      </c>
      <c r="H1125" s="17">
        <f t="shared" si="214"/>
        <v>0</v>
      </c>
      <c r="I1125" s="17"/>
      <c r="J1125" s="77"/>
      <c r="K1125" s="122"/>
    </row>
    <row r="1126" spans="1:11" ht="16.2" x14ac:dyDescent="0.3">
      <c r="A1126" s="63"/>
      <c r="B1126" s="45" t="s">
        <v>584</v>
      </c>
      <c r="C1126" s="4">
        <v>13</v>
      </c>
      <c r="D1126" s="4">
        <f t="shared" si="212"/>
        <v>11</v>
      </c>
      <c r="E1126" s="4"/>
      <c r="F1126" s="4">
        <v>2</v>
      </c>
      <c r="G1126" s="17">
        <f t="shared" si="213"/>
        <v>354.66666666666669</v>
      </c>
      <c r="H1126" s="17">
        <f t="shared" si="214"/>
        <v>0</v>
      </c>
      <c r="I1126" s="17">
        <v>1</v>
      </c>
      <c r="J1126" s="77"/>
      <c r="K1126" s="122"/>
    </row>
    <row r="1127" spans="1:11" ht="16.2" x14ac:dyDescent="0.3">
      <c r="A1127" s="63"/>
      <c r="B1127" s="45" t="s">
        <v>585</v>
      </c>
      <c r="C1127" s="4">
        <v>13</v>
      </c>
      <c r="D1127" s="4">
        <f t="shared" si="212"/>
        <v>11</v>
      </c>
      <c r="E1127" s="4"/>
      <c r="F1127" s="4">
        <v>2</v>
      </c>
      <c r="G1127" s="17">
        <f t="shared" si="213"/>
        <v>354.66666666666669</v>
      </c>
      <c r="H1127" s="17">
        <f t="shared" si="214"/>
        <v>0</v>
      </c>
      <c r="I1127" s="17">
        <v>1</v>
      </c>
      <c r="J1127" s="77"/>
      <c r="K1127" s="122"/>
    </row>
    <row r="1128" spans="1:11" ht="16.2" x14ac:dyDescent="0.3">
      <c r="A1128" s="63"/>
      <c r="B1128" s="45" t="s">
        <v>586</v>
      </c>
      <c r="C1128" s="4">
        <v>12</v>
      </c>
      <c r="D1128" s="4">
        <f t="shared" si="212"/>
        <v>10</v>
      </c>
      <c r="E1128" s="4"/>
      <c r="F1128" s="4">
        <f t="shared" si="215"/>
        <v>2</v>
      </c>
      <c r="G1128" s="17">
        <f t="shared" si="213"/>
        <v>354.66666666666669</v>
      </c>
      <c r="H1128" s="17">
        <f t="shared" si="214"/>
        <v>0</v>
      </c>
      <c r="I1128" s="17"/>
      <c r="J1128" s="77"/>
      <c r="K1128" s="122"/>
    </row>
    <row r="1129" spans="1:11" ht="16.2" x14ac:dyDescent="0.3">
      <c r="A1129" s="63"/>
      <c r="B1129" s="8" t="s">
        <v>59</v>
      </c>
      <c r="C1129" s="4"/>
      <c r="D1129" s="4">
        <v>168</v>
      </c>
      <c r="E1129" s="4"/>
      <c r="F1129" s="4">
        <f>SUM(F1101:F1128)</f>
        <v>42</v>
      </c>
      <c r="G1129" s="17"/>
      <c r="H1129" s="17"/>
      <c r="I1129" s="17">
        <v>7</v>
      </c>
      <c r="J1129" s="77">
        <v>22344</v>
      </c>
      <c r="K1129" s="122"/>
    </row>
    <row r="1130" spans="1:11" ht="32.4" x14ac:dyDescent="0.3">
      <c r="A1130" s="63"/>
      <c r="B1130" s="90" t="s">
        <v>1849</v>
      </c>
      <c r="C1130" s="4"/>
      <c r="D1130" s="4"/>
      <c r="E1130" s="4"/>
      <c r="F1130" s="4"/>
      <c r="G1130" s="17"/>
      <c r="H1130" s="17"/>
      <c r="I1130" s="17"/>
      <c r="J1130" s="77">
        <f>133*42*4/3+133*7*5/3</f>
        <v>8999.6666666666661</v>
      </c>
      <c r="K1130" s="122"/>
    </row>
    <row r="1131" spans="1:11" ht="16.2" x14ac:dyDescent="0.3">
      <c r="A1131" s="63"/>
      <c r="B1131" s="8" t="s">
        <v>1817</v>
      </c>
      <c r="C1131" s="4"/>
      <c r="D1131" s="4" t="str">
        <f t="shared" si="212"/>
        <v/>
      </c>
      <c r="E1131" s="4"/>
      <c r="F1131" s="4"/>
      <c r="G1131" s="17">
        <f t="shared" si="213"/>
        <v>0</v>
      </c>
      <c r="H1131" s="17">
        <f t="shared" si="214"/>
        <v>0</v>
      </c>
      <c r="I1131" s="17"/>
      <c r="J1131" s="77">
        <v>31344</v>
      </c>
      <c r="K1131" s="122"/>
    </row>
    <row r="1132" spans="1:11" ht="16.2" x14ac:dyDescent="0.3">
      <c r="A1132" s="63"/>
      <c r="B1132" s="8" t="s">
        <v>1</v>
      </c>
      <c r="C1132" s="27"/>
      <c r="D1132" s="4"/>
      <c r="E1132" s="4"/>
      <c r="F1132" s="4"/>
      <c r="G1132" s="1"/>
      <c r="H1132" s="1"/>
      <c r="I1132" s="1"/>
      <c r="J1132" s="134" t="s">
        <v>2018</v>
      </c>
      <c r="K1132" s="122"/>
    </row>
    <row r="1133" spans="1:11" ht="16.2" x14ac:dyDescent="0.3">
      <c r="A1133" s="63"/>
      <c r="B1133" s="8" t="s">
        <v>405</v>
      </c>
      <c r="C1133" s="9"/>
      <c r="D1133" s="9" t="str">
        <f t="shared" ref="D1133" si="216">IF((OR(C1133&gt;12,C1133=12)),C1133-2,IF(C1133=8,C1133-1,""))</f>
        <v/>
      </c>
      <c r="E1133" s="9"/>
      <c r="F1133" s="9"/>
      <c r="G1133" s="10"/>
      <c r="H1133" s="10"/>
      <c r="I1133" s="10"/>
      <c r="J1133" s="78">
        <v>9124</v>
      </c>
      <c r="K1133" s="122"/>
    </row>
    <row r="1134" spans="1:11" x14ac:dyDescent="0.3">
      <c r="A1134" s="63"/>
      <c r="B1134"/>
      <c r="K1134" s="122"/>
    </row>
    <row r="1135" spans="1:11" ht="16.2" x14ac:dyDescent="0.3">
      <c r="A1135" s="63"/>
      <c r="B1135" s="45" t="s">
        <v>1761</v>
      </c>
      <c r="C1135" s="4">
        <v>12</v>
      </c>
      <c r="D1135" s="4">
        <f t="shared" ref="D1135:D1164" si="217">IF((OR(C1135&gt;12,C1135=12)),C1135-2,IF(C1135=8,C1135-1,""))</f>
        <v>10</v>
      </c>
      <c r="E1135" s="4"/>
      <c r="F1135" s="4">
        <f t="shared" ref="F1135:F1164" si="218">D1135-8</f>
        <v>2</v>
      </c>
      <c r="G1135" s="17">
        <f t="shared" ref="G1135:G1163" si="219">IF(2&lt;F1135,2,F1135)*133*4/3</f>
        <v>354.66666666666669</v>
      </c>
      <c r="H1135" s="17">
        <f t="shared" ref="H1135:H1146" si="220">IF(F1135&gt;2,F1135-2,0)*133*5/3</f>
        <v>0</v>
      </c>
      <c r="I1135" s="17"/>
      <c r="J1135" s="77"/>
      <c r="K1135" s="122"/>
    </row>
    <row r="1136" spans="1:11" ht="16.2" x14ac:dyDescent="0.3">
      <c r="A1136" s="63"/>
      <c r="B1136" s="45" t="s">
        <v>588</v>
      </c>
      <c r="C1136" s="4"/>
      <c r="D1136" s="4" t="str">
        <f t="shared" si="217"/>
        <v/>
      </c>
      <c r="E1136" s="4"/>
      <c r="F1136" s="4"/>
      <c r="G1136" s="17"/>
      <c r="H1136" s="17"/>
      <c r="I1136" s="17"/>
      <c r="J1136" s="77"/>
      <c r="K1136" s="122"/>
    </row>
    <row r="1137" spans="1:11" ht="16.2" x14ac:dyDescent="0.3">
      <c r="A1137" s="63"/>
      <c r="B1137" s="45" t="s">
        <v>589</v>
      </c>
      <c r="C1137" s="4">
        <v>12</v>
      </c>
      <c r="D1137" s="4">
        <f t="shared" si="217"/>
        <v>10</v>
      </c>
      <c r="E1137" s="4"/>
      <c r="F1137" s="4">
        <f t="shared" si="218"/>
        <v>2</v>
      </c>
      <c r="G1137" s="17">
        <f t="shared" si="219"/>
        <v>354.66666666666669</v>
      </c>
      <c r="H1137" s="17">
        <f t="shared" si="220"/>
        <v>0</v>
      </c>
      <c r="I1137" s="17"/>
      <c r="J1137" s="77"/>
      <c r="K1137" s="122"/>
    </row>
    <row r="1138" spans="1:11" ht="16.2" x14ac:dyDescent="0.3">
      <c r="A1138" s="63"/>
      <c r="B1138" s="45" t="s">
        <v>590</v>
      </c>
      <c r="C1138" s="4">
        <v>12</v>
      </c>
      <c r="D1138" s="4">
        <f t="shared" si="217"/>
        <v>10</v>
      </c>
      <c r="E1138" s="4"/>
      <c r="F1138" s="4">
        <f t="shared" si="218"/>
        <v>2</v>
      </c>
      <c r="G1138" s="17">
        <f t="shared" si="219"/>
        <v>354.66666666666669</v>
      </c>
      <c r="H1138" s="17">
        <f t="shared" si="220"/>
        <v>0</v>
      </c>
      <c r="I1138" s="17"/>
      <c r="J1138" s="77"/>
      <c r="K1138" s="122"/>
    </row>
    <row r="1139" spans="1:11" ht="16.2" x14ac:dyDescent="0.3">
      <c r="A1139" s="63"/>
      <c r="B1139" s="45" t="s">
        <v>591</v>
      </c>
      <c r="C1139" s="4">
        <v>12</v>
      </c>
      <c r="D1139" s="4">
        <f t="shared" si="217"/>
        <v>10</v>
      </c>
      <c r="E1139" s="4"/>
      <c r="F1139" s="4">
        <f t="shared" si="218"/>
        <v>2</v>
      </c>
      <c r="G1139" s="17">
        <f t="shared" si="219"/>
        <v>354.66666666666669</v>
      </c>
      <c r="H1139" s="17">
        <f t="shared" si="220"/>
        <v>0</v>
      </c>
      <c r="I1139" s="17"/>
      <c r="J1139" s="77"/>
      <c r="K1139" s="122"/>
    </row>
    <row r="1140" spans="1:11" ht="16.2" x14ac:dyDescent="0.3">
      <c r="A1140" s="63"/>
      <c r="B1140" s="45" t="s">
        <v>592</v>
      </c>
      <c r="C1140" s="4">
        <v>12</v>
      </c>
      <c r="D1140" s="4">
        <f t="shared" si="217"/>
        <v>10</v>
      </c>
      <c r="E1140" s="4"/>
      <c r="F1140" s="4">
        <f t="shared" si="218"/>
        <v>2</v>
      </c>
      <c r="G1140" s="17">
        <f t="shared" si="219"/>
        <v>354.66666666666669</v>
      </c>
      <c r="H1140" s="17">
        <f t="shared" si="220"/>
        <v>0</v>
      </c>
      <c r="I1140" s="17"/>
      <c r="J1140" s="77"/>
      <c r="K1140" s="122"/>
    </row>
    <row r="1141" spans="1:11" ht="16.2" x14ac:dyDescent="0.3">
      <c r="A1141" s="63"/>
      <c r="B1141" s="45" t="s">
        <v>593</v>
      </c>
      <c r="C1141" s="4"/>
      <c r="D1141" s="4" t="str">
        <f t="shared" si="217"/>
        <v/>
      </c>
      <c r="E1141" s="4"/>
      <c r="F1141" s="4"/>
      <c r="G1141" s="17"/>
      <c r="H1141" s="17"/>
      <c r="I1141" s="17"/>
      <c r="J1141" s="77"/>
      <c r="K1141" s="122"/>
    </row>
    <row r="1142" spans="1:11" ht="16.2" x14ac:dyDescent="0.3">
      <c r="A1142" s="63"/>
      <c r="B1142" s="45" t="s">
        <v>594</v>
      </c>
      <c r="C1142" s="4">
        <v>12</v>
      </c>
      <c r="D1142" s="4">
        <f t="shared" si="217"/>
        <v>10</v>
      </c>
      <c r="E1142" s="4"/>
      <c r="F1142" s="4">
        <f t="shared" si="218"/>
        <v>2</v>
      </c>
      <c r="G1142" s="17">
        <f t="shared" si="219"/>
        <v>354.66666666666669</v>
      </c>
      <c r="H1142" s="17">
        <f t="shared" si="220"/>
        <v>0</v>
      </c>
      <c r="I1142" s="17"/>
      <c r="J1142" s="77"/>
      <c r="K1142" s="122"/>
    </row>
    <row r="1143" spans="1:11" ht="16.2" x14ac:dyDescent="0.3">
      <c r="A1143" s="63"/>
      <c r="B1143" s="45" t="s">
        <v>595</v>
      </c>
      <c r="C1143" s="4">
        <v>12</v>
      </c>
      <c r="D1143" s="4">
        <f t="shared" si="217"/>
        <v>10</v>
      </c>
      <c r="E1143" s="4"/>
      <c r="F1143" s="4">
        <f t="shared" si="218"/>
        <v>2</v>
      </c>
      <c r="G1143" s="17">
        <f t="shared" si="219"/>
        <v>354.66666666666669</v>
      </c>
      <c r="H1143" s="17">
        <f t="shared" si="220"/>
        <v>0</v>
      </c>
      <c r="I1143" s="17"/>
      <c r="J1143" s="77"/>
      <c r="K1143" s="122"/>
    </row>
    <row r="1144" spans="1:11" ht="16.2" x14ac:dyDescent="0.3">
      <c r="A1144" s="63"/>
      <c r="B1144" s="45" t="s">
        <v>596</v>
      </c>
      <c r="C1144" s="4">
        <v>13</v>
      </c>
      <c r="D1144" s="4">
        <f t="shared" si="217"/>
        <v>11</v>
      </c>
      <c r="E1144" s="4"/>
      <c r="F1144" s="4">
        <v>2</v>
      </c>
      <c r="G1144" s="17">
        <f t="shared" si="219"/>
        <v>354.66666666666669</v>
      </c>
      <c r="H1144" s="17">
        <f t="shared" si="220"/>
        <v>0</v>
      </c>
      <c r="I1144" s="17">
        <v>1</v>
      </c>
      <c r="J1144" s="77"/>
      <c r="K1144" s="122"/>
    </row>
    <row r="1145" spans="1:11" ht="16.2" x14ac:dyDescent="0.3">
      <c r="A1145" s="63"/>
      <c r="B1145" s="45" t="s">
        <v>1762</v>
      </c>
      <c r="C1145" s="4">
        <v>12</v>
      </c>
      <c r="D1145" s="4">
        <f t="shared" si="217"/>
        <v>10</v>
      </c>
      <c r="E1145" s="4"/>
      <c r="F1145" s="4">
        <f t="shared" si="218"/>
        <v>2</v>
      </c>
      <c r="G1145" s="17">
        <f t="shared" si="219"/>
        <v>354.66666666666669</v>
      </c>
      <c r="H1145" s="17">
        <f t="shared" si="220"/>
        <v>0</v>
      </c>
      <c r="I1145" s="17"/>
      <c r="J1145" s="77"/>
      <c r="K1145" s="122"/>
    </row>
    <row r="1146" spans="1:11" ht="16.2" x14ac:dyDescent="0.3">
      <c r="A1146" s="63"/>
      <c r="B1146" s="45" t="s">
        <v>598</v>
      </c>
      <c r="C1146" s="4">
        <v>13</v>
      </c>
      <c r="D1146" s="4">
        <f t="shared" si="217"/>
        <v>11</v>
      </c>
      <c r="E1146" s="4"/>
      <c r="F1146" s="4">
        <v>2</v>
      </c>
      <c r="G1146" s="17">
        <f t="shared" si="219"/>
        <v>354.66666666666669</v>
      </c>
      <c r="H1146" s="17">
        <f t="shared" si="220"/>
        <v>0</v>
      </c>
      <c r="I1146" s="17">
        <v>1</v>
      </c>
      <c r="J1146" s="77"/>
      <c r="K1146" s="122"/>
    </row>
    <row r="1147" spans="1:11" ht="16.2" x14ac:dyDescent="0.3">
      <c r="A1147" s="63"/>
      <c r="B1147" s="45" t="s">
        <v>599</v>
      </c>
      <c r="C1147" s="4"/>
      <c r="D1147" s="4" t="str">
        <f t="shared" si="217"/>
        <v/>
      </c>
      <c r="E1147" s="4"/>
      <c r="F1147" s="4"/>
      <c r="G1147" s="17"/>
      <c r="H1147" s="17"/>
      <c r="I1147" s="17"/>
      <c r="J1147" s="77"/>
      <c r="K1147" s="122"/>
    </row>
    <row r="1148" spans="1:11" ht="16.2" x14ac:dyDescent="0.3">
      <c r="A1148" s="63"/>
      <c r="B1148" s="45" t="s">
        <v>600</v>
      </c>
      <c r="C1148" s="4"/>
      <c r="D1148" s="4" t="str">
        <f t="shared" si="217"/>
        <v/>
      </c>
      <c r="E1148" s="4"/>
      <c r="F1148" s="4"/>
      <c r="G1148" s="17"/>
      <c r="H1148" s="17"/>
      <c r="I1148" s="17"/>
      <c r="J1148" s="77"/>
      <c r="K1148" s="122"/>
    </row>
    <row r="1149" spans="1:11" ht="16.2" x14ac:dyDescent="0.3">
      <c r="A1149" s="63"/>
      <c r="B1149" s="45" t="s">
        <v>601</v>
      </c>
      <c r="C1149" s="4">
        <v>12</v>
      </c>
      <c r="D1149" s="4">
        <f t="shared" si="217"/>
        <v>10</v>
      </c>
      <c r="E1149" s="4"/>
      <c r="F1149" s="4">
        <f t="shared" si="218"/>
        <v>2</v>
      </c>
      <c r="G1149" s="17">
        <f t="shared" si="219"/>
        <v>354.66666666666669</v>
      </c>
      <c r="H1149" s="17">
        <f t="shared" ref="H1149:H1165" si="221">IF(F1149&gt;2,F1149-2,0)*133*5/3</f>
        <v>0</v>
      </c>
      <c r="I1149" s="17"/>
      <c r="J1149" s="77"/>
      <c r="K1149" s="122"/>
    </row>
    <row r="1150" spans="1:11" ht="16.2" x14ac:dyDescent="0.3">
      <c r="A1150" s="63"/>
      <c r="B1150" s="45" t="s">
        <v>602</v>
      </c>
      <c r="C1150" s="4">
        <v>12</v>
      </c>
      <c r="D1150" s="4">
        <v>10</v>
      </c>
      <c r="E1150" s="4"/>
      <c r="F1150" s="4">
        <f t="shared" si="218"/>
        <v>2</v>
      </c>
      <c r="G1150" s="17">
        <f t="shared" si="219"/>
        <v>354.66666666666669</v>
      </c>
      <c r="H1150" s="17">
        <f t="shared" si="221"/>
        <v>0</v>
      </c>
      <c r="I1150" s="17"/>
      <c r="J1150" s="77"/>
      <c r="K1150" s="122"/>
    </row>
    <row r="1151" spans="1:11" ht="16.2" x14ac:dyDescent="0.3">
      <c r="A1151" s="63"/>
      <c r="B1151" s="45" t="s">
        <v>603</v>
      </c>
      <c r="C1151" s="4">
        <v>12</v>
      </c>
      <c r="D1151" s="4">
        <f t="shared" si="217"/>
        <v>10</v>
      </c>
      <c r="E1151" s="4"/>
      <c r="F1151" s="4">
        <f t="shared" si="218"/>
        <v>2</v>
      </c>
      <c r="G1151" s="17">
        <f t="shared" si="219"/>
        <v>354.66666666666669</v>
      </c>
      <c r="H1151" s="17">
        <f t="shared" si="221"/>
        <v>0</v>
      </c>
      <c r="I1151" s="17"/>
      <c r="J1151" s="77"/>
      <c r="K1151" s="122"/>
    </row>
    <row r="1152" spans="1:11" ht="16.2" x14ac:dyDescent="0.3">
      <c r="A1152" s="63"/>
      <c r="B1152" s="45" t="s">
        <v>604</v>
      </c>
      <c r="C1152" s="4">
        <v>11</v>
      </c>
      <c r="D1152" s="4">
        <v>10</v>
      </c>
      <c r="E1152" s="4"/>
      <c r="F1152" s="4">
        <f t="shared" si="218"/>
        <v>2</v>
      </c>
      <c r="G1152" s="17">
        <f t="shared" si="219"/>
        <v>354.66666666666669</v>
      </c>
      <c r="H1152" s="17">
        <f t="shared" si="221"/>
        <v>0</v>
      </c>
      <c r="I1152" s="17"/>
      <c r="J1152" s="77"/>
      <c r="K1152" s="122"/>
    </row>
    <row r="1153" spans="1:11" ht="16.2" x14ac:dyDescent="0.3">
      <c r="A1153" s="63"/>
      <c r="B1153" s="45" t="s">
        <v>605</v>
      </c>
      <c r="C1153" s="4"/>
      <c r="D1153" s="4" t="str">
        <f t="shared" si="217"/>
        <v/>
      </c>
      <c r="E1153" s="4"/>
      <c r="F1153" s="4"/>
      <c r="G1153" s="17"/>
      <c r="H1153" s="17"/>
      <c r="I1153" s="17"/>
      <c r="J1153" s="77"/>
      <c r="K1153" s="122"/>
    </row>
    <row r="1154" spans="1:11" ht="16.2" x14ac:dyDescent="0.3">
      <c r="A1154" s="63"/>
      <c r="B1154" s="45" t="s">
        <v>606</v>
      </c>
      <c r="C1154" s="4"/>
      <c r="D1154" s="4" t="str">
        <f t="shared" si="217"/>
        <v/>
      </c>
      <c r="E1154" s="4"/>
      <c r="F1154" s="4"/>
      <c r="G1154" s="17"/>
      <c r="H1154" s="17"/>
      <c r="I1154" s="17"/>
      <c r="J1154" s="77"/>
      <c r="K1154" s="122"/>
    </row>
    <row r="1155" spans="1:11" ht="16.2" x14ac:dyDescent="0.3">
      <c r="A1155" s="63"/>
      <c r="B1155" s="45" t="s">
        <v>607</v>
      </c>
      <c r="C1155" s="4">
        <v>12</v>
      </c>
      <c r="D1155" s="4">
        <f t="shared" si="217"/>
        <v>10</v>
      </c>
      <c r="E1155" s="4"/>
      <c r="F1155" s="4">
        <f t="shared" si="218"/>
        <v>2</v>
      </c>
      <c r="G1155" s="17">
        <f t="shared" si="219"/>
        <v>354.66666666666669</v>
      </c>
      <c r="H1155" s="17">
        <f t="shared" si="221"/>
        <v>0</v>
      </c>
      <c r="I1155" s="17"/>
      <c r="J1155" s="77"/>
      <c r="K1155" s="122"/>
    </row>
    <row r="1156" spans="1:11" ht="16.2" x14ac:dyDescent="0.3">
      <c r="A1156" s="63"/>
      <c r="B1156" s="45" t="s">
        <v>608</v>
      </c>
      <c r="C1156" s="4">
        <v>13</v>
      </c>
      <c r="D1156" s="4">
        <f t="shared" si="217"/>
        <v>11</v>
      </c>
      <c r="E1156" s="4"/>
      <c r="F1156" s="4">
        <v>2</v>
      </c>
      <c r="G1156" s="17">
        <f t="shared" si="219"/>
        <v>354.66666666666669</v>
      </c>
      <c r="H1156" s="17">
        <f t="shared" si="221"/>
        <v>0</v>
      </c>
      <c r="I1156" s="17">
        <v>1</v>
      </c>
      <c r="J1156" s="77"/>
      <c r="K1156" s="122"/>
    </row>
    <row r="1157" spans="1:11" ht="16.2" x14ac:dyDescent="0.3">
      <c r="A1157" s="63"/>
      <c r="B1157" s="45" t="s">
        <v>609</v>
      </c>
      <c r="C1157" s="4">
        <v>12</v>
      </c>
      <c r="D1157" s="4">
        <f t="shared" si="217"/>
        <v>10</v>
      </c>
      <c r="E1157" s="4"/>
      <c r="F1157" s="4">
        <f t="shared" si="218"/>
        <v>2</v>
      </c>
      <c r="G1157" s="17">
        <f t="shared" si="219"/>
        <v>354.66666666666669</v>
      </c>
      <c r="H1157" s="17">
        <f t="shared" si="221"/>
        <v>0</v>
      </c>
      <c r="I1157" s="17"/>
      <c r="J1157" s="77"/>
      <c r="K1157" s="122"/>
    </row>
    <row r="1158" spans="1:11" ht="16.2" x14ac:dyDescent="0.3">
      <c r="A1158" s="63"/>
      <c r="B1158" s="45" t="s">
        <v>610</v>
      </c>
      <c r="C1158" s="4">
        <v>13</v>
      </c>
      <c r="D1158" s="4">
        <f t="shared" si="217"/>
        <v>11</v>
      </c>
      <c r="E1158" s="4"/>
      <c r="F1158" s="4">
        <v>2</v>
      </c>
      <c r="G1158" s="17">
        <f t="shared" si="219"/>
        <v>354.66666666666669</v>
      </c>
      <c r="H1158" s="17">
        <f t="shared" si="221"/>
        <v>0</v>
      </c>
      <c r="I1158" s="17">
        <v>1</v>
      </c>
      <c r="J1158" s="77"/>
      <c r="K1158" s="122"/>
    </row>
    <row r="1159" spans="1:11" ht="16.2" x14ac:dyDescent="0.3">
      <c r="A1159" s="63"/>
      <c r="B1159" s="45" t="s">
        <v>611</v>
      </c>
      <c r="C1159" s="4"/>
      <c r="D1159" s="4" t="str">
        <f t="shared" si="217"/>
        <v/>
      </c>
      <c r="E1159" s="4"/>
      <c r="F1159" s="4"/>
      <c r="G1159" s="17"/>
      <c r="H1159" s="17"/>
      <c r="I1159" s="17"/>
      <c r="J1159" s="77"/>
      <c r="K1159" s="122"/>
    </row>
    <row r="1160" spans="1:11" ht="16.2" x14ac:dyDescent="0.3">
      <c r="A1160" s="63"/>
      <c r="B1160" s="45" t="s">
        <v>612</v>
      </c>
      <c r="C1160" s="4"/>
      <c r="D1160" s="4" t="str">
        <f t="shared" si="217"/>
        <v/>
      </c>
      <c r="E1160" s="4"/>
      <c r="F1160" s="4"/>
      <c r="G1160" s="17"/>
      <c r="H1160" s="17"/>
      <c r="I1160" s="17"/>
      <c r="J1160" s="77"/>
      <c r="K1160" s="122"/>
    </row>
    <row r="1161" spans="1:11" ht="16.2" x14ac:dyDescent="0.3">
      <c r="A1161" s="63"/>
      <c r="B1161" s="45" t="s">
        <v>613</v>
      </c>
      <c r="C1161" s="4">
        <v>12</v>
      </c>
      <c r="D1161" s="4">
        <f t="shared" si="217"/>
        <v>10</v>
      </c>
      <c r="E1161" s="4"/>
      <c r="F1161" s="4">
        <f t="shared" si="218"/>
        <v>2</v>
      </c>
      <c r="G1161" s="17">
        <f t="shared" si="219"/>
        <v>354.66666666666669</v>
      </c>
      <c r="H1161" s="17">
        <f t="shared" si="221"/>
        <v>0</v>
      </c>
      <c r="I1161" s="17"/>
      <c r="J1161" s="77"/>
      <c r="K1161" s="122"/>
    </row>
    <row r="1162" spans="1:11" ht="16.2" x14ac:dyDescent="0.3">
      <c r="A1162" s="63"/>
      <c r="B1162" s="45" t="s">
        <v>614</v>
      </c>
      <c r="C1162" s="4">
        <v>12</v>
      </c>
      <c r="D1162" s="4">
        <f t="shared" si="217"/>
        <v>10</v>
      </c>
      <c r="E1162" s="4"/>
      <c r="F1162" s="4">
        <f t="shared" si="218"/>
        <v>2</v>
      </c>
      <c r="G1162" s="17">
        <f t="shared" si="219"/>
        <v>354.66666666666669</v>
      </c>
      <c r="H1162" s="17">
        <f t="shared" si="221"/>
        <v>0</v>
      </c>
      <c r="I1162" s="17"/>
      <c r="J1162" s="77"/>
      <c r="K1162" s="122"/>
    </row>
    <row r="1163" spans="1:11" ht="16.2" x14ac:dyDescent="0.3">
      <c r="A1163" s="63"/>
      <c r="B1163" s="45" t="s">
        <v>615</v>
      </c>
      <c r="C1163" s="4">
        <v>12</v>
      </c>
      <c r="D1163" s="4">
        <f t="shared" si="217"/>
        <v>10</v>
      </c>
      <c r="E1163" s="4"/>
      <c r="F1163" s="4">
        <f t="shared" si="218"/>
        <v>2</v>
      </c>
      <c r="G1163" s="17">
        <f t="shared" si="219"/>
        <v>354.66666666666669</v>
      </c>
      <c r="H1163" s="17">
        <f t="shared" si="221"/>
        <v>0</v>
      </c>
      <c r="I1163" s="17"/>
      <c r="J1163" s="77"/>
      <c r="K1163" s="122"/>
    </row>
    <row r="1164" spans="1:11" ht="16.2" x14ac:dyDescent="0.3">
      <c r="A1164" s="63"/>
      <c r="B1164" s="45" t="s">
        <v>616</v>
      </c>
      <c r="C1164" s="4">
        <v>12</v>
      </c>
      <c r="D1164" s="4">
        <f t="shared" si="217"/>
        <v>10</v>
      </c>
      <c r="E1164" s="4"/>
      <c r="F1164" s="4">
        <f t="shared" si="218"/>
        <v>2</v>
      </c>
      <c r="G1164" s="17">
        <f t="shared" ref="G1164:G1165" si="222">IF(2&lt;F1164,2,F1164)*133*4/3</f>
        <v>354.66666666666669</v>
      </c>
      <c r="H1164" s="17">
        <f t="shared" si="221"/>
        <v>0</v>
      </c>
      <c r="I1164" s="17"/>
      <c r="J1164" s="77"/>
      <c r="K1164" s="122"/>
    </row>
    <row r="1165" spans="1:11" ht="16.2" x14ac:dyDescent="0.3">
      <c r="A1165" s="63"/>
      <c r="B1165" s="8" t="s">
        <v>59</v>
      </c>
      <c r="C1165" s="4"/>
      <c r="D1165" s="4">
        <v>176</v>
      </c>
      <c r="E1165" s="4"/>
      <c r="F1165" s="4">
        <f>SUM(F1135:F1164)</f>
        <v>44</v>
      </c>
      <c r="G1165" s="17">
        <f t="shared" si="222"/>
        <v>354.66666666666669</v>
      </c>
      <c r="H1165" s="17">
        <f t="shared" si="221"/>
        <v>9310</v>
      </c>
      <c r="I1165" s="17">
        <v>4</v>
      </c>
      <c r="J1165" s="77">
        <v>23408</v>
      </c>
      <c r="K1165" s="122"/>
    </row>
    <row r="1166" spans="1:11" ht="32.4" x14ac:dyDescent="0.3">
      <c r="A1166" s="63"/>
      <c r="B1166" s="90" t="s">
        <v>1849</v>
      </c>
      <c r="C1166" s="27"/>
      <c r="D1166" s="4"/>
      <c r="E1166" s="4"/>
      <c r="F1166" s="4"/>
      <c r="G1166" s="1"/>
      <c r="H1166" s="1"/>
      <c r="I1166" s="1"/>
      <c r="J1166" s="134" t="s">
        <v>2019</v>
      </c>
      <c r="K1166" s="122"/>
    </row>
    <row r="1167" spans="1:11" ht="16.2" x14ac:dyDescent="0.3">
      <c r="A1167" s="63"/>
      <c r="B1167" s="8" t="s">
        <v>1817</v>
      </c>
      <c r="C1167" s="27"/>
      <c r="D1167" s="4"/>
      <c r="E1167" s="4"/>
      <c r="F1167" s="4"/>
      <c r="G1167" s="1"/>
      <c r="H1167" s="1"/>
      <c r="I1167" s="1"/>
      <c r="J1167" s="134" t="s">
        <v>2020</v>
      </c>
      <c r="K1167" s="122"/>
    </row>
    <row r="1168" spans="1:11" ht="16.2" x14ac:dyDescent="0.3">
      <c r="A1168" s="63"/>
      <c r="B1168" s="8" t="s">
        <v>1</v>
      </c>
      <c r="C1168" s="27"/>
      <c r="D1168" s="4"/>
      <c r="E1168" s="4"/>
      <c r="F1168" s="4"/>
      <c r="G1168" s="1"/>
      <c r="H1168" s="1"/>
      <c r="I1168" s="1"/>
      <c r="J1168" s="134" t="s">
        <v>2021</v>
      </c>
      <c r="K1168" s="122"/>
    </row>
    <row r="1169" spans="1:11" ht="16.2" x14ac:dyDescent="0.3">
      <c r="A1169" s="63"/>
      <c r="B1169" s="8" t="s">
        <v>405</v>
      </c>
      <c r="C1169" s="9"/>
      <c r="D1169" s="9" t="str">
        <f t="shared" ref="D1169" si="223">IF((OR(C1169&gt;12,C1169=12)),C1169-2,IF(C1169=8,C1169-1,""))</f>
        <v/>
      </c>
      <c r="E1169" s="9"/>
      <c r="F1169" s="9"/>
      <c r="G1169" s="10"/>
      <c r="H1169" s="10"/>
      <c r="I1169" s="10"/>
      <c r="J1169" s="78">
        <v>9622</v>
      </c>
      <c r="K1169" s="122"/>
    </row>
    <row r="1170" spans="1:11" x14ac:dyDescent="0.3">
      <c r="A1170" s="63"/>
      <c r="B1170"/>
      <c r="K1170" s="122"/>
    </row>
    <row r="1171" spans="1:11" ht="16.2" x14ac:dyDescent="0.3">
      <c r="A1171" s="63"/>
      <c r="B1171" s="45" t="s">
        <v>1763</v>
      </c>
      <c r="C1171" s="4"/>
      <c r="D1171" s="4" t="str">
        <f t="shared" ref="D1171:D1200" si="224">IF((OR(C1171&gt;12,C1171=12)),C1171-2,IF(C1171=8,C1171-1,""))</f>
        <v/>
      </c>
      <c r="E1171" s="4"/>
      <c r="F1171" s="4"/>
      <c r="G1171" s="17"/>
      <c r="H1171" s="17"/>
      <c r="I1171" s="17"/>
      <c r="J1171" s="77"/>
      <c r="K1171" s="122"/>
    </row>
    <row r="1172" spans="1:11" ht="16.2" x14ac:dyDescent="0.3">
      <c r="A1172" s="63"/>
      <c r="B1172" s="45" t="s">
        <v>618</v>
      </c>
      <c r="C1172" s="4"/>
      <c r="D1172" s="4" t="str">
        <f t="shared" si="224"/>
        <v/>
      </c>
      <c r="E1172" s="4"/>
      <c r="F1172" s="4"/>
      <c r="G1172" s="17"/>
      <c r="H1172" s="17"/>
      <c r="I1172" s="17"/>
      <c r="J1172" s="77"/>
      <c r="K1172" s="122"/>
    </row>
    <row r="1173" spans="1:11" ht="16.2" x14ac:dyDescent="0.3">
      <c r="A1173" s="63"/>
      <c r="B1173" s="45" t="s">
        <v>619</v>
      </c>
      <c r="C1173" s="4">
        <v>13</v>
      </c>
      <c r="D1173" s="4">
        <f t="shared" si="224"/>
        <v>11</v>
      </c>
      <c r="E1173" s="4"/>
      <c r="F1173" s="4">
        <v>2</v>
      </c>
      <c r="G1173" s="17">
        <f t="shared" ref="G1173:G1181" si="225">IF(2&lt;F1173,2,F1173)*133*4/3</f>
        <v>354.66666666666669</v>
      </c>
      <c r="H1173" s="17">
        <f t="shared" ref="H1173:H1181" si="226">IF(F1173&gt;2,F1173-2,0)*133*5/3</f>
        <v>0</v>
      </c>
      <c r="I1173" s="17">
        <v>1</v>
      </c>
      <c r="J1173" s="77"/>
      <c r="K1173" s="122"/>
    </row>
    <row r="1174" spans="1:11" ht="16.2" x14ac:dyDescent="0.3">
      <c r="A1174" s="63"/>
      <c r="B1174" s="45" t="s">
        <v>620</v>
      </c>
      <c r="C1174" s="4">
        <v>13</v>
      </c>
      <c r="D1174" s="4">
        <f t="shared" si="224"/>
        <v>11</v>
      </c>
      <c r="E1174" s="4"/>
      <c r="F1174" s="4">
        <v>2</v>
      </c>
      <c r="G1174" s="17">
        <f t="shared" si="225"/>
        <v>354.66666666666669</v>
      </c>
      <c r="H1174" s="17">
        <f t="shared" si="226"/>
        <v>0</v>
      </c>
      <c r="I1174" s="17">
        <v>1</v>
      </c>
      <c r="J1174" s="77"/>
      <c r="K1174" s="122"/>
    </row>
    <row r="1175" spans="1:11" ht="16.2" x14ac:dyDescent="0.3">
      <c r="A1175" s="63"/>
      <c r="B1175" s="45" t="s">
        <v>621</v>
      </c>
      <c r="C1175" s="4">
        <v>13</v>
      </c>
      <c r="D1175" s="4">
        <v>10</v>
      </c>
      <c r="E1175" s="4"/>
      <c r="F1175" s="4">
        <f t="shared" ref="F1175:F1200" si="227">D1175-8</f>
        <v>2</v>
      </c>
      <c r="G1175" s="17">
        <f t="shared" si="225"/>
        <v>354.66666666666669</v>
      </c>
      <c r="H1175" s="17">
        <f t="shared" si="226"/>
        <v>0</v>
      </c>
      <c r="I1175" s="17"/>
      <c r="J1175" s="77"/>
      <c r="K1175" s="122"/>
    </row>
    <row r="1176" spans="1:11" ht="16.2" x14ac:dyDescent="0.3">
      <c r="A1176" s="63"/>
      <c r="B1176" s="45" t="s">
        <v>622</v>
      </c>
      <c r="C1176" s="4">
        <v>13</v>
      </c>
      <c r="D1176" s="4">
        <f t="shared" si="224"/>
        <v>11</v>
      </c>
      <c r="E1176" s="4"/>
      <c r="F1176" s="4">
        <v>2</v>
      </c>
      <c r="G1176" s="17">
        <f t="shared" si="225"/>
        <v>354.66666666666669</v>
      </c>
      <c r="H1176" s="17">
        <f t="shared" si="226"/>
        <v>0</v>
      </c>
      <c r="I1176" s="17">
        <v>1</v>
      </c>
      <c r="J1176" s="77"/>
      <c r="K1176" s="122"/>
    </row>
    <row r="1177" spans="1:11" ht="16.2" x14ac:dyDescent="0.3">
      <c r="A1177" s="63"/>
      <c r="B1177" s="45" t="s">
        <v>623</v>
      </c>
      <c r="C1177" s="4"/>
      <c r="D1177" s="4" t="str">
        <f t="shared" si="224"/>
        <v/>
      </c>
      <c r="E1177" s="4"/>
      <c r="F1177" s="4"/>
      <c r="G1177" s="17"/>
      <c r="H1177" s="17"/>
      <c r="I1177" s="17"/>
      <c r="J1177" s="77"/>
      <c r="K1177" s="122"/>
    </row>
    <row r="1178" spans="1:11" ht="16.2" x14ac:dyDescent="0.3">
      <c r="A1178" s="63"/>
      <c r="B1178" s="45" t="s">
        <v>624</v>
      </c>
      <c r="C1178" s="4"/>
      <c r="D1178" s="4" t="str">
        <f t="shared" si="224"/>
        <v/>
      </c>
      <c r="E1178" s="4"/>
      <c r="F1178" s="4"/>
      <c r="G1178" s="17"/>
      <c r="H1178" s="17"/>
      <c r="I1178" s="17"/>
      <c r="J1178" s="77"/>
      <c r="K1178" s="122"/>
    </row>
    <row r="1179" spans="1:11" ht="16.2" x14ac:dyDescent="0.3">
      <c r="A1179" s="63"/>
      <c r="B1179" s="45" t="s">
        <v>625</v>
      </c>
      <c r="C1179" s="4">
        <v>12</v>
      </c>
      <c r="D1179" s="4">
        <f t="shared" si="224"/>
        <v>10</v>
      </c>
      <c r="E1179" s="4"/>
      <c r="F1179" s="4">
        <f t="shared" si="227"/>
        <v>2</v>
      </c>
      <c r="G1179" s="17">
        <f t="shared" si="225"/>
        <v>354.66666666666669</v>
      </c>
      <c r="H1179" s="17">
        <f t="shared" si="226"/>
        <v>0</v>
      </c>
      <c r="I1179" s="17"/>
      <c r="J1179" s="77"/>
      <c r="K1179" s="122"/>
    </row>
    <row r="1180" spans="1:11" ht="16.2" x14ac:dyDescent="0.3">
      <c r="A1180" s="63"/>
      <c r="B1180" s="45" t="s">
        <v>626</v>
      </c>
      <c r="C1180" s="4">
        <v>12</v>
      </c>
      <c r="D1180" s="4">
        <f t="shared" si="224"/>
        <v>10</v>
      </c>
      <c r="E1180" s="4"/>
      <c r="F1180" s="4">
        <f t="shared" si="227"/>
        <v>2</v>
      </c>
      <c r="G1180" s="17">
        <f t="shared" si="225"/>
        <v>354.66666666666669</v>
      </c>
      <c r="H1180" s="17">
        <f t="shared" si="226"/>
        <v>0</v>
      </c>
      <c r="I1180" s="17"/>
      <c r="J1180" s="77"/>
      <c r="K1180" s="122"/>
    </row>
    <row r="1181" spans="1:11" ht="16.2" x14ac:dyDescent="0.3">
      <c r="A1181" s="63"/>
      <c r="B1181" s="45" t="s">
        <v>627</v>
      </c>
      <c r="C1181" s="4">
        <v>12</v>
      </c>
      <c r="D1181" s="4">
        <f t="shared" si="224"/>
        <v>10</v>
      </c>
      <c r="E1181" s="4"/>
      <c r="F1181" s="4">
        <f t="shared" si="227"/>
        <v>2</v>
      </c>
      <c r="G1181" s="17">
        <f t="shared" si="225"/>
        <v>354.66666666666669</v>
      </c>
      <c r="H1181" s="17">
        <f t="shared" si="226"/>
        <v>0</v>
      </c>
      <c r="I1181" s="17"/>
      <c r="J1181" s="77"/>
      <c r="K1181" s="122"/>
    </row>
    <row r="1182" spans="1:11" s="140" customFormat="1" ht="32.4" x14ac:dyDescent="0.3">
      <c r="A1182" s="153"/>
      <c r="B1182" s="114" t="s">
        <v>1915</v>
      </c>
      <c r="C1182" s="30">
        <v>12</v>
      </c>
      <c r="D1182" s="30">
        <f t="shared" si="224"/>
        <v>10</v>
      </c>
      <c r="E1182" s="30"/>
      <c r="F1182" s="30">
        <f t="shared" si="227"/>
        <v>2</v>
      </c>
      <c r="G1182" s="23">
        <f>IF(2&lt;F1182,2,F1182)*140*4/3</f>
        <v>373.33333333333331</v>
      </c>
      <c r="H1182" s="23">
        <f>IF(F1182&gt;2,F1182-2,0)*140*5/3</f>
        <v>0</v>
      </c>
      <c r="I1182" s="23"/>
      <c r="J1182" s="115"/>
      <c r="K1182" s="155">
        <v>2613</v>
      </c>
    </row>
    <row r="1183" spans="1:11" ht="16.2" x14ac:dyDescent="0.3">
      <c r="A1183" s="63"/>
      <c r="B1183" s="45" t="s">
        <v>628</v>
      </c>
      <c r="C1183" s="4"/>
      <c r="D1183" s="4" t="str">
        <f t="shared" si="224"/>
        <v/>
      </c>
      <c r="E1183" s="4"/>
      <c r="F1183" s="19"/>
      <c r="G1183" s="17"/>
      <c r="H1183" s="17"/>
      <c r="I1183" s="17"/>
      <c r="J1183" s="77"/>
      <c r="K1183" s="122"/>
    </row>
    <row r="1184" spans="1:11" ht="16.2" x14ac:dyDescent="0.3">
      <c r="A1184" s="63"/>
      <c r="B1184" s="45" t="s">
        <v>629</v>
      </c>
      <c r="C1184" s="4"/>
      <c r="D1184" s="4" t="str">
        <f t="shared" si="224"/>
        <v/>
      </c>
      <c r="E1184" s="4"/>
      <c r="F1184" s="19"/>
      <c r="G1184" s="17"/>
      <c r="H1184" s="17"/>
      <c r="I1184" s="17"/>
      <c r="J1184" s="77"/>
      <c r="K1184" s="122"/>
    </row>
    <row r="1185" spans="1:11" ht="16.2" x14ac:dyDescent="0.3">
      <c r="A1185" s="63"/>
      <c r="B1185" s="45" t="s">
        <v>630</v>
      </c>
      <c r="C1185" s="4">
        <v>13</v>
      </c>
      <c r="D1185" s="4">
        <f t="shared" si="224"/>
        <v>11</v>
      </c>
      <c r="E1185" s="4"/>
      <c r="F1185" s="19">
        <v>2</v>
      </c>
      <c r="G1185" s="17">
        <f t="shared" ref="G1185:G1200" si="228">IF(2&lt;F1185,2,F1185)*140*4/3</f>
        <v>373.33333333333331</v>
      </c>
      <c r="H1185" s="17">
        <f t="shared" ref="H1185:H1200" si="229">IF(F1185&gt;2,F1185-2,0)*140*5/3</f>
        <v>0</v>
      </c>
      <c r="I1185" s="17">
        <v>1</v>
      </c>
      <c r="J1185" s="77"/>
      <c r="K1185" s="122"/>
    </row>
    <row r="1186" spans="1:11" ht="16.2" x14ac:dyDescent="0.3">
      <c r="A1186" s="63"/>
      <c r="B1186" s="45" t="s">
        <v>631</v>
      </c>
      <c r="C1186" s="4">
        <v>12</v>
      </c>
      <c r="D1186" s="4">
        <f t="shared" si="224"/>
        <v>10</v>
      </c>
      <c r="E1186" s="4"/>
      <c r="F1186" s="19">
        <f t="shared" si="227"/>
        <v>2</v>
      </c>
      <c r="G1186" s="17">
        <f t="shared" si="228"/>
        <v>373.33333333333331</v>
      </c>
      <c r="H1186" s="17">
        <f t="shared" si="229"/>
        <v>0</v>
      </c>
      <c r="I1186" s="17"/>
      <c r="J1186" s="77"/>
      <c r="K1186" s="122"/>
    </row>
    <row r="1187" spans="1:11" ht="16.2" x14ac:dyDescent="0.3">
      <c r="A1187" s="63"/>
      <c r="B1187" s="45" t="s">
        <v>632</v>
      </c>
      <c r="C1187" s="4">
        <v>13</v>
      </c>
      <c r="D1187" s="4">
        <f t="shared" si="224"/>
        <v>11</v>
      </c>
      <c r="E1187" s="4"/>
      <c r="F1187" s="19">
        <v>2</v>
      </c>
      <c r="G1187" s="17">
        <f t="shared" si="228"/>
        <v>373.33333333333331</v>
      </c>
      <c r="H1187" s="17">
        <f t="shared" si="229"/>
        <v>0</v>
      </c>
      <c r="I1187" s="17">
        <v>1</v>
      </c>
      <c r="J1187" s="77"/>
      <c r="K1187" s="122"/>
    </row>
    <row r="1188" spans="1:11" ht="16.2" x14ac:dyDescent="0.3">
      <c r="A1188" s="63"/>
      <c r="B1188" s="45" t="s">
        <v>633</v>
      </c>
      <c r="C1188" s="4">
        <v>13</v>
      </c>
      <c r="D1188" s="4">
        <f t="shared" si="224"/>
        <v>11</v>
      </c>
      <c r="E1188" s="4"/>
      <c r="F1188" s="19">
        <v>2</v>
      </c>
      <c r="G1188" s="17">
        <f t="shared" si="228"/>
        <v>373.33333333333331</v>
      </c>
      <c r="H1188" s="17">
        <f t="shared" si="229"/>
        <v>0</v>
      </c>
      <c r="I1188" s="17">
        <v>1</v>
      </c>
      <c r="J1188" s="77"/>
      <c r="K1188" s="122"/>
    </row>
    <row r="1189" spans="1:11" ht="16.2" x14ac:dyDescent="0.3">
      <c r="A1189" s="63"/>
      <c r="B1189" s="45" t="s">
        <v>634</v>
      </c>
      <c r="C1189" s="4"/>
      <c r="D1189" s="4" t="str">
        <f t="shared" si="224"/>
        <v/>
      </c>
      <c r="E1189" s="4"/>
      <c r="F1189" s="19"/>
      <c r="G1189" s="17"/>
      <c r="H1189" s="17"/>
      <c r="I1189" s="17"/>
      <c r="J1189" s="77"/>
      <c r="K1189" s="122"/>
    </row>
    <row r="1190" spans="1:11" ht="16.2" x14ac:dyDescent="0.3">
      <c r="A1190" s="63"/>
      <c r="B1190" s="45" t="s">
        <v>635</v>
      </c>
      <c r="C1190" s="4"/>
      <c r="D1190" s="4" t="str">
        <f t="shared" si="224"/>
        <v/>
      </c>
      <c r="E1190" s="4"/>
      <c r="F1190" s="19"/>
      <c r="G1190" s="17"/>
      <c r="H1190" s="17"/>
      <c r="I1190" s="17"/>
      <c r="J1190" s="77"/>
      <c r="K1190" s="122"/>
    </row>
    <row r="1191" spans="1:11" ht="16.2" x14ac:dyDescent="0.3">
      <c r="A1191" s="63"/>
      <c r="B1191" s="45" t="s">
        <v>636</v>
      </c>
      <c r="C1191" s="4">
        <v>12</v>
      </c>
      <c r="D1191" s="4">
        <f t="shared" si="224"/>
        <v>10</v>
      </c>
      <c r="E1191" s="4"/>
      <c r="F1191" s="19">
        <f t="shared" si="227"/>
        <v>2</v>
      </c>
      <c r="G1191" s="17">
        <f t="shared" si="228"/>
        <v>373.33333333333331</v>
      </c>
      <c r="H1191" s="17">
        <f t="shared" si="229"/>
        <v>0</v>
      </c>
      <c r="I1191" s="17"/>
      <c r="J1191" s="77"/>
      <c r="K1191" s="122"/>
    </row>
    <row r="1192" spans="1:11" ht="16.2" x14ac:dyDescent="0.3">
      <c r="A1192" s="63"/>
      <c r="B1192" s="45" t="s">
        <v>637</v>
      </c>
      <c r="C1192" s="4">
        <v>12</v>
      </c>
      <c r="D1192" s="4">
        <f t="shared" si="224"/>
        <v>10</v>
      </c>
      <c r="E1192" s="4"/>
      <c r="F1192" s="19">
        <f t="shared" si="227"/>
        <v>2</v>
      </c>
      <c r="G1192" s="17">
        <f t="shared" si="228"/>
        <v>373.33333333333331</v>
      </c>
      <c r="H1192" s="17">
        <f t="shared" si="229"/>
        <v>0</v>
      </c>
      <c r="I1192" s="17"/>
      <c r="J1192" s="77"/>
      <c r="K1192" s="122"/>
    </row>
    <row r="1193" spans="1:11" ht="16.2" x14ac:dyDescent="0.3">
      <c r="A1193" s="63"/>
      <c r="B1193" s="45" t="s">
        <v>638</v>
      </c>
      <c r="C1193" s="4">
        <v>12</v>
      </c>
      <c r="D1193" s="4">
        <f t="shared" si="224"/>
        <v>10</v>
      </c>
      <c r="E1193" s="4"/>
      <c r="F1193" s="19">
        <f t="shared" si="227"/>
        <v>2</v>
      </c>
      <c r="G1193" s="17">
        <f t="shared" si="228"/>
        <v>373.33333333333331</v>
      </c>
      <c r="H1193" s="17">
        <f t="shared" si="229"/>
        <v>0</v>
      </c>
      <c r="I1193" s="17"/>
      <c r="J1193" s="77"/>
      <c r="K1193" s="122"/>
    </row>
    <row r="1194" spans="1:11" ht="16.2" x14ac:dyDescent="0.3">
      <c r="A1194" s="63"/>
      <c r="B1194" s="45" t="s">
        <v>639</v>
      </c>
      <c r="C1194" s="4"/>
      <c r="D1194" s="4" t="str">
        <f t="shared" si="224"/>
        <v/>
      </c>
      <c r="E1194" s="4"/>
      <c r="F1194" s="19"/>
      <c r="G1194" s="17"/>
      <c r="H1194" s="17"/>
      <c r="I1194" s="17"/>
      <c r="J1194" s="77"/>
      <c r="K1194" s="122"/>
    </row>
    <row r="1195" spans="1:11" ht="16.2" x14ac:dyDescent="0.3">
      <c r="A1195" s="63"/>
      <c r="B1195" s="45" t="s">
        <v>640</v>
      </c>
      <c r="C1195" s="4"/>
      <c r="D1195" s="4" t="str">
        <f t="shared" si="224"/>
        <v/>
      </c>
      <c r="E1195" s="4"/>
      <c r="F1195" s="19"/>
      <c r="G1195" s="17"/>
      <c r="H1195" s="17"/>
      <c r="I1195" s="17"/>
      <c r="J1195" s="77"/>
      <c r="K1195" s="122"/>
    </row>
    <row r="1196" spans="1:11" ht="16.2" x14ac:dyDescent="0.3">
      <c r="A1196" s="63"/>
      <c r="B1196" s="45" t="s">
        <v>641</v>
      </c>
      <c r="C1196" s="4"/>
      <c r="D1196" s="4" t="str">
        <f t="shared" si="224"/>
        <v/>
      </c>
      <c r="E1196" s="4"/>
      <c r="F1196" s="19"/>
      <c r="G1196" s="17"/>
      <c r="H1196" s="17"/>
      <c r="I1196" s="17"/>
      <c r="J1196" s="77"/>
      <c r="K1196" s="122"/>
    </row>
    <row r="1197" spans="1:11" ht="16.2" x14ac:dyDescent="0.3">
      <c r="A1197" s="63"/>
      <c r="B1197" s="45" t="s">
        <v>642</v>
      </c>
      <c r="C1197" s="4">
        <v>13</v>
      </c>
      <c r="D1197" s="4">
        <f t="shared" si="224"/>
        <v>11</v>
      </c>
      <c r="E1197" s="4"/>
      <c r="F1197" s="19">
        <v>2</v>
      </c>
      <c r="G1197" s="17">
        <f t="shared" si="228"/>
        <v>373.33333333333331</v>
      </c>
      <c r="H1197" s="17">
        <f t="shared" si="229"/>
        <v>0</v>
      </c>
      <c r="I1197" s="17">
        <v>1</v>
      </c>
      <c r="J1197" s="77"/>
      <c r="K1197" s="122"/>
    </row>
    <row r="1198" spans="1:11" ht="16.2" x14ac:dyDescent="0.3">
      <c r="A1198" s="63"/>
      <c r="B1198" s="45" t="s">
        <v>643</v>
      </c>
      <c r="C1198" s="4">
        <v>12</v>
      </c>
      <c r="D1198" s="4">
        <f t="shared" si="224"/>
        <v>10</v>
      </c>
      <c r="E1198" s="4"/>
      <c r="F1198" s="19">
        <f t="shared" si="227"/>
        <v>2</v>
      </c>
      <c r="G1198" s="17">
        <f t="shared" si="228"/>
        <v>373.33333333333331</v>
      </c>
      <c r="H1198" s="17">
        <f t="shared" si="229"/>
        <v>0</v>
      </c>
      <c r="I1198" s="17"/>
      <c r="J1198" s="77"/>
      <c r="K1198" s="122"/>
    </row>
    <row r="1199" spans="1:11" ht="16.2" x14ac:dyDescent="0.3">
      <c r="A1199" s="63"/>
      <c r="B1199" s="45" t="s">
        <v>644</v>
      </c>
      <c r="C1199" s="4">
        <v>13</v>
      </c>
      <c r="D1199" s="4">
        <f t="shared" si="224"/>
        <v>11</v>
      </c>
      <c r="E1199" s="4"/>
      <c r="F1199" s="19">
        <v>2</v>
      </c>
      <c r="G1199" s="17">
        <f t="shared" si="228"/>
        <v>373.33333333333331</v>
      </c>
      <c r="H1199" s="17">
        <f t="shared" si="229"/>
        <v>0</v>
      </c>
      <c r="I1199" s="17">
        <v>1</v>
      </c>
      <c r="J1199" s="77"/>
      <c r="K1199" s="122"/>
    </row>
    <row r="1200" spans="1:11" ht="16.2" x14ac:dyDescent="0.3">
      <c r="A1200" s="63"/>
      <c r="B1200" s="45" t="s">
        <v>645</v>
      </c>
      <c r="C1200" s="4">
        <v>12</v>
      </c>
      <c r="D1200" s="4">
        <f t="shared" si="224"/>
        <v>10</v>
      </c>
      <c r="E1200" s="4"/>
      <c r="F1200" s="19">
        <f t="shared" si="227"/>
        <v>2</v>
      </c>
      <c r="G1200" s="17">
        <f t="shared" si="228"/>
        <v>373.33333333333331</v>
      </c>
      <c r="H1200" s="17">
        <f t="shared" si="229"/>
        <v>0</v>
      </c>
      <c r="I1200" s="17"/>
      <c r="J1200" s="77"/>
      <c r="K1200" s="122"/>
    </row>
    <row r="1201" spans="1:11" ht="16.2" x14ac:dyDescent="0.3">
      <c r="A1201" s="63"/>
      <c r="B1201" s="8" t="s">
        <v>59</v>
      </c>
      <c r="C1201" s="4"/>
      <c r="D1201" s="4" t="s">
        <v>2022</v>
      </c>
      <c r="E1201" s="4"/>
      <c r="F1201" s="4">
        <v>36</v>
      </c>
      <c r="G1201" s="17"/>
      <c r="H1201" s="17"/>
      <c r="I1201" s="17">
        <v>8</v>
      </c>
      <c r="J1201" s="77">
        <v>19768</v>
      </c>
      <c r="K1201" s="122"/>
    </row>
    <row r="1202" spans="1:11" ht="32.4" x14ac:dyDescent="0.3">
      <c r="A1202" s="63"/>
      <c r="B1202" s="90" t="s">
        <v>1849</v>
      </c>
      <c r="C1202" s="4"/>
      <c r="D1202" s="4"/>
      <c r="E1202" s="4"/>
      <c r="F1202" s="4"/>
      <c r="G1202" s="17"/>
      <c r="H1202" s="17"/>
      <c r="I1202" s="17"/>
      <c r="J1202" s="77">
        <v>8200</v>
      </c>
      <c r="K1202" s="122">
        <v>2613</v>
      </c>
    </row>
    <row r="1203" spans="1:11" ht="16.2" x14ac:dyDescent="0.3">
      <c r="A1203" s="63"/>
      <c r="B1203" s="8" t="s">
        <v>1817</v>
      </c>
      <c r="C1203" s="27"/>
      <c r="D1203" s="4"/>
      <c r="E1203" s="4"/>
      <c r="F1203" s="4"/>
      <c r="G1203" s="1"/>
      <c r="H1203" s="1"/>
      <c r="I1203" s="1"/>
      <c r="J1203" s="134" t="s">
        <v>2023</v>
      </c>
      <c r="K1203" s="122"/>
    </row>
    <row r="1204" spans="1:11" ht="32.4" x14ac:dyDescent="0.3">
      <c r="A1204" s="63"/>
      <c r="B1204" s="90" t="s">
        <v>1963</v>
      </c>
      <c r="C1204" s="27"/>
      <c r="D1204" s="4"/>
      <c r="E1204" s="4"/>
      <c r="F1204" s="4"/>
      <c r="G1204" s="1"/>
      <c r="H1204" s="1"/>
      <c r="I1204" s="1"/>
      <c r="J1204" s="134" t="s">
        <v>2024</v>
      </c>
      <c r="K1204" s="122"/>
    </row>
    <row r="1205" spans="1:11" ht="16.2" x14ac:dyDescent="0.3">
      <c r="A1205" s="63"/>
      <c r="B1205" s="8" t="s">
        <v>405</v>
      </c>
      <c r="C1205" s="138"/>
      <c r="D1205" s="9"/>
      <c r="E1205" s="9"/>
      <c r="F1205" s="9"/>
      <c r="G1205" s="10"/>
      <c r="H1205" s="10"/>
      <c r="I1205" s="10"/>
      <c r="J1205" s="141" t="s">
        <v>2025</v>
      </c>
      <c r="K1205" s="122"/>
    </row>
    <row r="1206" spans="1:11" x14ac:dyDescent="0.3">
      <c r="A1206" s="63"/>
      <c r="K1206" s="122"/>
    </row>
    <row r="1207" spans="1:11" ht="16.2" x14ac:dyDescent="0.3">
      <c r="A1207" s="63"/>
      <c r="B1207" s="45" t="s">
        <v>647</v>
      </c>
      <c r="C1207" s="4">
        <v>12</v>
      </c>
      <c r="D1207" s="4">
        <f t="shared" ref="D1207:D1237" si="230">IF((OR(C1207&gt;12,C1207=12)),C1207-2,IF(C1207=8,C1207-1,""))</f>
        <v>10</v>
      </c>
      <c r="E1207" s="4"/>
      <c r="F1207" s="4">
        <f t="shared" ref="F1207:F1234" si="231">D1207-8</f>
        <v>2</v>
      </c>
      <c r="G1207" s="17">
        <f>IF(2&lt;F1207,2,F1207)*140*4/3</f>
        <v>373.33333333333331</v>
      </c>
      <c r="H1207" s="17">
        <f>IF(F1207&gt;2,F1207-2,0)*140*5/3</f>
        <v>0</v>
      </c>
      <c r="I1207" s="17"/>
      <c r="J1207" s="77"/>
      <c r="K1207" s="122"/>
    </row>
    <row r="1208" spans="1:11" ht="16.2" x14ac:dyDescent="0.3">
      <c r="A1208" s="63"/>
      <c r="B1208" s="45" t="s">
        <v>648</v>
      </c>
      <c r="C1208" s="4">
        <v>13</v>
      </c>
      <c r="D1208" s="4">
        <v>10</v>
      </c>
      <c r="E1208" s="4"/>
      <c r="F1208" s="4">
        <f t="shared" si="231"/>
        <v>2</v>
      </c>
      <c r="G1208" s="17">
        <f t="shared" ref="G1208:G1234" si="232">IF(2&lt;F1208,2,F1208)*140*4/3</f>
        <v>373.33333333333331</v>
      </c>
      <c r="H1208" s="17">
        <f t="shared" ref="H1208:H1234" si="233">IF(F1208&gt;2,F1208-2,0)*140*5/3</f>
        <v>0</v>
      </c>
      <c r="I1208" s="17"/>
      <c r="J1208" s="77"/>
      <c r="K1208" s="122"/>
    </row>
    <row r="1209" spans="1:11" ht="16.2" x14ac:dyDescent="0.3">
      <c r="A1209" s="63"/>
      <c r="B1209" s="45" t="s">
        <v>649</v>
      </c>
      <c r="C1209" s="4">
        <v>12</v>
      </c>
      <c r="D1209" s="4">
        <f t="shared" si="230"/>
        <v>10</v>
      </c>
      <c r="E1209" s="4"/>
      <c r="F1209" s="4">
        <f t="shared" si="231"/>
        <v>2</v>
      </c>
      <c r="G1209" s="17">
        <f t="shared" si="232"/>
        <v>373.33333333333331</v>
      </c>
      <c r="H1209" s="17">
        <f t="shared" si="233"/>
        <v>0</v>
      </c>
      <c r="I1209" s="17"/>
      <c r="J1209" s="77"/>
      <c r="K1209" s="122"/>
    </row>
    <row r="1210" spans="1:11" ht="16.2" x14ac:dyDescent="0.3">
      <c r="A1210" s="63"/>
      <c r="B1210" s="45" t="s">
        <v>650</v>
      </c>
      <c r="C1210" s="4">
        <v>12</v>
      </c>
      <c r="D1210" s="4">
        <f t="shared" si="230"/>
        <v>10</v>
      </c>
      <c r="E1210" s="4"/>
      <c r="F1210" s="4">
        <f t="shared" si="231"/>
        <v>2</v>
      </c>
      <c r="G1210" s="17">
        <f t="shared" si="232"/>
        <v>373.33333333333331</v>
      </c>
      <c r="H1210" s="17">
        <f t="shared" si="233"/>
        <v>0</v>
      </c>
      <c r="I1210" s="17"/>
      <c r="J1210" s="77"/>
      <c r="K1210" s="122"/>
    </row>
    <row r="1211" spans="1:11" ht="16.2" x14ac:dyDescent="0.3">
      <c r="A1211" s="63"/>
      <c r="B1211" s="45" t="s">
        <v>651</v>
      </c>
      <c r="C1211" s="4">
        <v>12</v>
      </c>
      <c r="D1211" s="4">
        <f t="shared" si="230"/>
        <v>10</v>
      </c>
      <c r="E1211" s="4"/>
      <c r="F1211" s="4">
        <f t="shared" si="231"/>
        <v>2</v>
      </c>
      <c r="G1211" s="17">
        <f t="shared" si="232"/>
        <v>373.33333333333331</v>
      </c>
      <c r="H1211" s="17">
        <f t="shared" si="233"/>
        <v>0</v>
      </c>
      <c r="I1211" s="17"/>
      <c r="J1211" s="77"/>
      <c r="K1211" s="122"/>
    </row>
    <row r="1212" spans="1:11" ht="16.2" x14ac:dyDescent="0.3">
      <c r="A1212" s="63"/>
      <c r="B1212" s="45" t="s">
        <v>652</v>
      </c>
      <c r="C1212" s="4">
        <v>12</v>
      </c>
      <c r="D1212" s="4">
        <f t="shared" si="230"/>
        <v>10</v>
      </c>
      <c r="E1212" s="4"/>
      <c r="F1212" s="4">
        <f t="shared" si="231"/>
        <v>2</v>
      </c>
      <c r="G1212" s="17">
        <f t="shared" si="232"/>
        <v>373.33333333333331</v>
      </c>
      <c r="H1212" s="17">
        <f t="shared" si="233"/>
        <v>0</v>
      </c>
      <c r="I1212" s="17"/>
      <c r="J1212" s="77"/>
      <c r="K1212" s="122"/>
    </row>
    <row r="1213" spans="1:11" ht="16.2" x14ac:dyDescent="0.3">
      <c r="A1213" s="63"/>
      <c r="B1213" s="45" t="s">
        <v>653</v>
      </c>
      <c r="C1213" s="4"/>
      <c r="D1213" s="4" t="str">
        <f t="shared" si="230"/>
        <v/>
      </c>
      <c r="E1213" s="4"/>
      <c r="F1213" s="4"/>
      <c r="G1213" s="17"/>
      <c r="H1213" s="17"/>
      <c r="I1213" s="17"/>
      <c r="J1213" s="77"/>
      <c r="K1213" s="122"/>
    </row>
    <row r="1214" spans="1:11" ht="16.2" x14ac:dyDescent="0.3">
      <c r="A1214" s="63"/>
      <c r="B1214" s="45" t="s">
        <v>654</v>
      </c>
      <c r="C1214" s="4">
        <v>12</v>
      </c>
      <c r="D1214" s="4">
        <f t="shared" si="230"/>
        <v>10</v>
      </c>
      <c r="E1214" s="4"/>
      <c r="F1214" s="4">
        <f t="shared" si="231"/>
        <v>2</v>
      </c>
      <c r="G1214" s="17">
        <f t="shared" si="232"/>
        <v>373.33333333333331</v>
      </c>
      <c r="H1214" s="17">
        <f t="shared" si="233"/>
        <v>0</v>
      </c>
      <c r="I1214" s="17"/>
      <c r="J1214" s="77"/>
      <c r="K1214" s="122"/>
    </row>
    <row r="1215" spans="1:11" ht="16.2" x14ac:dyDescent="0.3">
      <c r="A1215" s="63"/>
      <c r="B1215" s="45" t="s">
        <v>655</v>
      </c>
      <c r="C1215" s="4">
        <v>12</v>
      </c>
      <c r="D1215" s="4">
        <f t="shared" si="230"/>
        <v>10</v>
      </c>
      <c r="E1215" s="4"/>
      <c r="F1215" s="4">
        <f t="shared" si="231"/>
        <v>2</v>
      </c>
      <c r="G1215" s="17">
        <f t="shared" si="232"/>
        <v>373.33333333333331</v>
      </c>
      <c r="H1215" s="17">
        <f t="shared" si="233"/>
        <v>0</v>
      </c>
      <c r="I1215" s="17"/>
      <c r="J1215" s="77"/>
      <c r="K1215" s="122"/>
    </row>
    <row r="1216" spans="1:11" ht="16.2" x14ac:dyDescent="0.3">
      <c r="A1216" s="63"/>
      <c r="B1216" s="45" t="s">
        <v>656</v>
      </c>
      <c r="C1216" s="4">
        <v>13</v>
      </c>
      <c r="D1216" s="4">
        <f t="shared" si="230"/>
        <v>11</v>
      </c>
      <c r="E1216" s="4"/>
      <c r="F1216" s="4">
        <v>2</v>
      </c>
      <c r="G1216" s="17">
        <f t="shared" si="232"/>
        <v>373.33333333333331</v>
      </c>
      <c r="H1216" s="17">
        <f t="shared" si="233"/>
        <v>0</v>
      </c>
      <c r="I1216" s="17">
        <v>1</v>
      </c>
      <c r="J1216" s="77"/>
      <c r="K1216" s="122"/>
    </row>
    <row r="1217" spans="1:11" ht="16.2" x14ac:dyDescent="0.3">
      <c r="A1217" s="63"/>
      <c r="B1217" s="45" t="s">
        <v>657</v>
      </c>
      <c r="C1217" s="4">
        <v>12</v>
      </c>
      <c r="D1217" s="4">
        <f t="shared" si="230"/>
        <v>10</v>
      </c>
      <c r="E1217" s="4"/>
      <c r="F1217" s="4">
        <f t="shared" si="231"/>
        <v>2</v>
      </c>
      <c r="G1217" s="17">
        <f t="shared" si="232"/>
        <v>373.33333333333331</v>
      </c>
      <c r="H1217" s="17">
        <f t="shared" si="233"/>
        <v>0</v>
      </c>
      <c r="I1217" s="17"/>
      <c r="J1217" s="77"/>
      <c r="K1217" s="122"/>
    </row>
    <row r="1218" spans="1:11" ht="16.2" x14ac:dyDescent="0.3">
      <c r="A1218" s="63"/>
      <c r="B1218" s="45" t="s">
        <v>658</v>
      </c>
      <c r="C1218" s="4"/>
      <c r="D1218" s="4" t="str">
        <f t="shared" si="230"/>
        <v/>
      </c>
      <c r="E1218" s="4"/>
      <c r="F1218" s="4"/>
      <c r="G1218" s="17"/>
      <c r="H1218" s="17"/>
      <c r="I1218" s="17"/>
      <c r="J1218" s="77"/>
      <c r="K1218" s="122"/>
    </row>
    <row r="1219" spans="1:11" ht="16.2" x14ac:dyDescent="0.3">
      <c r="A1219" s="63"/>
      <c r="B1219" s="45" t="s">
        <v>659</v>
      </c>
      <c r="C1219" s="4"/>
      <c r="D1219" s="4" t="str">
        <f t="shared" si="230"/>
        <v/>
      </c>
      <c r="E1219" s="4"/>
      <c r="F1219" s="4"/>
      <c r="G1219" s="17"/>
      <c r="H1219" s="17"/>
      <c r="I1219" s="17"/>
      <c r="J1219" s="77"/>
      <c r="K1219" s="122"/>
    </row>
    <row r="1220" spans="1:11" ht="16.2" x14ac:dyDescent="0.3">
      <c r="A1220" s="63"/>
      <c r="B1220" s="45" t="s">
        <v>660</v>
      </c>
      <c r="C1220" s="4">
        <v>12</v>
      </c>
      <c r="D1220" s="4">
        <f t="shared" si="230"/>
        <v>10</v>
      </c>
      <c r="E1220" s="4"/>
      <c r="F1220" s="4">
        <f t="shared" si="231"/>
        <v>2</v>
      </c>
      <c r="G1220" s="17">
        <f t="shared" si="232"/>
        <v>373.33333333333331</v>
      </c>
      <c r="H1220" s="17">
        <f t="shared" si="233"/>
        <v>0</v>
      </c>
      <c r="I1220" s="17"/>
      <c r="J1220" s="77"/>
      <c r="K1220" s="122"/>
    </row>
    <row r="1221" spans="1:11" ht="16.2" x14ac:dyDescent="0.3">
      <c r="A1221" s="63"/>
      <c r="B1221" s="45" t="s">
        <v>661</v>
      </c>
      <c r="C1221" s="4">
        <v>12</v>
      </c>
      <c r="D1221" s="4">
        <f t="shared" si="230"/>
        <v>10</v>
      </c>
      <c r="E1221" s="4"/>
      <c r="F1221" s="4">
        <f t="shared" si="231"/>
        <v>2</v>
      </c>
      <c r="G1221" s="17">
        <f t="shared" si="232"/>
        <v>373.33333333333331</v>
      </c>
      <c r="H1221" s="17">
        <f t="shared" si="233"/>
        <v>0</v>
      </c>
      <c r="I1221" s="17"/>
      <c r="J1221" s="77"/>
      <c r="K1221" s="122"/>
    </row>
    <row r="1222" spans="1:11" ht="16.2" x14ac:dyDescent="0.3">
      <c r="A1222" s="63"/>
      <c r="B1222" s="45" t="s">
        <v>662</v>
      </c>
      <c r="C1222" s="4">
        <v>12</v>
      </c>
      <c r="D1222" s="4">
        <f t="shared" si="230"/>
        <v>10</v>
      </c>
      <c r="E1222" s="4"/>
      <c r="F1222" s="4">
        <f t="shared" si="231"/>
        <v>2</v>
      </c>
      <c r="G1222" s="17">
        <f t="shared" si="232"/>
        <v>373.33333333333331</v>
      </c>
      <c r="H1222" s="17">
        <f t="shared" si="233"/>
        <v>0</v>
      </c>
      <c r="I1222" s="17"/>
      <c r="J1222" s="77"/>
      <c r="K1222" s="122"/>
    </row>
    <row r="1223" spans="1:11" ht="16.2" x14ac:dyDescent="0.3">
      <c r="A1223" s="63"/>
      <c r="B1223" s="45" t="s">
        <v>663</v>
      </c>
      <c r="C1223" s="4">
        <v>12</v>
      </c>
      <c r="D1223" s="4">
        <f t="shared" si="230"/>
        <v>10</v>
      </c>
      <c r="E1223" s="4"/>
      <c r="F1223" s="4">
        <f t="shared" si="231"/>
        <v>2</v>
      </c>
      <c r="G1223" s="17">
        <f t="shared" si="232"/>
        <v>373.33333333333331</v>
      </c>
      <c r="H1223" s="17">
        <f t="shared" si="233"/>
        <v>0</v>
      </c>
      <c r="I1223" s="17"/>
      <c r="J1223" s="77"/>
      <c r="K1223" s="122"/>
    </row>
    <row r="1224" spans="1:11" ht="16.2" x14ac:dyDescent="0.3">
      <c r="A1224" s="63"/>
      <c r="B1224" s="45" t="s">
        <v>664</v>
      </c>
      <c r="C1224" s="4"/>
      <c r="D1224" s="4" t="str">
        <f t="shared" si="230"/>
        <v/>
      </c>
      <c r="E1224" s="4"/>
      <c r="F1224" s="4"/>
      <c r="G1224" s="17"/>
      <c r="H1224" s="17"/>
      <c r="I1224" s="17"/>
      <c r="J1224" s="77"/>
      <c r="K1224" s="122"/>
    </row>
    <row r="1225" spans="1:11" ht="16.2" x14ac:dyDescent="0.3">
      <c r="A1225" s="63"/>
      <c r="B1225" s="45" t="s">
        <v>665</v>
      </c>
      <c r="C1225" s="4">
        <v>12</v>
      </c>
      <c r="D1225" s="4">
        <f t="shared" si="230"/>
        <v>10</v>
      </c>
      <c r="E1225" s="4"/>
      <c r="F1225" s="4">
        <f t="shared" si="231"/>
        <v>2</v>
      </c>
      <c r="G1225" s="17">
        <f t="shared" si="232"/>
        <v>373.33333333333331</v>
      </c>
      <c r="H1225" s="17">
        <f t="shared" si="233"/>
        <v>0</v>
      </c>
      <c r="I1225" s="17"/>
      <c r="J1225" s="77"/>
      <c r="K1225" s="122"/>
    </row>
    <row r="1226" spans="1:11" ht="16.2" x14ac:dyDescent="0.3">
      <c r="A1226" s="63"/>
      <c r="B1226" s="45" t="s">
        <v>666</v>
      </c>
      <c r="C1226" s="4">
        <v>12</v>
      </c>
      <c r="D1226" s="4">
        <f t="shared" si="230"/>
        <v>10</v>
      </c>
      <c r="E1226" s="4"/>
      <c r="F1226" s="4">
        <f t="shared" si="231"/>
        <v>2</v>
      </c>
      <c r="G1226" s="17">
        <f t="shared" si="232"/>
        <v>373.33333333333331</v>
      </c>
      <c r="H1226" s="17">
        <f t="shared" si="233"/>
        <v>0</v>
      </c>
      <c r="I1226" s="17"/>
      <c r="J1226" s="77"/>
      <c r="K1226" s="122"/>
    </row>
    <row r="1227" spans="1:11" ht="16.2" x14ac:dyDescent="0.3">
      <c r="A1227" s="63"/>
      <c r="B1227" s="45" t="s">
        <v>667</v>
      </c>
      <c r="C1227" s="4">
        <v>12</v>
      </c>
      <c r="D1227" s="4">
        <f t="shared" si="230"/>
        <v>10</v>
      </c>
      <c r="E1227" s="4"/>
      <c r="F1227" s="4">
        <f t="shared" si="231"/>
        <v>2</v>
      </c>
      <c r="G1227" s="17">
        <f>IF(2&lt;F1227,2,F1227)*140*4/3</f>
        <v>373.33333333333331</v>
      </c>
      <c r="H1227" s="17">
        <f t="shared" si="233"/>
        <v>0</v>
      </c>
      <c r="I1227" s="17"/>
      <c r="J1227" s="77"/>
      <c r="K1227" s="122"/>
    </row>
    <row r="1228" spans="1:11" ht="16.2" x14ac:dyDescent="0.3">
      <c r="A1228" s="63"/>
      <c r="B1228" s="45" t="s">
        <v>668</v>
      </c>
      <c r="C1228" s="4">
        <v>13</v>
      </c>
      <c r="D1228" s="4">
        <f t="shared" si="230"/>
        <v>11</v>
      </c>
      <c r="E1228" s="4"/>
      <c r="F1228" s="4">
        <v>2</v>
      </c>
      <c r="G1228" s="17">
        <f t="shared" si="232"/>
        <v>373.33333333333331</v>
      </c>
      <c r="H1228" s="17">
        <f t="shared" si="233"/>
        <v>0</v>
      </c>
      <c r="I1228" s="17">
        <v>1</v>
      </c>
      <c r="J1228" s="77"/>
      <c r="K1228" s="122"/>
    </row>
    <row r="1229" spans="1:11" ht="16.2" x14ac:dyDescent="0.3">
      <c r="A1229" s="63"/>
      <c r="B1229" s="45" t="s">
        <v>669</v>
      </c>
      <c r="C1229" s="4">
        <v>12</v>
      </c>
      <c r="D1229" s="4">
        <f t="shared" si="230"/>
        <v>10</v>
      </c>
      <c r="E1229" s="4"/>
      <c r="F1229" s="4">
        <f t="shared" si="231"/>
        <v>2</v>
      </c>
      <c r="G1229" s="17">
        <f t="shared" si="232"/>
        <v>373.33333333333331</v>
      </c>
      <c r="H1229" s="17">
        <f t="shared" si="233"/>
        <v>0</v>
      </c>
      <c r="I1229" s="17"/>
      <c r="J1229" s="77"/>
      <c r="K1229" s="122"/>
    </row>
    <row r="1230" spans="1:11" ht="16.2" x14ac:dyDescent="0.3">
      <c r="A1230" s="63"/>
      <c r="B1230" s="45" t="s">
        <v>670</v>
      </c>
      <c r="C1230" s="4"/>
      <c r="D1230" s="4" t="str">
        <f t="shared" si="230"/>
        <v/>
      </c>
      <c r="E1230" s="4"/>
      <c r="F1230" s="4"/>
      <c r="G1230" s="17"/>
      <c r="H1230" s="17"/>
      <c r="I1230" s="17"/>
      <c r="J1230" s="77"/>
      <c r="K1230" s="122"/>
    </row>
    <row r="1231" spans="1:11" ht="16.2" x14ac:dyDescent="0.3">
      <c r="A1231" s="63"/>
      <c r="B1231" s="45" t="s">
        <v>671</v>
      </c>
      <c r="C1231" s="4">
        <v>12</v>
      </c>
      <c r="D1231" s="4">
        <f t="shared" si="230"/>
        <v>10</v>
      </c>
      <c r="E1231" s="4"/>
      <c r="F1231" s="4">
        <f t="shared" si="231"/>
        <v>2</v>
      </c>
      <c r="G1231" s="17">
        <f t="shared" si="232"/>
        <v>373.33333333333331</v>
      </c>
      <c r="H1231" s="17">
        <f t="shared" si="233"/>
        <v>0</v>
      </c>
      <c r="I1231" s="17"/>
      <c r="J1231" s="77"/>
      <c r="K1231" s="122"/>
    </row>
    <row r="1232" spans="1:11" ht="32.4" x14ac:dyDescent="0.3">
      <c r="A1232" s="63"/>
      <c r="B1232" s="70" t="s">
        <v>1916</v>
      </c>
      <c r="C1232" s="9">
        <v>12</v>
      </c>
      <c r="D1232" s="9">
        <f t="shared" si="230"/>
        <v>10</v>
      </c>
      <c r="E1232" s="9"/>
      <c r="F1232" s="9">
        <f t="shared" si="231"/>
        <v>2</v>
      </c>
      <c r="G1232" s="38">
        <f t="shared" si="232"/>
        <v>373.33333333333331</v>
      </c>
      <c r="H1232" s="38">
        <f t="shared" si="233"/>
        <v>0</v>
      </c>
      <c r="I1232" s="38"/>
      <c r="J1232" s="78"/>
      <c r="K1232" s="127">
        <v>2613</v>
      </c>
    </row>
    <row r="1233" spans="1:11" ht="32.4" x14ac:dyDescent="0.3">
      <c r="A1233" s="63"/>
      <c r="B1233" s="70" t="s">
        <v>1917</v>
      </c>
      <c r="C1233" s="9">
        <v>12</v>
      </c>
      <c r="D1233" s="9">
        <f t="shared" si="230"/>
        <v>10</v>
      </c>
      <c r="E1233" s="9"/>
      <c r="F1233" s="9">
        <f t="shared" si="231"/>
        <v>2</v>
      </c>
      <c r="G1233" s="38">
        <f t="shared" si="232"/>
        <v>373.33333333333331</v>
      </c>
      <c r="H1233" s="38">
        <f t="shared" si="233"/>
        <v>0</v>
      </c>
      <c r="I1233" s="38"/>
      <c r="J1233" s="78"/>
      <c r="K1233" s="127">
        <v>2613</v>
      </c>
    </row>
    <row r="1234" spans="1:11" ht="32.4" x14ac:dyDescent="0.3">
      <c r="A1234" s="63"/>
      <c r="B1234" s="70" t="s">
        <v>1918</v>
      </c>
      <c r="C1234" s="9">
        <v>12</v>
      </c>
      <c r="D1234" s="9">
        <f t="shared" si="230"/>
        <v>10</v>
      </c>
      <c r="E1234" s="9"/>
      <c r="F1234" s="9">
        <f t="shared" si="231"/>
        <v>2</v>
      </c>
      <c r="G1234" s="38">
        <f t="shared" si="232"/>
        <v>373.33333333333331</v>
      </c>
      <c r="H1234" s="38">
        <f t="shared" si="233"/>
        <v>0</v>
      </c>
      <c r="I1234" s="38"/>
      <c r="J1234" s="78"/>
      <c r="K1234" s="127">
        <v>2613</v>
      </c>
    </row>
    <row r="1235" spans="1:11" ht="16.2" x14ac:dyDescent="0.3">
      <c r="A1235" s="63"/>
      <c r="B1235" s="179" t="s">
        <v>2147</v>
      </c>
      <c r="C1235" s="19"/>
      <c r="D1235" s="19" t="str">
        <f t="shared" si="230"/>
        <v/>
      </c>
      <c r="E1235" s="19"/>
      <c r="F1235" s="19"/>
      <c r="G1235" s="20"/>
      <c r="H1235" s="20"/>
      <c r="I1235" s="20"/>
      <c r="J1235" s="91"/>
      <c r="K1235" s="122"/>
    </row>
    <row r="1236" spans="1:11" ht="16.2" x14ac:dyDescent="0.3">
      <c r="A1236" s="63"/>
      <c r="B1236" s="45" t="s">
        <v>672</v>
      </c>
      <c r="C1236" s="4"/>
      <c r="D1236" s="4"/>
      <c r="E1236" s="4"/>
      <c r="F1236" s="4"/>
      <c r="G1236" s="17"/>
      <c r="H1236" s="17"/>
      <c r="I1236" s="17"/>
      <c r="J1236" s="77"/>
      <c r="K1236" s="122"/>
    </row>
    <row r="1237" spans="1:11" ht="16.2" x14ac:dyDescent="0.3">
      <c r="A1237" s="63"/>
      <c r="B1237" s="45" t="s">
        <v>673</v>
      </c>
      <c r="C1237" s="4"/>
      <c r="D1237" s="4" t="str">
        <f t="shared" si="230"/>
        <v/>
      </c>
      <c r="E1237" s="4"/>
      <c r="F1237" s="4"/>
      <c r="G1237" s="17"/>
      <c r="H1237" s="17"/>
      <c r="I1237" s="17"/>
      <c r="J1237" s="77"/>
      <c r="K1237" s="122"/>
    </row>
    <row r="1238" spans="1:11" ht="16.2" x14ac:dyDescent="0.3">
      <c r="A1238" s="63"/>
      <c r="B1238" s="8" t="s">
        <v>59</v>
      </c>
      <c r="C1238" s="4"/>
      <c r="D1238" s="4">
        <v>160</v>
      </c>
      <c r="E1238" s="4"/>
      <c r="F1238" s="4">
        <v>40</v>
      </c>
      <c r="G1238" s="17"/>
      <c r="H1238" s="17"/>
      <c r="I1238" s="17">
        <v>2</v>
      </c>
      <c r="J1238" s="77">
        <v>22400</v>
      </c>
      <c r="K1238" s="122"/>
    </row>
    <row r="1239" spans="1:11" ht="32.4" x14ac:dyDescent="0.3">
      <c r="A1239" s="63"/>
      <c r="B1239" s="90" t="s">
        <v>1849</v>
      </c>
      <c r="C1239" s="7"/>
      <c r="D1239" s="4"/>
      <c r="E1239" s="4"/>
      <c r="F1239" s="4"/>
      <c r="G1239" s="1"/>
      <c r="H1239" s="1"/>
      <c r="I1239" s="1"/>
      <c r="J1239" s="77">
        <f>140*40*4/3+140*2*5/3</f>
        <v>7933.3333333333339</v>
      </c>
      <c r="K1239" s="122">
        <v>7839</v>
      </c>
    </row>
    <row r="1240" spans="1:11" ht="16.2" x14ac:dyDescent="0.3">
      <c r="A1240" s="63"/>
      <c r="B1240" s="8" t="s">
        <v>1817</v>
      </c>
      <c r="C1240" s="7"/>
      <c r="D1240" s="4"/>
      <c r="E1240" s="4"/>
      <c r="F1240" s="4"/>
      <c r="G1240" s="1"/>
      <c r="H1240" s="1"/>
      <c r="I1240" s="1"/>
      <c r="J1240" s="77">
        <v>38172</v>
      </c>
      <c r="K1240" s="122"/>
    </row>
    <row r="1241" spans="1:11" ht="16.2" x14ac:dyDescent="0.3">
      <c r="A1241" s="63"/>
      <c r="B1241" s="8" t="s">
        <v>1</v>
      </c>
      <c r="C1241" s="7"/>
      <c r="D1241" s="4"/>
      <c r="E1241" s="4"/>
      <c r="F1241" s="4"/>
      <c r="G1241" s="1"/>
      <c r="H1241" s="1"/>
      <c r="I1241" s="1"/>
      <c r="J1241" s="77">
        <v>55294</v>
      </c>
      <c r="K1241" s="122"/>
    </row>
    <row r="1242" spans="1:11" ht="16.2" x14ac:dyDescent="0.3">
      <c r="A1242" s="63"/>
      <c r="B1242" s="8" t="s">
        <v>405</v>
      </c>
      <c r="C1242" s="9"/>
      <c r="D1242" s="9" t="str">
        <f t="shared" ref="D1242" si="234">IF((OR(C1242&gt;12,C1242=12)),C1242-2,IF(C1242=8,C1242-1,""))</f>
        <v/>
      </c>
      <c r="E1242" s="9"/>
      <c r="F1242" s="9"/>
      <c r="G1242" s="10"/>
      <c r="H1242" s="10"/>
      <c r="I1242" s="10"/>
      <c r="J1242" s="78">
        <v>17122</v>
      </c>
      <c r="K1242" s="122"/>
    </row>
    <row r="1243" spans="1:11" x14ac:dyDescent="0.3">
      <c r="A1243" s="63"/>
      <c r="B1243"/>
      <c r="K1243" s="122"/>
    </row>
    <row r="1244" spans="1:11" x14ac:dyDescent="0.3">
      <c r="A1244" s="63"/>
      <c r="B1244"/>
      <c r="K1244" s="122"/>
    </row>
    <row r="1245" spans="1:11" ht="16.2" x14ac:dyDescent="0.3">
      <c r="A1245" s="63"/>
      <c r="B1245" s="45" t="s">
        <v>1785</v>
      </c>
      <c r="C1245" s="4">
        <v>12</v>
      </c>
      <c r="D1245" s="4">
        <f t="shared" ref="D1245:D1251" si="235">IF((OR(C1245&gt;12,C1245=12)),C1245-2,IF(C1245=8,C1245-1,""))</f>
        <v>10</v>
      </c>
      <c r="E1245" s="4"/>
      <c r="F1245" s="4">
        <f t="shared" ref="F1245:F1271" si="236">D1245-8</f>
        <v>2</v>
      </c>
      <c r="G1245" s="17">
        <f t="shared" ref="G1245:G1273" si="237">IF(2&lt;F1245,2,F1245)*140*4/3</f>
        <v>373.33333333333331</v>
      </c>
      <c r="H1245" s="17">
        <f t="shared" ref="H1245:H1273" si="238">IF(F1245&gt;2,F1245-2,0)*140*5/3</f>
        <v>0</v>
      </c>
      <c r="I1245" s="17"/>
      <c r="J1245" s="77"/>
      <c r="K1245" s="122"/>
    </row>
    <row r="1246" spans="1:11" ht="16.2" x14ac:dyDescent="0.3">
      <c r="A1246" s="63"/>
      <c r="B1246" s="45" t="s">
        <v>675</v>
      </c>
      <c r="C1246" s="4">
        <v>13</v>
      </c>
      <c r="D1246" s="4">
        <f t="shared" si="235"/>
        <v>11</v>
      </c>
      <c r="E1246" s="4"/>
      <c r="F1246" s="4">
        <v>2</v>
      </c>
      <c r="G1246" s="17">
        <f t="shared" si="237"/>
        <v>373.33333333333331</v>
      </c>
      <c r="H1246" s="17">
        <f t="shared" si="238"/>
        <v>0</v>
      </c>
      <c r="I1246" s="17">
        <v>1</v>
      </c>
      <c r="J1246" s="77"/>
      <c r="K1246" s="122"/>
    </row>
    <row r="1247" spans="1:11" ht="16.2" x14ac:dyDescent="0.3">
      <c r="A1247" s="63"/>
      <c r="B1247" s="45" t="s">
        <v>676</v>
      </c>
      <c r="C1247" s="4">
        <v>12</v>
      </c>
      <c r="D1247" s="4">
        <f t="shared" si="235"/>
        <v>10</v>
      </c>
      <c r="E1247" s="4"/>
      <c r="F1247" s="4">
        <f t="shared" si="236"/>
        <v>2</v>
      </c>
      <c r="G1247" s="17">
        <f t="shared" si="237"/>
        <v>373.33333333333331</v>
      </c>
      <c r="H1247" s="17">
        <f t="shared" si="238"/>
        <v>0</v>
      </c>
      <c r="I1247" s="17"/>
      <c r="J1247" s="77"/>
      <c r="K1247" s="122"/>
    </row>
    <row r="1248" spans="1:11" ht="16.2" x14ac:dyDescent="0.3">
      <c r="A1248" s="63"/>
      <c r="B1248" s="45" t="s">
        <v>677</v>
      </c>
      <c r="C1248" s="4">
        <v>13</v>
      </c>
      <c r="D1248" s="4">
        <f t="shared" si="235"/>
        <v>11</v>
      </c>
      <c r="E1248" s="4"/>
      <c r="F1248" s="4">
        <f t="shared" si="236"/>
        <v>3</v>
      </c>
      <c r="G1248" s="17">
        <f t="shared" si="237"/>
        <v>373.33333333333331</v>
      </c>
      <c r="H1248" s="17">
        <f t="shared" si="238"/>
        <v>233.33333333333334</v>
      </c>
      <c r="I1248" s="17"/>
      <c r="J1248" s="77"/>
      <c r="K1248" s="122"/>
    </row>
    <row r="1249" spans="1:11" ht="16.2" x14ac:dyDescent="0.3">
      <c r="A1249" s="63"/>
      <c r="B1249" s="45" t="s">
        <v>1766</v>
      </c>
      <c r="C1249" s="4"/>
      <c r="D1249" s="4" t="str">
        <f t="shared" si="235"/>
        <v/>
      </c>
      <c r="E1249" s="4"/>
      <c r="F1249" s="4"/>
      <c r="G1249" s="17"/>
      <c r="H1249" s="17"/>
      <c r="I1249" s="17"/>
      <c r="J1249" s="77"/>
      <c r="K1249" s="122"/>
    </row>
    <row r="1250" spans="1:11" ht="16.2" x14ac:dyDescent="0.3">
      <c r="A1250" s="63"/>
      <c r="B1250" s="45" t="s">
        <v>679</v>
      </c>
      <c r="C1250" s="4">
        <v>12</v>
      </c>
      <c r="D1250" s="4">
        <f t="shared" si="235"/>
        <v>10</v>
      </c>
      <c r="E1250" s="4"/>
      <c r="F1250" s="4">
        <f t="shared" si="236"/>
        <v>2</v>
      </c>
      <c r="G1250" s="17">
        <f t="shared" si="237"/>
        <v>373.33333333333331</v>
      </c>
      <c r="H1250" s="17">
        <f t="shared" si="238"/>
        <v>0</v>
      </c>
      <c r="I1250" s="17"/>
      <c r="J1250" s="77"/>
      <c r="K1250" s="122"/>
    </row>
    <row r="1251" spans="1:11" ht="16.2" x14ac:dyDescent="0.3">
      <c r="A1251" s="63"/>
      <c r="B1251" s="45" t="s">
        <v>680</v>
      </c>
      <c r="C1251" s="4">
        <v>12</v>
      </c>
      <c r="D1251" s="4">
        <f t="shared" si="235"/>
        <v>10</v>
      </c>
      <c r="E1251" s="4"/>
      <c r="F1251" s="4">
        <f t="shared" si="236"/>
        <v>2</v>
      </c>
      <c r="G1251" s="17">
        <f t="shared" si="237"/>
        <v>373.33333333333331</v>
      </c>
      <c r="H1251" s="17">
        <f t="shared" si="238"/>
        <v>0</v>
      </c>
      <c r="I1251" s="17"/>
      <c r="J1251" s="77"/>
      <c r="K1251" s="122"/>
    </row>
    <row r="1252" spans="1:11" s="140" customFormat="1" ht="32.4" x14ac:dyDescent="0.3">
      <c r="A1252" s="153"/>
      <c r="B1252" s="118" t="s">
        <v>1922</v>
      </c>
      <c r="C1252" s="10">
        <v>12</v>
      </c>
      <c r="D1252" s="10">
        <f t="shared" ref="D1252:D1272" si="239">IF((OR(C1252&gt;12,C1252=12)),C1252-2,IF(C1252=8,C1252-1,""))</f>
        <v>10</v>
      </c>
      <c r="E1252" s="10"/>
      <c r="F1252" s="10">
        <f t="shared" si="236"/>
        <v>2</v>
      </c>
      <c r="G1252" s="38">
        <f t="shared" si="237"/>
        <v>373.33333333333331</v>
      </c>
      <c r="H1252" s="38">
        <f t="shared" si="238"/>
        <v>0</v>
      </c>
      <c r="I1252" s="38"/>
      <c r="J1252" s="82"/>
      <c r="K1252" s="149">
        <v>2613</v>
      </c>
    </row>
    <row r="1253" spans="1:11" ht="16.2" x14ac:dyDescent="0.3">
      <c r="A1253" s="63"/>
      <c r="B1253" s="45" t="s">
        <v>681</v>
      </c>
      <c r="C1253" s="4">
        <v>12</v>
      </c>
      <c r="D1253" s="4">
        <f t="shared" si="239"/>
        <v>10</v>
      </c>
      <c r="E1253" s="4"/>
      <c r="F1253" s="4">
        <f t="shared" si="236"/>
        <v>2</v>
      </c>
      <c r="G1253" s="17">
        <f t="shared" si="237"/>
        <v>373.33333333333331</v>
      </c>
      <c r="H1253" s="17">
        <f t="shared" si="238"/>
        <v>0</v>
      </c>
      <c r="I1253" s="17"/>
      <c r="J1253" s="77"/>
      <c r="K1253" s="122"/>
    </row>
    <row r="1254" spans="1:11" ht="16.2" x14ac:dyDescent="0.3">
      <c r="A1254" s="63"/>
      <c r="B1254" s="45" t="s">
        <v>682</v>
      </c>
      <c r="C1254" s="4">
        <v>11</v>
      </c>
      <c r="D1254" s="4">
        <v>10</v>
      </c>
      <c r="E1254" s="4"/>
      <c r="F1254" s="4">
        <f t="shared" si="236"/>
        <v>2</v>
      </c>
      <c r="G1254" s="17">
        <f t="shared" si="237"/>
        <v>373.33333333333331</v>
      </c>
      <c r="H1254" s="17">
        <f t="shared" si="238"/>
        <v>0</v>
      </c>
      <c r="I1254" s="17"/>
      <c r="J1254" s="77"/>
      <c r="K1254" s="122"/>
    </row>
    <row r="1255" spans="1:11" ht="16.2" x14ac:dyDescent="0.3">
      <c r="A1255" s="63"/>
      <c r="B1255" s="45" t="s">
        <v>683</v>
      </c>
      <c r="C1255" s="4"/>
      <c r="D1255" s="4" t="str">
        <f t="shared" si="239"/>
        <v/>
      </c>
      <c r="E1255" s="4"/>
      <c r="F1255" s="4"/>
      <c r="G1255" s="17"/>
      <c r="H1255" s="17"/>
      <c r="I1255" s="17"/>
      <c r="J1255" s="77"/>
      <c r="K1255" s="122"/>
    </row>
    <row r="1256" spans="1:11" ht="16.2" x14ac:dyDescent="0.3">
      <c r="A1256" s="63"/>
      <c r="B1256" s="45" t="s">
        <v>684</v>
      </c>
      <c r="C1256" s="4"/>
      <c r="D1256" s="4" t="str">
        <f t="shared" si="239"/>
        <v/>
      </c>
      <c r="E1256" s="4"/>
      <c r="F1256" s="4"/>
      <c r="G1256" s="17"/>
      <c r="H1256" s="17"/>
      <c r="I1256" s="17"/>
      <c r="J1256" s="77"/>
      <c r="K1256" s="122"/>
    </row>
    <row r="1257" spans="1:11" ht="16.2" x14ac:dyDescent="0.3">
      <c r="A1257" s="63"/>
      <c r="B1257" s="45" t="s">
        <v>685</v>
      </c>
      <c r="C1257" s="4">
        <v>12</v>
      </c>
      <c r="D1257" s="4">
        <f t="shared" si="239"/>
        <v>10</v>
      </c>
      <c r="E1257" s="4"/>
      <c r="F1257" s="4">
        <f t="shared" si="236"/>
        <v>2</v>
      </c>
      <c r="G1257" s="17">
        <f t="shared" si="237"/>
        <v>373.33333333333331</v>
      </c>
      <c r="H1257" s="17">
        <f t="shared" si="238"/>
        <v>0</v>
      </c>
      <c r="I1257" s="17"/>
      <c r="J1257" s="77"/>
      <c r="K1257" s="122"/>
    </row>
    <row r="1258" spans="1:11" ht="16.2" x14ac:dyDescent="0.3">
      <c r="A1258" s="63"/>
      <c r="B1258" s="45" t="s">
        <v>686</v>
      </c>
      <c r="C1258" s="4">
        <v>13</v>
      </c>
      <c r="D1258" s="4">
        <f t="shared" si="239"/>
        <v>11</v>
      </c>
      <c r="E1258" s="4"/>
      <c r="F1258" s="4">
        <v>2</v>
      </c>
      <c r="G1258" s="17">
        <f t="shared" si="237"/>
        <v>373.33333333333331</v>
      </c>
      <c r="H1258" s="17">
        <f t="shared" si="238"/>
        <v>0</v>
      </c>
      <c r="I1258" s="17">
        <v>1</v>
      </c>
      <c r="J1258" s="77"/>
      <c r="K1258" s="122"/>
    </row>
    <row r="1259" spans="1:11" ht="16.2" x14ac:dyDescent="0.3">
      <c r="A1259" s="63"/>
      <c r="B1259" s="45" t="s">
        <v>687</v>
      </c>
      <c r="C1259" s="4">
        <v>12</v>
      </c>
      <c r="D1259" s="4">
        <f t="shared" si="239"/>
        <v>10</v>
      </c>
      <c r="E1259" s="4"/>
      <c r="F1259" s="4">
        <f t="shared" si="236"/>
        <v>2</v>
      </c>
      <c r="G1259" s="17">
        <f t="shared" si="237"/>
        <v>373.33333333333331</v>
      </c>
      <c r="H1259" s="17">
        <f t="shared" si="238"/>
        <v>0</v>
      </c>
      <c r="I1259" s="17"/>
      <c r="J1259" s="77"/>
      <c r="K1259" s="122"/>
    </row>
    <row r="1260" spans="1:11" ht="16.2" x14ac:dyDescent="0.3">
      <c r="A1260" s="63"/>
      <c r="B1260" s="45" t="s">
        <v>688</v>
      </c>
      <c r="C1260" s="4">
        <v>13</v>
      </c>
      <c r="D1260" s="4">
        <f t="shared" si="239"/>
        <v>11</v>
      </c>
      <c r="E1260" s="4"/>
      <c r="F1260" s="4">
        <v>2</v>
      </c>
      <c r="G1260" s="17">
        <f t="shared" si="237"/>
        <v>373.33333333333331</v>
      </c>
      <c r="H1260" s="17">
        <f t="shared" si="238"/>
        <v>0</v>
      </c>
      <c r="I1260" s="17">
        <v>1</v>
      </c>
      <c r="J1260" s="77"/>
      <c r="K1260" s="122"/>
    </row>
    <row r="1261" spans="1:11" ht="16.2" x14ac:dyDescent="0.3">
      <c r="A1261" s="63"/>
      <c r="B1261" s="45" t="s">
        <v>689</v>
      </c>
      <c r="C1261" s="4"/>
      <c r="D1261" s="4" t="str">
        <f t="shared" si="239"/>
        <v/>
      </c>
      <c r="E1261" s="4"/>
      <c r="F1261" s="4"/>
      <c r="G1261" s="17"/>
      <c r="H1261" s="17"/>
      <c r="I1261" s="17"/>
      <c r="J1261" s="77"/>
      <c r="K1261" s="122"/>
    </row>
    <row r="1262" spans="1:11" ht="16.2" x14ac:dyDescent="0.3">
      <c r="A1262" s="63"/>
      <c r="B1262" s="45" t="s">
        <v>690</v>
      </c>
      <c r="C1262" s="4"/>
      <c r="D1262" s="4" t="str">
        <f t="shared" si="239"/>
        <v/>
      </c>
      <c r="E1262" s="4"/>
      <c r="F1262" s="4"/>
      <c r="G1262" s="17"/>
      <c r="H1262" s="17"/>
      <c r="I1262" s="17"/>
      <c r="J1262" s="77"/>
      <c r="K1262" s="122"/>
    </row>
    <row r="1263" spans="1:11" ht="16.2" x14ac:dyDescent="0.3">
      <c r="A1263" s="63"/>
      <c r="B1263" s="45" t="s">
        <v>691</v>
      </c>
      <c r="C1263" s="4">
        <v>12</v>
      </c>
      <c r="D1263" s="4">
        <f t="shared" si="239"/>
        <v>10</v>
      </c>
      <c r="E1263" s="4"/>
      <c r="F1263" s="4">
        <f t="shared" si="236"/>
        <v>2</v>
      </c>
      <c r="G1263" s="17">
        <f t="shared" si="237"/>
        <v>373.33333333333331</v>
      </c>
      <c r="H1263" s="17">
        <f t="shared" si="238"/>
        <v>0</v>
      </c>
      <c r="I1263" s="17"/>
      <c r="J1263" s="77"/>
      <c r="K1263" s="122"/>
    </row>
    <row r="1264" spans="1:11" ht="16.2" x14ac:dyDescent="0.3">
      <c r="A1264" s="63"/>
      <c r="B1264" s="45" t="s">
        <v>692</v>
      </c>
      <c r="C1264" s="4">
        <v>12</v>
      </c>
      <c r="D1264" s="4">
        <f t="shared" si="239"/>
        <v>10</v>
      </c>
      <c r="E1264" s="4"/>
      <c r="F1264" s="4">
        <f t="shared" si="236"/>
        <v>2</v>
      </c>
      <c r="G1264" s="17">
        <f t="shared" si="237"/>
        <v>373.33333333333331</v>
      </c>
      <c r="H1264" s="17">
        <f t="shared" si="238"/>
        <v>0</v>
      </c>
      <c r="I1264" s="17"/>
      <c r="J1264" s="77"/>
      <c r="K1264" s="122"/>
    </row>
    <row r="1265" spans="1:11" ht="16.2" x14ac:dyDescent="0.3">
      <c r="A1265" s="63"/>
      <c r="B1265" s="45" t="s">
        <v>693</v>
      </c>
      <c r="C1265" s="4">
        <v>12</v>
      </c>
      <c r="D1265" s="4">
        <f t="shared" si="239"/>
        <v>10</v>
      </c>
      <c r="E1265" s="4"/>
      <c r="F1265" s="4">
        <f t="shared" si="236"/>
        <v>2</v>
      </c>
      <c r="G1265" s="17">
        <f t="shared" si="237"/>
        <v>373.33333333333331</v>
      </c>
      <c r="H1265" s="17">
        <f t="shared" si="238"/>
        <v>0</v>
      </c>
      <c r="I1265" s="17"/>
      <c r="J1265" s="77"/>
      <c r="K1265" s="122"/>
    </row>
    <row r="1266" spans="1:11" ht="16.2" x14ac:dyDescent="0.3">
      <c r="A1266" s="63"/>
      <c r="B1266" s="45" t="s">
        <v>694</v>
      </c>
      <c r="C1266" s="4">
        <v>12</v>
      </c>
      <c r="D1266" s="4">
        <f t="shared" si="239"/>
        <v>10</v>
      </c>
      <c r="E1266" s="4"/>
      <c r="F1266" s="4">
        <f t="shared" si="236"/>
        <v>2</v>
      </c>
      <c r="G1266" s="17">
        <f t="shared" si="237"/>
        <v>373.33333333333331</v>
      </c>
      <c r="H1266" s="17">
        <f t="shared" si="238"/>
        <v>0</v>
      </c>
      <c r="I1266" s="17"/>
      <c r="J1266" s="77"/>
      <c r="K1266" s="122"/>
    </row>
    <row r="1267" spans="1:11" ht="16.2" x14ac:dyDescent="0.3">
      <c r="A1267" s="63"/>
      <c r="B1267" s="45" t="s">
        <v>695</v>
      </c>
      <c r="C1267" s="4">
        <v>12</v>
      </c>
      <c r="D1267" s="4">
        <f t="shared" si="239"/>
        <v>10</v>
      </c>
      <c r="E1267" s="4"/>
      <c r="F1267" s="4">
        <f t="shared" si="236"/>
        <v>2</v>
      </c>
      <c r="G1267" s="17">
        <f t="shared" si="237"/>
        <v>373.33333333333331</v>
      </c>
      <c r="H1267" s="17">
        <f t="shared" si="238"/>
        <v>0</v>
      </c>
      <c r="I1267" s="17"/>
      <c r="J1267" s="77"/>
      <c r="K1267" s="122"/>
    </row>
    <row r="1268" spans="1:11" ht="16.2" x14ac:dyDescent="0.3">
      <c r="A1268" s="63"/>
      <c r="B1268" s="45" t="s">
        <v>696</v>
      </c>
      <c r="C1268" s="4"/>
      <c r="D1268" s="4" t="str">
        <f t="shared" si="239"/>
        <v/>
      </c>
      <c r="E1268" s="4"/>
      <c r="F1268" s="4"/>
      <c r="G1268" s="17"/>
      <c r="H1268" s="17"/>
      <c r="I1268" s="17"/>
      <c r="J1268" s="77"/>
      <c r="K1268" s="122"/>
    </row>
    <row r="1269" spans="1:11" ht="16.2" x14ac:dyDescent="0.3">
      <c r="A1269" s="63"/>
      <c r="B1269" s="45" t="s">
        <v>697</v>
      </c>
      <c r="C1269" s="4">
        <v>13</v>
      </c>
      <c r="D1269" s="4">
        <f t="shared" si="239"/>
        <v>11</v>
      </c>
      <c r="E1269" s="4"/>
      <c r="F1269" s="4">
        <v>2</v>
      </c>
      <c r="G1269" s="17">
        <f t="shared" si="237"/>
        <v>373.33333333333331</v>
      </c>
      <c r="H1269" s="17">
        <f t="shared" si="238"/>
        <v>0</v>
      </c>
      <c r="I1269" s="17">
        <v>1</v>
      </c>
      <c r="J1269" s="77"/>
      <c r="K1269" s="122"/>
    </row>
    <row r="1270" spans="1:11" ht="16.2" x14ac:dyDescent="0.3">
      <c r="A1270" s="63"/>
      <c r="B1270" s="45" t="s">
        <v>698</v>
      </c>
      <c r="C1270" s="4">
        <v>12</v>
      </c>
      <c r="D1270" s="4">
        <v>10</v>
      </c>
      <c r="E1270" s="4"/>
      <c r="F1270" s="4">
        <f t="shared" si="236"/>
        <v>2</v>
      </c>
      <c r="G1270" s="17">
        <f t="shared" si="237"/>
        <v>373.33333333333331</v>
      </c>
      <c r="H1270" s="17">
        <f t="shared" si="238"/>
        <v>0</v>
      </c>
      <c r="I1270" s="17"/>
      <c r="J1270" s="77"/>
      <c r="K1270" s="122"/>
    </row>
    <row r="1271" spans="1:11" ht="16.2" x14ac:dyDescent="0.3">
      <c r="A1271" s="63"/>
      <c r="B1271" s="45" t="s">
        <v>699</v>
      </c>
      <c r="C1271" s="4">
        <v>12</v>
      </c>
      <c r="D1271" s="4">
        <f t="shared" si="239"/>
        <v>10</v>
      </c>
      <c r="E1271" s="4"/>
      <c r="F1271" s="4">
        <f t="shared" si="236"/>
        <v>2</v>
      </c>
      <c r="G1271" s="17">
        <f t="shared" si="237"/>
        <v>373.33333333333331</v>
      </c>
      <c r="H1271" s="17">
        <f t="shared" si="238"/>
        <v>0</v>
      </c>
      <c r="I1271" s="17"/>
      <c r="J1271" s="77"/>
      <c r="K1271" s="122"/>
    </row>
    <row r="1272" spans="1:11" ht="16.2" x14ac:dyDescent="0.3">
      <c r="A1272" s="63"/>
      <c r="B1272" s="45" t="s">
        <v>700</v>
      </c>
      <c r="C1272" s="4">
        <v>13</v>
      </c>
      <c r="D1272" s="4">
        <f t="shared" si="239"/>
        <v>11</v>
      </c>
      <c r="E1272" s="4"/>
      <c r="F1272" s="4">
        <v>2</v>
      </c>
      <c r="G1272" s="17">
        <f t="shared" si="237"/>
        <v>373.33333333333331</v>
      </c>
      <c r="H1272" s="17">
        <f t="shared" si="238"/>
        <v>0</v>
      </c>
      <c r="I1272" s="17">
        <v>1</v>
      </c>
      <c r="J1272" s="77"/>
      <c r="K1272" s="122"/>
    </row>
    <row r="1273" spans="1:11" ht="16.2" x14ac:dyDescent="0.3">
      <c r="A1273" s="63"/>
      <c r="B1273" s="8" t="s">
        <v>59</v>
      </c>
      <c r="C1273" s="4"/>
      <c r="D1273" s="4">
        <v>168</v>
      </c>
      <c r="E1273" s="4"/>
      <c r="F1273" s="4">
        <f>SUM(F1245:F1272)</f>
        <v>45</v>
      </c>
      <c r="G1273" s="17">
        <f t="shared" si="237"/>
        <v>373.33333333333331</v>
      </c>
      <c r="H1273" s="17">
        <f t="shared" si="238"/>
        <v>10033.333333333334</v>
      </c>
      <c r="I1273" s="17">
        <v>5</v>
      </c>
      <c r="J1273" s="77">
        <v>23520</v>
      </c>
      <c r="K1273" s="122"/>
    </row>
    <row r="1274" spans="1:11" ht="32.4" x14ac:dyDescent="0.3">
      <c r="A1274" s="63"/>
      <c r="B1274" s="90" t="s">
        <v>1849</v>
      </c>
      <c r="C1274" s="4"/>
      <c r="D1274" s="4"/>
      <c r="E1274" s="4"/>
      <c r="F1274" s="4"/>
      <c r="G1274" s="17"/>
      <c r="H1274" s="17"/>
      <c r="I1274" s="17"/>
      <c r="J1274" s="77">
        <f>140*45*4/3+140*5*5/3</f>
        <v>9566.6666666666661</v>
      </c>
      <c r="K1274" s="122">
        <v>2613</v>
      </c>
    </row>
    <row r="1275" spans="1:11" ht="16.2" x14ac:dyDescent="0.3">
      <c r="A1275" s="63"/>
      <c r="B1275" s="8" t="s">
        <v>1817</v>
      </c>
      <c r="C1275" s="4"/>
      <c r="D1275" s="4"/>
      <c r="E1275" s="4"/>
      <c r="F1275" s="4"/>
      <c r="G1275" s="17"/>
      <c r="H1275" s="17"/>
      <c r="I1275" s="17"/>
      <c r="J1275" s="77">
        <v>35700</v>
      </c>
      <c r="K1275" s="122"/>
    </row>
    <row r="1276" spans="1:11" ht="16.2" x14ac:dyDescent="0.3">
      <c r="A1276" s="63"/>
      <c r="B1276" s="8" t="s">
        <v>1</v>
      </c>
      <c r="C1276" s="7"/>
      <c r="D1276" s="4"/>
      <c r="E1276" s="4"/>
      <c r="F1276" s="4"/>
      <c r="G1276" s="1"/>
      <c r="H1276" s="1"/>
      <c r="I1276" s="1"/>
      <c r="J1276" s="77">
        <v>42030</v>
      </c>
      <c r="K1276" s="122"/>
    </row>
    <row r="1277" spans="1:11" ht="16.2" x14ac:dyDescent="0.3">
      <c r="A1277" s="63"/>
      <c r="B1277" s="8" t="s">
        <v>405</v>
      </c>
      <c r="C1277" s="9"/>
      <c r="D1277" s="9" t="str">
        <f t="shared" ref="D1277" si="240">IF((OR(C1277&gt;12,C1277=12)),C1277-2,IF(C1277=8,C1277-1,""))</f>
        <v/>
      </c>
      <c r="E1277" s="9"/>
      <c r="F1277" s="9"/>
      <c r="G1277" s="10"/>
      <c r="H1277" s="10"/>
      <c r="I1277" s="10"/>
      <c r="J1277" s="78">
        <v>6330</v>
      </c>
      <c r="K1277" s="122"/>
    </row>
    <row r="1278" spans="1:11" x14ac:dyDescent="0.3">
      <c r="A1278" s="63"/>
      <c r="B1278"/>
      <c r="K1278" s="122"/>
    </row>
    <row r="1279" spans="1:11" x14ac:dyDescent="0.3">
      <c r="A1279" s="63"/>
      <c r="B1279"/>
      <c r="K1279" s="122"/>
    </row>
    <row r="1280" spans="1:11" ht="16.2" x14ac:dyDescent="0.3">
      <c r="A1280" s="63"/>
      <c r="B1280" s="45" t="s">
        <v>701</v>
      </c>
      <c r="C1280" s="4"/>
      <c r="D1280" s="4" t="str">
        <f>IF((OR(C1280&gt;12,C1280=12)),C1280-2,IF(C1280=8,C1280-1,""))</f>
        <v/>
      </c>
      <c r="E1280" s="4"/>
      <c r="F1280" s="4"/>
      <c r="G1280" s="17"/>
      <c r="H1280" s="17"/>
      <c r="I1280" s="17"/>
      <c r="J1280" s="77"/>
      <c r="K1280" s="122"/>
    </row>
    <row r="1281" spans="1:11" ht="16.2" x14ac:dyDescent="0.3">
      <c r="A1281" s="63"/>
      <c r="B1281" s="45" t="s">
        <v>702</v>
      </c>
      <c r="C1281" s="4"/>
      <c r="D1281" s="4" t="str">
        <f t="shared" ref="D1281:D1313" si="241">IF((OR(C1281&gt;12,C1281=12)),C1281-2,IF(C1281=8,C1281-1,""))</f>
        <v/>
      </c>
      <c r="E1281" s="4"/>
      <c r="F1281" s="4"/>
      <c r="G1281" s="17"/>
      <c r="H1281" s="17"/>
      <c r="I1281" s="17"/>
      <c r="J1281" s="77"/>
      <c r="K1281" s="122"/>
    </row>
    <row r="1282" spans="1:11" ht="16.2" x14ac:dyDescent="0.3">
      <c r="A1282" s="63"/>
      <c r="B1282" s="45" t="s">
        <v>703</v>
      </c>
      <c r="C1282" s="4">
        <v>12</v>
      </c>
      <c r="D1282" s="4">
        <f t="shared" si="241"/>
        <v>10</v>
      </c>
      <c r="E1282" s="4"/>
      <c r="F1282" s="4">
        <f t="shared" ref="F1282:F1310" si="242">D1282-8</f>
        <v>2</v>
      </c>
      <c r="G1282" s="17">
        <f t="shared" ref="G1282:G1313" si="243">IF(2&lt;F1282,2,F1282)*140*4/3</f>
        <v>373.33333333333331</v>
      </c>
      <c r="H1282" s="17">
        <f t="shared" ref="H1282:H1313" si="244">IF(F1282&gt;2,F1282-2,0)*140*5/3</f>
        <v>0</v>
      </c>
      <c r="I1282" s="17"/>
      <c r="J1282" s="77"/>
      <c r="K1282" s="122"/>
    </row>
    <row r="1283" spans="1:11" ht="16.2" x14ac:dyDescent="0.3">
      <c r="A1283" s="63"/>
      <c r="B1283" s="45" t="s">
        <v>704</v>
      </c>
      <c r="C1283" s="4">
        <v>12</v>
      </c>
      <c r="D1283" s="4">
        <f t="shared" si="241"/>
        <v>10</v>
      </c>
      <c r="E1283" s="4"/>
      <c r="F1283" s="4">
        <f t="shared" si="242"/>
        <v>2</v>
      </c>
      <c r="G1283" s="17">
        <f t="shared" si="243"/>
        <v>373.33333333333331</v>
      </c>
      <c r="H1283" s="17">
        <f t="shared" si="244"/>
        <v>0</v>
      </c>
      <c r="I1283" s="17"/>
      <c r="J1283" s="77"/>
      <c r="K1283" s="122"/>
    </row>
    <row r="1284" spans="1:11" ht="16.2" x14ac:dyDescent="0.3">
      <c r="A1284" s="63"/>
      <c r="B1284" s="45" t="s">
        <v>705</v>
      </c>
      <c r="C1284" s="4">
        <v>12</v>
      </c>
      <c r="D1284" s="4">
        <f t="shared" si="241"/>
        <v>10</v>
      </c>
      <c r="E1284" s="4"/>
      <c r="F1284" s="4">
        <f t="shared" si="242"/>
        <v>2</v>
      </c>
      <c r="G1284" s="17">
        <f t="shared" si="243"/>
        <v>373.33333333333331</v>
      </c>
      <c r="H1284" s="17">
        <f t="shared" si="244"/>
        <v>0</v>
      </c>
      <c r="I1284" s="17"/>
      <c r="J1284" s="77"/>
      <c r="K1284" s="122"/>
    </row>
    <row r="1285" spans="1:11" ht="16.2" x14ac:dyDescent="0.3">
      <c r="A1285" s="63"/>
      <c r="B1285" s="45" t="s">
        <v>706</v>
      </c>
      <c r="C1285" s="4">
        <v>12</v>
      </c>
      <c r="D1285" s="4">
        <f t="shared" si="241"/>
        <v>10</v>
      </c>
      <c r="E1285" s="4"/>
      <c r="F1285" s="4">
        <f t="shared" si="242"/>
        <v>2</v>
      </c>
      <c r="G1285" s="17">
        <f t="shared" si="243"/>
        <v>373.33333333333331</v>
      </c>
      <c r="H1285" s="17">
        <f t="shared" si="244"/>
        <v>0</v>
      </c>
      <c r="I1285" s="17"/>
      <c r="J1285" s="77"/>
      <c r="K1285" s="122"/>
    </row>
    <row r="1286" spans="1:11" ht="16.2" x14ac:dyDescent="0.3">
      <c r="A1286" s="63"/>
      <c r="B1286" s="45" t="s">
        <v>707</v>
      </c>
      <c r="C1286" s="4"/>
      <c r="D1286" s="4" t="str">
        <f t="shared" si="241"/>
        <v/>
      </c>
      <c r="E1286" s="4"/>
      <c r="F1286" s="4"/>
      <c r="G1286" s="17"/>
      <c r="H1286" s="17"/>
      <c r="I1286" s="17"/>
      <c r="J1286" s="77"/>
      <c r="K1286" s="122"/>
    </row>
    <row r="1287" spans="1:11" ht="16.2" x14ac:dyDescent="0.3">
      <c r="A1287" s="63"/>
      <c r="B1287" s="45" t="s">
        <v>708</v>
      </c>
      <c r="C1287" s="4">
        <v>12</v>
      </c>
      <c r="D1287" s="4">
        <f t="shared" si="241"/>
        <v>10</v>
      </c>
      <c r="E1287" s="4"/>
      <c r="F1287" s="4">
        <f t="shared" si="242"/>
        <v>2</v>
      </c>
      <c r="G1287" s="17">
        <f t="shared" si="243"/>
        <v>373.33333333333331</v>
      </c>
      <c r="H1287" s="17">
        <f t="shared" si="244"/>
        <v>0</v>
      </c>
      <c r="I1287" s="17"/>
      <c r="J1287" s="77"/>
      <c r="K1287" s="122"/>
    </row>
    <row r="1288" spans="1:11" ht="16.2" x14ac:dyDescent="0.3">
      <c r="A1288" s="63"/>
      <c r="B1288" s="45" t="s">
        <v>709</v>
      </c>
      <c r="C1288" s="4">
        <v>13</v>
      </c>
      <c r="D1288" s="4">
        <f t="shared" si="241"/>
        <v>11</v>
      </c>
      <c r="E1288" s="4"/>
      <c r="F1288" s="4">
        <v>2</v>
      </c>
      <c r="G1288" s="17">
        <f t="shared" si="243"/>
        <v>373.33333333333331</v>
      </c>
      <c r="H1288" s="17">
        <f t="shared" si="244"/>
        <v>0</v>
      </c>
      <c r="I1288" s="17">
        <v>1</v>
      </c>
      <c r="J1288" s="77"/>
      <c r="K1288" s="122"/>
    </row>
    <row r="1289" spans="1:11" ht="16.2" x14ac:dyDescent="0.3">
      <c r="A1289" s="63"/>
      <c r="B1289" s="45" t="s">
        <v>710</v>
      </c>
      <c r="C1289" s="4">
        <v>12</v>
      </c>
      <c r="D1289" s="4">
        <f t="shared" si="241"/>
        <v>10</v>
      </c>
      <c r="E1289" s="4"/>
      <c r="F1289" s="4">
        <f t="shared" si="242"/>
        <v>2</v>
      </c>
      <c r="G1289" s="17">
        <f t="shared" si="243"/>
        <v>373.33333333333331</v>
      </c>
      <c r="H1289" s="17">
        <f t="shared" si="244"/>
        <v>0</v>
      </c>
      <c r="I1289" s="17"/>
      <c r="J1289" s="77"/>
      <c r="K1289" s="122"/>
    </row>
    <row r="1290" spans="1:11" ht="16.2" x14ac:dyDescent="0.3">
      <c r="A1290" s="63"/>
      <c r="B1290" s="45" t="s">
        <v>711</v>
      </c>
      <c r="C1290" s="4">
        <v>13</v>
      </c>
      <c r="D1290" s="4">
        <f t="shared" si="241"/>
        <v>11</v>
      </c>
      <c r="E1290" s="4"/>
      <c r="F1290" s="4">
        <v>2</v>
      </c>
      <c r="G1290" s="17">
        <f t="shared" si="243"/>
        <v>373.33333333333331</v>
      </c>
      <c r="H1290" s="17">
        <f t="shared" si="244"/>
        <v>0</v>
      </c>
      <c r="I1290" s="17">
        <v>1</v>
      </c>
      <c r="J1290" s="77"/>
      <c r="K1290" s="122"/>
    </row>
    <row r="1291" spans="1:11" ht="16.2" x14ac:dyDescent="0.3">
      <c r="A1291" s="63"/>
      <c r="B1291" s="45" t="s">
        <v>712</v>
      </c>
      <c r="C1291" s="4">
        <v>12</v>
      </c>
      <c r="D1291" s="4">
        <f t="shared" si="241"/>
        <v>10</v>
      </c>
      <c r="E1291" s="4"/>
      <c r="F1291" s="4">
        <f t="shared" si="242"/>
        <v>2</v>
      </c>
      <c r="G1291" s="17">
        <f t="shared" si="243"/>
        <v>373.33333333333331</v>
      </c>
      <c r="H1291" s="17">
        <f t="shared" si="244"/>
        <v>0</v>
      </c>
      <c r="I1291" s="17"/>
      <c r="J1291" s="77"/>
      <c r="K1291" s="122"/>
    </row>
    <row r="1292" spans="1:11" ht="16.2" x14ac:dyDescent="0.3">
      <c r="A1292" s="63"/>
      <c r="B1292" s="45" t="s">
        <v>713</v>
      </c>
      <c r="C1292" s="4"/>
      <c r="D1292" s="4" t="str">
        <f t="shared" si="241"/>
        <v/>
      </c>
      <c r="E1292" s="4"/>
      <c r="F1292" s="4"/>
      <c r="G1292" s="17"/>
      <c r="H1292" s="17"/>
      <c r="I1292" s="17"/>
      <c r="J1292" s="77"/>
      <c r="K1292" s="122"/>
    </row>
    <row r="1293" spans="1:11" ht="16.2" x14ac:dyDescent="0.3">
      <c r="A1293" s="63"/>
      <c r="B1293" s="45" t="s">
        <v>714</v>
      </c>
      <c r="C1293" s="4"/>
      <c r="D1293" s="4" t="str">
        <f t="shared" si="241"/>
        <v/>
      </c>
      <c r="E1293" s="4"/>
      <c r="F1293" s="4"/>
      <c r="G1293" s="17"/>
      <c r="H1293" s="17"/>
      <c r="I1293" s="17"/>
      <c r="J1293" s="77"/>
      <c r="K1293" s="122"/>
    </row>
    <row r="1294" spans="1:11" s="140" customFormat="1" ht="32.4" x14ac:dyDescent="0.3">
      <c r="A1294" s="153"/>
      <c r="B1294" s="118" t="s">
        <v>2148</v>
      </c>
      <c r="C1294" s="10">
        <v>12</v>
      </c>
      <c r="D1294" s="10">
        <f t="shared" si="241"/>
        <v>10</v>
      </c>
      <c r="E1294" s="10"/>
      <c r="F1294" s="10">
        <f t="shared" si="242"/>
        <v>2</v>
      </c>
      <c r="G1294" s="38">
        <f t="shared" si="243"/>
        <v>373.33333333333331</v>
      </c>
      <c r="H1294" s="38">
        <f t="shared" si="244"/>
        <v>0</v>
      </c>
      <c r="I1294" s="38"/>
      <c r="J1294" s="82"/>
      <c r="K1294" s="154">
        <v>2613</v>
      </c>
    </row>
    <row r="1295" spans="1:11" s="140" customFormat="1" ht="32.4" x14ac:dyDescent="0.3">
      <c r="A1295" s="153"/>
      <c r="B1295" s="118" t="s">
        <v>1923</v>
      </c>
      <c r="C1295" s="10">
        <v>12</v>
      </c>
      <c r="D1295" s="10">
        <f t="shared" si="241"/>
        <v>10</v>
      </c>
      <c r="E1295" s="10"/>
      <c r="F1295" s="10">
        <f t="shared" si="242"/>
        <v>2</v>
      </c>
      <c r="G1295" s="38">
        <f t="shared" si="243"/>
        <v>373.33333333333331</v>
      </c>
      <c r="H1295" s="38">
        <f t="shared" si="244"/>
        <v>0</v>
      </c>
      <c r="I1295" s="38"/>
      <c r="J1295" s="82"/>
      <c r="K1295" s="154">
        <v>2613</v>
      </c>
    </row>
    <row r="1296" spans="1:11" ht="16.2" x14ac:dyDescent="0.3">
      <c r="A1296" s="63"/>
      <c r="B1296" s="45" t="s">
        <v>715</v>
      </c>
      <c r="C1296" s="4">
        <v>12</v>
      </c>
      <c r="D1296" s="4">
        <f t="shared" si="241"/>
        <v>10</v>
      </c>
      <c r="E1296" s="4"/>
      <c r="F1296" s="4">
        <f t="shared" si="242"/>
        <v>2</v>
      </c>
      <c r="G1296" s="17">
        <f t="shared" si="243"/>
        <v>373.33333333333331</v>
      </c>
      <c r="H1296" s="17">
        <f t="shared" si="244"/>
        <v>0</v>
      </c>
      <c r="I1296" s="17"/>
      <c r="J1296" s="77"/>
      <c r="K1296" s="122"/>
    </row>
    <row r="1297" spans="1:11" ht="16.2" x14ac:dyDescent="0.3">
      <c r="A1297" s="63"/>
      <c r="B1297" s="45" t="s">
        <v>716</v>
      </c>
      <c r="C1297" s="4">
        <v>12</v>
      </c>
      <c r="D1297" s="4">
        <f t="shared" si="241"/>
        <v>10</v>
      </c>
      <c r="E1297" s="4"/>
      <c r="F1297" s="4">
        <f t="shared" si="242"/>
        <v>2</v>
      </c>
      <c r="G1297" s="17">
        <f t="shared" si="243"/>
        <v>373.33333333333331</v>
      </c>
      <c r="H1297" s="17">
        <f t="shared" si="244"/>
        <v>0</v>
      </c>
      <c r="I1297" s="17"/>
      <c r="J1297" s="77"/>
      <c r="K1297" s="122"/>
    </row>
    <row r="1298" spans="1:11" ht="16.2" x14ac:dyDescent="0.3">
      <c r="A1298" s="63"/>
      <c r="B1298" s="45" t="s">
        <v>717</v>
      </c>
      <c r="C1298" s="4"/>
      <c r="D1298" s="4" t="str">
        <f t="shared" si="241"/>
        <v/>
      </c>
      <c r="E1298" s="4"/>
      <c r="F1298" s="4"/>
      <c r="G1298" s="17"/>
      <c r="H1298" s="17"/>
      <c r="I1298" s="17"/>
      <c r="J1298" s="77"/>
      <c r="K1298" s="122"/>
    </row>
    <row r="1299" spans="1:11" ht="16.2" x14ac:dyDescent="0.3">
      <c r="A1299" s="63"/>
      <c r="B1299" s="45" t="s">
        <v>718</v>
      </c>
      <c r="C1299" s="4">
        <v>12</v>
      </c>
      <c r="D1299" s="4">
        <f t="shared" si="241"/>
        <v>10</v>
      </c>
      <c r="E1299" s="4"/>
      <c r="F1299" s="4">
        <f t="shared" si="242"/>
        <v>2</v>
      </c>
      <c r="G1299" s="17">
        <f t="shared" si="243"/>
        <v>373.33333333333331</v>
      </c>
      <c r="H1299" s="17">
        <f t="shared" si="244"/>
        <v>0</v>
      </c>
      <c r="I1299" s="17"/>
      <c r="J1299" s="77"/>
      <c r="K1299" s="122"/>
    </row>
    <row r="1300" spans="1:11" ht="16.2" x14ac:dyDescent="0.3">
      <c r="A1300" s="63"/>
      <c r="B1300" s="45" t="s">
        <v>719</v>
      </c>
      <c r="C1300" s="4">
        <v>13</v>
      </c>
      <c r="D1300" s="4">
        <f t="shared" si="241"/>
        <v>11</v>
      </c>
      <c r="E1300" s="4"/>
      <c r="F1300" s="4">
        <v>2</v>
      </c>
      <c r="G1300" s="17">
        <f t="shared" si="243"/>
        <v>373.33333333333331</v>
      </c>
      <c r="H1300" s="17">
        <f t="shared" si="244"/>
        <v>0</v>
      </c>
      <c r="I1300" s="17">
        <v>1</v>
      </c>
      <c r="J1300" s="77"/>
      <c r="K1300" s="122"/>
    </row>
    <row r="1301" spans="1:11" ht="16.2" x14ac:dyDescent="0.3">
      <c r="A1301" s="63"/>
      <c r="B1301" s="45" t="s">
        <v>720</v>
      </c>
      <c r="C1301" s="4">
        <v>12</v>
      </c>
      <c r="D1301" s="4">
        <f t="shared" si="241"/>
        <v>10</v>
      </c>
      <c r="E1301" s="4"/>
      <c r="F1301" s="4">
        <f t="shared" si="242"/>
        <v>2</v>
      </c>
      <c r="G1301" s="17">
        <f t="shared" si="243"/>
        <v>373.33333333333331</v>
      </c>
      <c r="H1301" s="17">
        <f t="shared" si="244"/>
        <v>0</v>
      </c>
      <c r="I1301" s="17"/>
      <c r="J1301" s="77"/>
      <c r="K1301" s="122"/>
    </row>
    <row r="1302" spans="1:11" ht="16.2" x14ac:dyDescent="0.3">
      <c r="A1302" s="63"/>
      <c r="B1302" s="45" t="s">
        <v>721</v>
      </c>
      <c r="C1302" s="4">
        <v>13</v>
      </c>
      <c r="D1302" s="4">
        <f t="shared" si="241"/>
        <v>11</v>
      </c>
      <c r="E1302" s="4"/>
      <c r="F1302" s="4">
        <v>2</v>
      </c>
      <c r="G1302" s="17">
        <f t="shared" si="243"/>
        <v>373.33333333333331</v>
      </c>
      <c r="H1302" s="17">
        <f t="shared" si="244"/>
        <v>0</v>
      </c>
      <c r="I1302" s="17">
        <v>1</v>
      </c>
      <c r="J1302" s="77"/>
      <c r="K1302" s="122"/>
    </row>
    <row r="1303" spans="1:11" ht="16.2" x14ac:dyDescent="0.3">
      <c r="A1303" s="63"/>
      <c r="B1303" s="45" t="s">
        <v>722</v>
      </c>
      <c r="C1303" s="4">
        <v>12</v>
      </c>
      <c r="D1303" s="4">
        <f t="shared" si="241"/>
        <v>10</v>
      </c>
      <c r="E1303" s="4"/>
      <c r="F1303" s="4">
        <f t="shared" si="242"/>
        <v>2</v>
      </c>
      <c r="G1303" s="17">
        <f t="shared" si="243"/>
        <v>373.33333333333331</v>
      </c>
      <c r="H1303" s="17">
        <f t="shared" si="244"/>
        <v>0</v>
      </c>
      <c r="I1303" s="17"/>
      <c r="J1303" s="77"/>
      <c r="K1303" s="122"/>
    </row>
    <row r="1304" spans="1:11" ht="16.2" x14ac:dyDescent="0.3">
      <c r="A1304" s="63"/>
      <c r="B1304" s="45" t="s">
        <v>723</v>
      </c>
      <c r="C1304" s="4"/>
      <c r="D1304" s="4" t="str">
        <f t="shared" si="241"/>
        <v/>
      </c>
      <c r="E1304" s="4"/>
      <c r="F1304" s="4"/>
      <c r="G1304" s="17"/>
      <c r="H1304" s="17"/>
      <c r="I1304" s="17"/>
      <c r="J1304" s="77"/>
      <c r="K1304" s="122"/>
    </row>
    <row r="1305" spans="1:11" ht="16.2" x14ac:dyDescent="0.3">
      <c r="A1305" s="63"/>
      <c r="B1305" s="45" t="s">
        <v>724</v>
      </c>
      <c r="C1305" s="4">
        <v>12</v>
      </c>
      <c r="D1305" s="4">
        <f t="shared" si="241"/>
        <v>10</v>
      </c>
      <c r="E1305" s="4"/>
      <c r="F1305" s="4">
        <f t="shared" si="242"/>
        <v>2</v>
      </c>
      <c r="G1305" s="17">
        <f t="shared" si="243"/>
        <v>373.33333333333331</v>
      </c>
      <c r="H1305" s="17">
        <f t="shared" si="244"/>
        <v>0</v>
      </c>
      <c r="I1305" s="17"/>
      <c r="J1305" s="77"/>
      <c r="K1305" s="122"/>
    </row>
    <row r="1306" spans="1:11" ht="16.2" x14ac:dyDescent="0.3">
      <c r="A1306" s="63"/>
      <c r="B1306" s="45" t="s">
        <v>725</v>
      </c>
      <c r="C1306" s="4">
        <v>13</v>
      </c>
      <c r="D1306" s="4">
        <v>10</v>
      </c>
      <c r="E1306" s="4"/>
      <c r="F1306" s="4">
        <f t="shared" si="242"/>
        <v>2</v>
      </c>
      <c r="G1306" s="17">
        <f t="shared" si="243"/>
        <v>373.33333333333331</v>
      </c>
      <c r="H1306" s="17">
        <f t="shared" si="244"/>
        <v>0</v>
      </c>
      <c r="I1306" s="17"/>
      <c r="J1306" s="77"/>
      <c r="K1306" s="122"/>
    </row>
    <row r="1307" spans="1:11" ht="16.2" x14ac:dyDescent="0.3">
      <c r="A1307" s="63"/>
      <c r="B1307" s="45" t="s">
        <v>726</v>
      </c>
      <c r="C1307" s="4">
        <v>12</v>
      </c>
      <c r="D1307" s="4">
        <f t="shared" si="241"/>
        <v>10</v>
      </c>
      <c r="E1307" s="4"/>
      <c r="F1307" s="4">
        <f t="shared" si="242"/>
        <v>2</v>
      </c>
      <c r="G1307" s="17">
        <f t="shared" si="243"/>
        <v>373.33333333333331</v>
      </c>
      <c r="H1307" s="17">
        <f t="shared" si="244"/>
        <v>0</v>
      </c>
      <c r="I1307" s="17"/>
      <c r="J1307" s="77"/>
      <c r="K1307" s="122"/>
    </row>
    <row r="1308" spans="1:11" ht="16.2" x14ac:dyDescent="0.3">
      <c r="A1308" s="63"/>
      <c r="B1308" s="45" t="s">
        <v>727</v>
      </c>
      <c r="C1308" s="4">
        <v>12</v>
      </c>
      <c r="D1308" s="4">
        <f t="shared" si="241"/>
        <v>10</v>
      </c>
      <c r="E1308" s="4"/>
      <c r="F1308" s="4">
        <f t="shared" si="242"/>
        <v>2</v>
      </c>
      <c r="G1308" s="17">
        <f t="shared" si="243"/>
        <v>373.33333333333331</v>
      </c>
      <c r="H1308" s="17">
        <f t="shared" si="244"/>
        <v>0</v>
      </c>
      <c r="I1308" s="17"/>
      <c r="J1308" s="77"/>
      <c r="K1308" s="122"/>
    </row>
    <row r="1309" spans="1:11" ht="16.2" x14ac:dyDescent="0.3">
      <c r="A1309" s="63"/>
      <c r="B1309" s="45" t="s">
        <v>728</v>
      </c>
      <c r="C1309" s="4">
        <v>12</v>
      </c>
      <c r="D1309" s="4">
        <f t="shared" si="241"/>
        <v>10</v>
      </c>
      <c r="E1309" s="4"/>
      <c r="F1309" s="4">
        <f t="shared" si="242"/>
        <v>2</v>
      </c>
      <c r="G1309" s="17">
        <f t="shared" si="243"/>
        <v>373.33333333333331</v>
      </c>
      <c r="H1309" s="17">
        <f t="shared" si="244"/>
        <v>0</v>
      </c>
      <c r="I1309" s="17"/>
      <c r="J1309" s="77"/>
      <c r="K1309" s="122"/>
    </row>
    <row r="1310" spans="1:11" ht="16.2" x14ac:dyDescent="0.3">
      <c r="A1310" s="63"/>
      <c r="B1310" s="45" t="s">
        <v>729</v>
      </c>
      <c r="C1310" s="4">
        <v>12</v>
      </c>
      <c r="D1310" s="4">
        <f t="shared" si="241"/>
        <v>10</v>
      </c>
      <c r="E1310" s="4"/>
      <c r="F1310" s="4">
        <f t="shared" si="242"/>
        <v>2</v>
      </c>
      <c r="G1310" s="17">
        <f t="shared" si="243"/>
        <v>373.33333333333331</v>
      </c>
      <c r="H1310" s="17">
        <f t="shared" si="244"/>
        <v>0</v>
      </c>
      <c r="I1310" s="17"/>
      <c r="J1310" s="77"/>
      <c r="K1310" s="122"/>
    </row>
    <row r="1311" spans="1:11" ht="16.2" x14ac:dyDescent="0.3">
      <c r="A1311" s="63"/>
      <c r="B1311" s="8" t="s">
        <v>59</v>
      </c>
      <c r="C1311" s="4"/>
      <c r="D1311" s="4">
        <v>176</v>
      </c>
      <c r="E1311" s="4"/>
      <c r="F1311" s="4">
        <v>44</v>
      </c>
      <c r="G1311" s="17"/>
      <c r="H1311" s="17"/>
      <c r="I1311" s="17">
        <v>4</v>
      </c>
      <c r="J1311" s="77">
        <v>24640</v>
      </c>
      <c r="K1311" s="122"/>
    </row>
    <row r="1312" spans="1:11" ht="32.4" x14ac:dyDescent="0.3">
      <c r="A1312" s="63"/>
      <c r="B1312" s="90" t="s">
        <v>1849</v>
      </c>
      <c r="C1312" s="4"/>
      <c r="D1312" s="4"/>
      <c r="E1312" s="4"/>
      <c r="F1312" s="4"/>
      <c r="G1312" s="17"/>
      <c r="H1312" s="17"/>
      <c r="I1312" s="17"/>
      <c r="J1312" s="77">
        <f>140*44*4/3+140*4*5/3</f>
        <v>9146.6666666666679</v>
      </c>
      <c r="K1312" s="122">
        <v>5226</v>
      </c>
    </row>
    <row r="1313" spans="1:11" ht="16.2" x14ac:dyDescent="0.3">
      <c r="A1313" s="63"/>
      <c r="B1313" s="8" t="s">
        <v>1817</v>
      </c>
      <c r="C1313" s="4"/>
      <c r="D1313" s="4" t="str">
        <f t="shared" si="241"/>
        <v/>
      </c>
      <c r="E1313" s="4"/>
      <c r="F1313" s="4"/>
      <c r="G1313" s="17">
        <f t="shared" si="243"/>
        <v>0</v>
      </c>
      <c r="H1313" s="17">
        <f t="shared" si="244"/>
        <v>0</v>
      </c>
      <c r="I1313" s="17"/>
      <c r="J1313" s="77">
        <v>39013</v>
      </c>
      <c r="K1313" s="122"/>
    </row>
    <row r="1314" spans="1:11" ht="16.2" x14ac:dyDescent="0.3">
      <c r="A1314" s="63"/>
      <c r="B1314" s="8" t="s">
        <v>1</v>
      </c>
      <c r="C1314" s="4"/>
      <c r="D1314" s="4"/>
      <c r="E1314" s="4"/>
      <c r="F1314" s="4"/>
      <c r="G1314" s="1"/>
      <c r="H1314" s="1"/>
      <c r="I1314" s="1"/>
      <c r="J1314" s="77">
        <v>45780</v>
      </c>
      <c r="K1314" s="122"/>
    </row>
    <row r="1315" spans="1:11" ht="16.2" x14ac:dyDescent="0.3">
      <c r="A1315" s="63"/>
      <c r="B1315" s="8" t="s">
        <v>405</v>
      </c>
      <c r="C1315" s="9"/>
      <c r="D1315" s="9" t="str">
        <f t="shared" ref="D1315" si="245">IF((OR(C1315&gt;12,C1315=12)),C1315-2,IF(C1315=8,C1315-1,""))</f>
        <v/>
      </c>
      <c r="E1315" s="9"/>
      <c r="F1315" s="9"/>
      <c r="G1315" s="10"/>
      <c r="H1315" s="10"/>
      <c r="I1315" s="10"/>
      <c r="J1315" s="78">
        <v>6767</v>
      </c>
      <c r="K1315" s="122"/>
    </row>
    <row r="1316" spans="1:11" x14ac:dyDescent="0.3">
      <c r="A1316" s="63"/>
      <c r="B1316"/>
      <c r="K1316" s="122"/>
    </row>
    <row r="1317" spans="1:11" ht="16.2" x14ac:dyDescent="0.3">
      <c r="A1317" s="63"/>
      <c r="B1317" s="45" t="s">
        <v>730</v>
      </c>
      <c r="C1317" s="4"/>
      <c r="D1317" s="4" t="str">
        <f>IF((OR(C1317&gt;12,C1317=12)),C1317-2,IF(C1317=8,C1317-1,""))</f>
        <v/>
      </c>
      <c r="E1317" s="4"/>
      <c r="F1317" s="4"/>
      <c r="G1317" s="17"/>
      <c r="H1317" s="17"/>
      <c r="I1317" s="17"/>
      <c r="J1317" s="77"/>
      <c r="K1317" s="122"/>
    </row>
    <row r="1318" spans="1:11" ht="16.2" x14ac:dyDescent="0.3">
      <c r="A1318" s="63"/>
      <c r="B1318" s="45" t="s">
        <v>731</v>
      </c>
      <c r="C1318" s="4">
        <v>13</v>
      </c>
      <c r="D1318" s="4">
        <f t="shared" ref="D1318:D1349" si="246">IF((OR(C1318&gt;12,C1318=12)),C1318-2,IF(C1318=8,C1318-1,""))</f>
        <v>11</v>
      </c>
      <c r="E1318" s="4"/>
      <c r="F1318" s="4">
        <v>2</v>
      </c>
      <c r="G1318" s="17">
        <f t="shared" ref="G1318:G1345" si="247">IF(2&lt;F1318,2,F1318)*140*4/3</f>
        <v>373.33333333333331</v>
      </c>
      <c r="H1318" s="17">
        <f t="shared" ref="H1318:H1345" si="248">IF(F1318&gt;2,F1318-2,0)*140*5/3</f>
        <v>0</v>
      </c>
      <c r="I1318" s="17">
        <v>1</v>
      </c>
      <c r="J1318" s="77"/>
      <c r="K1318" s="122"/>
    </row>
    <row r="1319" spans="1:11" ht="16.2" x14ac:dyDescent="0.3">
      <c r="A1319" s="63"/>
      <c r="B1319" s="45" t="s">
        <v>732</v>
      </c>
      <c r="C1319" s="4">
        <v>12</v>
      </c>
      <c r="D1319" s="4">
        <f t="shared" si="246"/>
        <v>10</v>
      </c>
      <c r="E1319" s="4"/>
      <c r="F1319" s="4">
        <f t="shared" ref="F1319:F1344" si="249">D1319-8</f>
        <v>2</v>
      </c>
      <c r="G1319" s="17">
        <f t="shared" si="247"/>
        <v>373.33333333333331</v>
      </c>
      <c r="H1319" s="17">
        <f t="shared" si="248"/>
        <v>0</v>
      </c>
      <c r="I1319" s="17"/>
      <c r="J1319" s="77"/>
      <c r="K1319" s="122"/>
    </row>
    <row r="1320" spans="1:11" ht="16.2" x14ac:dyDescent="0.3">
      <c r="A1320" s="63"/>
      <c r="B1320" s="45" t="s">
        <v>733</v>
      </c>
      <c r="C1320" s="4">
        <v>13</v>
      </c>
      <c r="D1320" s="4">
        <f t="shared" si="246"/>
        <v>11</v>
      </c>
      <c r="E1320" s="4"/>
      <c r="F1320" s="4">
        <v>2</v>
      </c>
      <c r="G1320" s="17">
        <f t="shared" si="247"/>
        <v>373.33333333333331</v>
      </c>
      <c r="H1320" s="17">
        <f t="shared" si="248"/>
        <v>0</v>
      </c>
      <c r="I1320" s="17">
        <v>1</v>
      </c>
      <c r="J1320" s="77"/>
      <c r="K1320" s="122"/>
    </row>
    <row r="1321" spans="1:11" ht="16.2" x14ac:dyDescent="0.3">
      <c r="A1321" s="63"/>
      <c r="B1321" s="45" t="s">
        <v>734</v>
      </c>
      <c r="C1321" s="4">
        <v>12</v>
      </c>
      <c r="D1321" s="4">
        <f t="shared" si="246"/>
        <v>10</v>
      </c>
      <c r="E1321" s="4"/>
      <c r="F1321" s="4">
        <f t="shared" si="249"/>
        <v>2</v>
      </c>
      <c r="G1321" s="17">
        <f t="shared" si="247"/>
        <v>373.33333333333331</v>
      </c>
      <c r="H1321" s="17">
        <f t="shared" si="248"/>
        <v>0</v>
      </c>
      <c r="I1321" s="17"/>
      <c r="J1321" s="77"/>
      <c r="K1321" s="122"/>
    </row>
    <row r="1322" spans="1:11" ht="16.2" x14ac:dyDescent="0.3">
      <c r="A1322" s="63"/>
      <c r="B1322" s="45" t="s">
        <v>735</v>
      </c>
      <c r="C1322" s="4"/>
      <c r="D1322" s="4" t="str">
        <f t="shared" si="246"/>
        <v/>
      </c>
      <c r="E1322" s="4"/>
      <c r="F1322" s="4"/>
      <c r="G1322" s="17"/>
      <c r="H1322" s="17"/>
      <c r="I1322" s="17"/>
      <c r="J1322" s="77"/>
      <c r="K1322" s="122"/>
    </row>
    <row r="1323" spans="1:11" ht="16.2" x14ac:dyDescent="0.3">
      <c r="A1323" s="63"/>
      <c r="B1323" s="45" t="s">
        <v>736</v>
      </c>
      <c r="C1323" s="4"/>
      <c r="D1323" s="4" t="str">
        <f t="shared" si="246"/>
        <v/>
      </c>
      <c r="E1323" s="4"/>
      <c r="F1323" s="4"/>
      <c r="G1323" s="17"/>
      <c r="H1323" s="17"/>
      <c r="I1323" s="17"/>
      <c r="J1323" s="77"/>
      <c r="K1323" s="122"/>
    </row>
    <row r="1324" spans="1:11" ht="16.2" x14ac:dyDescent="0.3">
      <c r="A1324" s="63"/>
      <c r="B1324" s="45" t="s">
        <v>737</v>
      </c>
      <c r="C1324" s="4">
        <v>12</v>
      </c>
      <c r="D1324" s="4">
        <f t="shared" si="246"/>
        <v>10</v>
      </c>
      <c r="E1324" s="4"/>
      <c r="F1324" s="4">
        <f t="shared" si="249"/>
        <v>2</v>
      </c>
      <c r="G1324" s="17">
        <f t="shared" si="247"/>
        <v>373.33333333333331</v>
      </c>
      <c r="H1324" s="17">
        <f t="shared" si="248"/>
        <v>0</v>
      </c>
      <c r="I1324" s="17"/>
      <c r="J1324" s="77"/>
      <c r="K1324" s="122"/>
    </row>
    <row r="1325" spans="1:11" ht="16.2" x14ac:dyDescent="0.3">
      <c r="A1325" s="63"/>
      <c r="B1325" s="45" t="s">
        <v>738</v>
      </c>
      <c r="C1325" s="4">
        <v>12</v>
      </c>
      <c r="D1325" s="4">
        <f t="shared" si="246"/>
        <v>10</v>
      </c>
      <c r="E1325" s="4"/>
      <c r="F1325" s="4">
        <f t="shared" si="249"/>
        <v>2</v>
      </c>
      <c r="G1325" s="17">
        <f t="shared" si="247"/>
        <v>373.33333333333331</v>
      </c>
      <c r="H1325" s="17">
        <f t="shared" si="248"/>
        <v>0</v>
      </c>
      <c r="I1325" s="17"/>
      <c r="J1325" s="77"/>
      <c r="K1325" s="122"/>
    </row>
    <row r="1326" spans="1:11" ht="16.2" x14ac:dyDescent="0.3">
      <c r="A1326" s="63"/>
      <c r="B1326" s="45" t="s">
        <v>739</v>
      </c>
      <c r="C1326" s="4">
        <v>12</v>
      </c>
      <c r="D1326" s="4">
        <f t="shared" si="246"/>
        <v>10</v>
      </c>
      <c r="E1326" s="4"/>
      <c r="F1326" s="4">
        <f t="shared" si="249"/>
        <v>2</v>
      </c>
      <c r="G1326" s="17">
        <f t="shared" si="247"/>
        <v>373.33333333333331</v>
      </c>
      <c r="H1326" s="17">
        <f t="shared" si="248"/>
        <v>0</v>
      </c>
      <c r="I1326" s="17"/>
      <c r="J1326" s="77"/>
      <c r="K1326" s="122"/>
    </row>
    <row r="1327" spans="1:11" s="140" customFormat="1" ht="32.4" x14ac:dyDescent="0.3">
      <c r="A1327" s="153"/>
      <c r="B1327" s="118" t="s">
        <v>1924</v>
      </c>
      <c r="C1327" s="10">
        <v>12</v>
      </c>
      <c r="D1327" s="10">
        <f t="shared" si="246"/>
        <v>10</v>
      </c>
      <c r="E1327" s="10"/>
      <c r="F1327" s="10">
        <f t="shared" si="249"/>
        <v>2</v>
      </c>
      <c r="G1327" s="38">
        <f t="shared" si="247"/>
        <v>373.33333333333331</v>
      </c>
      <c r="H1327" s="38">
        <f t="shared" si="248"/>
        <v>0</v>
      </c>
      <c r="I1327" s="38"/>
      <c r="J1327" s="82"/>
      <c r="K1327" s="154">
        <v>2613</v>
      </c>
    </row>
    <row r="1328" spans="1:11" ht="16.2" x14ac:dyDescent="0.3">
      <c r="A1328" s="63"/>
      <c r="B1328" s="45" t="s">
        <v>740</v>
      </c>
      <c r="C1328" s="4"/>
      <c r="D1328" s="4" t="str">
        <f t="shared" si="246"/>
        <v/>
      </c>
      <c r="E1328" s="4"/>
      <c r="F1328" s="4"/>
      <c r="G1328" s="17"/>
      <c r="H1328" s="17"/>
      <c r="I1328" s="17"/>
      <c r="J1328" s="77"/>
      <c r="K1328" s="122"/>
    </row>
    <row r="1329" spans="1:11" ht="16.2" x14ac:dyDescent="0.3">
      <c r="A1329" s="63"/>
      <c r="B1329" s="45" t="s">
        <v>741</v>
      </c>
      <c r="C1329" s="4"/>
      <c r="D1329" s="4" t="str">
        <f t="shared" si="246"/>
        <v/>
      </c>
      <c r="E1329" s="4"/>
      <c r="F1329" s="4"/>
      <c r="G1329" s="17"/>
      <c r="H1329" s="17"/>
      <c r="I1329" s="17"/>
      <c r="J1329" s="77"/>
      <c r="K1329" s="122"/>
    </row>
    <row r="1330" spans="1:11" ht="16.2" x14ac:dyDescent="0.3">
      <c r="A1330" s="63"/>
      <c r="B1330" s="45" t="s">
        <v>742</v>
      </c>
      <c r="C1330" s="4">
        <v>12</v>
      </c>
      <c r="D1330" s="4">
        <f t="shared" si="246"/>
        <v>10</v>
      </c>
      <c r="E1330" s="4"/>
      <c r="F1330" s="4">
        <f t="shared" si="249"/>
        <v>2</v>
      </c>
      <c r="G1330" s="17">
        <f t="shared" si="247"/>
        <v>373.33333333333331</v>
      </c>
      <c r="H1330" s="17">
        <f t="shared" si="248"/>
        <v>0</v>
      </c>
      <c r="I1330" s="17"/>
      <c r="J1330" s="77"/>
      <c r="K1330" s="122"/>
    </row>
    <row r="1331" spans="1:11" ht="16.2" x14ac:dyDescent="0.3">
      <c r="A1331" s="63"/>
      <c r="B1331" s="45" t="s">
        <v>743</v>
      </c>
      <c r="C1331" s="4">
        <v>13</v>
      </c>
      <c r="D1331" s="4">
        <f t="shared" si="246"/>
        <v>11</v>
      </c>
      <c r="E1331" s="4"/>
      <c r="F1331" s="4">
        <v>2</v>
      </c>
      <c r="G1331" s="17">
        <f t="shared" si="247"/>
        <v>373.33333333333331</v>
      </c>
      <c r="H1331" s="17">
        <f t="shared" si="248"/>
        <v>0</v>
      </c>
      <c r="I1331" s="17">
        <v>1</v>
      </c>
      <c r="J1331" s="77"/>
      <c r="K1331" s="122"/>
    </row>
    <row r="1332" spans="1:11" ht="16.2" x14ac:dyDescent="0.3">
      <c r="A1332" s="63"/>
      <c r="B1332" s="45" t="s">
        <v>744</v>
      </c>
      <c r="C1332" s="4">
        <v>12</v>
      </c>
      <c r="D1332" s="4">
        <f t="shared" si="246"/>
        <v>10</v>
      </c>
      <c r="E1332" s="4"/>
      <c r="F1332" s="4">
        <f t="shared" si="249"/>
        <v>2</v>
      </c>
      <c r="G1332" s="17">
        <f t="shared" si="247"/>
        <v>373.33333333333331</v>
      </c>
      <c r="H1332" s="17">
        <f t="shared" si="248"/>
        <v>0</v>
      </c>
      <c r="I1332" s="17"/>
      <c r="J1332" s="77"/>
      <c r="K1332" s="122"/>
    </row>
    <row r="1333" spans="1:11" ht="16.2" x14ac:dyDescent="0.3">
      <c r="A1333" s="63"/>
      <c r="B1333" s="45" t="s">
        <v>745</v>
      </c>
      <c r="C1333" s="4">
        <v>12</v>
      </c>
      <c r="D1333" s="4">
        <f t="shared" si="246"/>
        <v>10</v>
      </c>
      <c r="E1333" s="4"/>
      <c r="F1333" s="4">
        <f t="shared" si="249"/>
        <v>2</v>
      </c>
      <c r="G1333" s="17">
        <f t="shared" si="247"/>
        <v>373.33333333333331</v>
      </c>
      <c r="H1333" s="17">
        <f t="shared" si="248"/>
        <v>0</v>
      </c>
      <c r="I1333" s="17"/>
      <c r="J1333" s="77"/>
      <c r="K1333" s="122"/>
    </row>
    <row r="1334" spans="1:11" ht="16.2" x14ac:dyDescent="0.3">
      <c r="A1334" s="63"/>
      <c r="B1334" s="45" t="s">
        <v>746</v>
      </c>
      <c r="C1334" s="4"/>
      <c r="D1334" s="4" t="str">
        <f t="shared" si="246"/>
        <v/>
      </c>
      <c r="E1334" s="4"/>
      <c r="F1334" s="4"/>
      <c r="G1334" s="17"/>
      <c r="H1334" s="17"/>
      <c r="I1334" s="17"/>
      <c r="J1334" s="77"/>
      <c r="K1334" s="122"/>
    </row>
    <row r="1335" spans="1:11" ht="16.2" x14ac:dyDescent="0.3">
      <c r="A1335" s="63"/>
      <c r="B1335" s="45" t="s">
        <v>747</v>
      </c>
      <c r="C1335" s="4">
        <v>12</v>
      </c>
      <c r="D1335" s="4">
        <f t="shared" si="246"/>
        <v>10</v>
      </c>
      <c r="E1335" s="4"/>
      <c r="F1335" s="4">
        <f t="shared" si="249"/>
        <v>2</v>
      </c>
      <c r="G1335" s="17">
        <f t="shared" si="247"/>
        <v>373.33333333333331</v>
      </c>
      <c r="H1335" s="17">
        <f t="shared" si="248"/>
        <v>0</v>
      </c>
      <c r="I1335" s="17"/>
      <c r="J1335" s="77"/>
      <c r="K1335" s="122"/>
    </row>
    <row r="1336" spans="1:11" ht="16.2" x14ac:dyDescent="0.3">
      <c r="A1336" s="63"/>
      <c r="B1336" s="45" t="s">
        <v>748</v>
      </c>
      <c r="C1336" s="4">
        <v>12</v>
      </c>
      <c r="D1336" s="4">
        <f t="shared" si="246"/>
        <v>10</v>
      </c>
      <c r="E1336" s="4"/>
      <c r="F1336" s="4">
        <f t="shared" si="249"/>
        <v>2</v>
      </c>
      <c r="G1336" s="17">
        <f t="shared" si="247"/>
        <v>373.33333333333331</v>
      </c>
      <c r="H1336" s="17">
        <f t="shared" si="248"/>
        <v>0</v>
      </c>
      <c r="I1336" s="17"/>
      <c r="J1336" s="77"/>
      <c r="K1336" s="122"/>
    </row>
    <row r="1337" spans="1:11" ht="16.2" x14ac:dyDescent="0.3">
      <c r="A1337" s="63"/>
      <c r="B1337" s="45" t="s">
        <v>749</v>
      </c>
      <c r="C1337" s="4">
        <v>12</v>
      </c>
      <c r="D1337" s="4">
        <f t="shared" si="246"/>
        <v>10</v>
      </c>
      <c r="E1337" s="4"/>
      <c r="F1337" s="4">
        <f t="shared" si="249"/>
        <v>2</v>
      </c>
      <c r="G1337" s="17">
        <f t="shared" si="247"/>
        <v>373.33333333333331</v>
      </c>
      <c r="H1337" s="17">
        <f t="shared" si="248"/>
        <v>0</v>
      </c>
      <c r="I1337" s="17"/>
      <c r="J1337" s="77"/>
      <c r="K1337" s="122"/>
    </row>
    <row r="1338" spans="1:11" ht="16.2" x14ac:dyDescent="0.3">
      <c r="A1338" s="63"/>
      <c r="B1338" s="45" t="s">
        <v>750</v>
      </c>
      <c r="C1338" s="4">
        <v>12</v>
      </c>
      <c r="D1338" s="4">
        <f t="shared" si="246"/>
        <v>10</v>
      </c>
      <c r="E1338" s="4"/>
      <c r="F1338" s="4">
        <f t="shared" si="249"/>
        <v>2</v>
      </c>
      <c r="G1338" s="17">
        <f t="shared" si="247"/>
        <v>373.33333333333331</v>
      </c>
      <c r="H1338" s="17">
        <f t="shared" si="248"/>
        <v>0</v>
      </c>
      <c r="I1338" s="17"/>
      <c r="J1338" s="77"/>
      <c r="K1338" s="122"/>
    </row>
    <row r="1339" spans="1:11" ht="16.2" x14ac:dyDescent="0.3">
      <c r="A1339" s="63"/>
      <c r="B1339" s="45" t="s">
        <v>751</v>
      </c>
      <c r="C1339" s="4">
        <v>12</v>
      </c>
      <c r="D1339" s="4">
        <f t="shared" si="246"/>
        <v>10</v>
      </c>
      <c r="E1339" s="4"/>
      <c r="F1339" s="4">
        <f t="shared" si="249"/>
        <v>2</v>
      </c>
      <c r="G1339" s="17">
        <f t="shared" si="247"/>
        <v>373.33333333333331</v>
      </c>
      <c r="H1339" s="17">
        <f t="shared" si="248"/>
        <v>0</v>
      </c>
      <c r="I1339" s="17"/>
      <c r="J1339" s="77"/>
      <c r="K1339" s="122"/>
    </row>
    <row r="1340" spans="1:11" ht="16.2" x14ac:dyDescent="0.3">
      <c r="A1340" s="63"/>
      <c r="B1340" s="45" t="s">
        <v>752</v>
      </c>
      <c r="C1340" s="4"/>
      <c r="D1340" s="4" t="str">
        <f t="shared" si="246"/>
        <v/>
      </c>
      <c r="E1340" s="4"/>
      <c r="F1340" s="4"/>
      <c r="G1340" s="17"/>
      <c r="H1340" s="17"/>
      <c r="I1340" s="17"/>
      <c r="J1340" s="77"/>
      <c r="K1340" s="122"/>
    </row>
    <row r="1341" spans="1:11" ht="16.2" x14ac:dyDescent="0.3">
      <c r="A1341" s="63"/>
      <c r="B1341" s="45" t="s">
        <v>753</v>
      </c>
      <c r="C1341" s="4">
        <v>12</v>
      </c>
      <c r="D1341" s="4">
        <f t="shared" si="246"/>
        <v>10</v>
      </c>
      <c r="E1341" s="4"/>
      <c r="F1341" s="4">
        <f t="shared" si="249"/>
        <v>2</v>
      </c>
      <c r="G1341" s="17">
        <f t="shared" si="247"/>
        <v>373.33333333333331</v>
      </c>
      <c r="H1341" s="17">
        <f t="shared" si="248"/>
        <v>0</v>
      </c>
      <c r="I1341" s="17"/>
      <c r="J1341" s="77"/>
      <c r="K1341" s="122"/>
    </row>
    <row r="1342" spans="1:11" ht="16.2" x14ac:dyDescent="0.3">
      <c r="A1342" s="63"/>
      <c r="B1342" s="45" t="s">
        <v>754</v>
      </c>
      <c r="C1342" s="4">
        <v>12</v>
      </c>
      <c r="D1342" s="4">
        <f t="shared" si="246"/>
        <v>10</v>
      </c>
      <c r="E1342" s="4"/>
      <c r="F1342" s="4">
        <f t="shared" si="249"/>
        <v>2</v>
      </c>
      <c r="G1342" s="17">
        <f t="shared" si="247"/>
        <v>373.33333333333331</v>
      </c>
      <c r="H1342" s="17">
        <f t="shared" si="248"/>
        <v>0</v>
      </c>
      <c r="I1342" s="17"/>
      <c r="J1342" s="77"/>
      <c r="K1342" s="122"/>
    </row>
    <row r="1343" spans="1:11" ht="16.2" x14ac:dyDescent="0.3">
      <c r="A1343" s="63"/>
      <c r="B1343" s="45" t="s">
        <v>755</v>
      </c>
      <c r="C1343" s="4">
        <v>13</v>
      </c>
      <c r="D1343" s="4">
        <f t="shared" si="246"/>
        <v>11</v>
      </c>
      <c r="E1343" s="4"/>
      <c r="F1343" s="4">
        <v>2</v>
      </c>
      <c r="G1343" s="17">
        <f t="shared" si="247"/>
        <v>373.33333333333331</v>
      </c>
      <c r="H1343" s="17">
        <f t="shared" si="248"/>
        <v>0</v>
      </c>
      <c r="I1343" s="17">
        <v>1</v>
      </c>
      <c r="J1343" s="77"/>
      <c r="K1343" s="122"/>
    </row>
    <row r="1344" spans="1:11" ht="16.2" x14ac:dyDescent="0.3">
      <c r="A1344" s="63"/>
      <c r="B1344" s="45" t="s">
        <v>756</v>
      </c>
      <c r="C1344" s="4">
        <v>12</v>
      </c>
      <c r="D1344" s="4">
        <f t="shared" si="246"/>
        <v>10</v>
      </c>
      <c r="E1344" s="4"/>
      <c r="F1344" s="4">
        <f t="shared" si="249"/>
        <v>2</v>
      </c>
      <c r="G1344" s="17">
        <f t="shared" si="247"/>
        <v>373.33333333333331</v>
      </c>
      <c r="H1344" s="17">
        <f t="shared" si="248"/>
        <v>0</v>
      </c>
      <c r="I1344" s="17"/>
      <c r="J1344" s="77"/>
      <c r="K1344" s="122"/>
    </row>
    <row r="1345" spans="1:11" ht="16.2" x14ac:dyDescent="0.3">
      <c r="A1345" s="63"/>
      <c r="B1345" s="45" t="s">
        <v>757</v>
      </c>
      <c r="C1345" s="4">
        <v>13</v>
      </c>
      <c r="D1345" s="4">
        <f t="shared" si="246"/>
        <v>11</v>
      </c>
      <c r="E1345" s="4"/>
      <c r="F1345" s="4">
        <v>2</v>
      </c>
      <c r="G1345" s="17">
        <f t="shared" si="247"/>
        <v>373.33333333333331</v>
      </c>
      <c r="H1345" s="17">
        <f t="shared" si="248"/>
        <v>0</v>
      </c>
      <c r="I1345" s="17">
        <v>1</v>
      </c>
      <c r="J1345" s="77"/>
      <c r="K1345" s="122"/>
    </row>
    <row r="1346" spans="1:11" ht="16.2" x14ac:dyDescent="0.3">
      <c r="A1346" s="63"/>
      <c r="B1346" s="45" t="s">
        <v>758</v>
      </c>
      <c r="C1346" s="4"/>
      <c r="D1346" s="4" t="str">
        <f t="shared" si="246"/>
        <v/>
      </c>
      <c r="E1346" s="4"/>
      <c r="F1346" s="4"/>
      <c r="G1346" s="17"/>
      <c r="H1346" s="17"/>
      <c r="I1346" s="17"/>
      <c r="J1346" s="77"/>
      <c r="K1346" s="122"/>
    </row>
    <row r="1347" spans="1:11" ht="16.2" x14ac:dyDescent="0.3">
      <c r="A1347" s="63"/>
      <c r="B1347" s="8" t="s">
        <v>59</v>
      </c>
      <c r="C1347" s="4"/>
      <c r="D1347" s="4">
        <v>168</v>
      </c>
      <c r="E1347" s="4"/>
      <c r="F1347" s="4">
        <v>44</v>
      </c>
      <c r="G1347" s="17"/>
      <c r="H1347" s="17"/>
      <c r="I1347" s="17">
        <v>5</v>
      </c>
      <c r="J1347" s="77">
        <v>23520</v>
      </c>
      <c r="K1347" s="122"/>
    </row>
    <row r="1348" spans="1:11" ht="32.4" x14ac:dyDescent="0.3">
      <c r="A1348" s="63"/>
      <c r="B1348" s="90" t="s">
        <v>1849</v>
      </c>
      <c r="C1348" s="4"/>
      <c r="D1348" s="4"/>
      <c r="E1348" s="4"/>
      <c r="F1348" s="4"/>
      <c r="G1348" s="17"/>
      <c r="H1348" s="17"/>
      <c r="I1348" s="17"/>
      <c r="J1348" s="77">
        <f>140*44*4/3+140*5*5/3</f>
        <v>9380</v>
      </c>
      <c r="K1348" s="122">
        <v>2613</v>
      </c>
    </row>
    <row r="1349" spans="1:11" ht="16.2" x14ac:dyDescent="0.3">
      <c r="A1349" s="63"/>
      <c r="B1349" s="8" t="s">
        <v>1817</v>
      </c>
      <c r="C1349" s="4"/>
      <c r="D1349" s="4" t="str">
        <f t="shared" si="246"/>
        <v/>
      </c>
      <c r="E1349" s="4"/>
      <c r="F1349" s="4"/>
      <c r="G1349" s="17"/>
      <c r="H1349" s="17"/>
      <c r="I1349" s="17"/>
      <c r="J1349" s="77">
        <v>35513</v>
      </c>
      <c r="K1349" s="122"/>
    </row>
    <row r="1350" spans="1:11" ht="16.2" x14ac:dyDescent="0.3">
      <c r="A1350" s="63"/>
      <c r="B1350" s="8" t="s">
        <v>1</v>
      </c>
      <c r="C1350" s="4"/>
      <c r="D1350" s="4"/>
      <c r="E1350" s="4"/>
      <c r="F1350" s="4"/>
      <c r="G1350" s="1"/>
      <c r="H1350" s="1"/>
      <c r="I1350" s="1"/>
      <c r="J1350" s="43">
        <v>42030</v>
      </c>
      <c r="K1350" s="122"/>
    </row>
    <row r="1351" spans="1:11" ht="16.2" x14ac:dyDescent="0.3">
      <c r="A1351" s="63"/>
      <c r="B1351" s="8" t="s">
        <v>405</v>
      </c>
      <c r="C1351" s="9"/>
      <c r="D1351" s="9" t="str">
        <f t="shared" ref="D1351" si="250">IF((OR(C1351&gt;12,C1351=12)),C1351-2,IF(C1351=8,C1351-1,""))</f>
        <v/>
      </c>
      <c r="E1351" s="9"/>
      <c r="F1351" s="9"/>
      <c r="G1351" s="10"/>
      <c r="H1351" s="10"/>
      <c r="I1351" s="10"/>
      <c r="J1351" s="78">
        <v>6517</v>
      </c>
      <c r="K1351" s="122"/>
    </row>
    <row r="1352" spans="1:11" x14ac:dyDescent="0.3">
      <c r="A1352" s="63"/>
      <c r="B1352"/>
      <c r="K1352" s="122"/>
    </row>
    <row r="1353" spans="1:11" ht="16.2" x14ac:dyDescent="0.3">
      <c r="A1353" s="63"/>
      <c r="B1353" s="45" t="s">
        <v>759</v>
      </c>
      <c r="C1353" s="4"/>
      <c r="D1353" s="4" t="str">
        <f>IF((OR(C1353&gt;12,C1353=12)),C1353-2,IF(C1353=8,C1353-1,""))</f>
        <v/>
      </c>
      <c r="E1353" s="4"/>
      <c r="F1353" s="4"/>
      <c r="G1353" s="17"/>
      <c r="H1353" s="17"/>
      <c r="I1353" s="17"/>
      <c r="J1353" s="77"/>
      <c r="K1353" s="122"/>
    </row>
    <row r="1354" spans="1:11" ht="16.2" x14ac:dyDescent="0.3">
      <c r="A1354" s="63"/>
      <c r="B1354" s="45" t="s">
        <v>760</v>
      </c>
      <c r="C1354" s="4">
        <v>12</v>
      </c>
      <c r="D1354" s="4">
        <f t="shared" ref="D1354:D1386" si="251">IF((OR(C1354&gt;12,C1354=12)),C1354-2,IF(C1354=8,C1354-1,""))</f>
        <v>10</v>
      </c>
      <c r="E1354" s="4"/>
      <c r="F1354" s="4">
        <f t="shared" ref="F1354:F1383" si="252">D1354-8</f>
        <v>2</v>
      </c>
      <c r="G1354" s="17">
        <f t="shared" ref="G1354:G1386" si="253">IF(2&lt;F1354,2,F1354)*140*4/3</f>
        <v>373.33333333333331</v>
      </c>
      <c r="H1354" s="17">
        <f t="shared" ref="H1354:H1386" si="254">IF(F1354&gt;2,F1354-2,0)*140*5/3</f>
        <v>0</v>
      </c>
      <c r="I1354" s="17"/>
      <c r="J1354" s="77"/>
      <c r="K1354" s="122"/>
    </row>
    <row r="1355" spans="1:11" ht="16.2" x14ac:dyDescent="0.3">
      <c r="A1355" s="63"/>
      <c r="B1355" s="45" t="s">
        <v>761</v>
      </c>
      <c r="C1355" s="4">
        <v>12</v>
      </c>
      <c r="D1355" s="4">
        <f t="shared" si="251"/>
        <v>10</v>
      </c>
      <c r="E1355" s="4"/>
      <c r="F1355" s="4">
        <f t="shared" si="252"/>
        <v>2</v>
      </c>
      <c r="G1355" s="17">
        <f t="shared" si="253"/>
        <v>373.33333333333331</v>
      </c>
      <c r="H1355" s="17">
        <f t="shared" si="254"/>
        <v>0</v>
      </c>
      <c r="I1355" s="17"/>
      <c r="J1355" s="77"/>
      <c r="K1355" s="122"/>
    </row>
    <row r="1356" spans="1:11" ht="16.2" x14ac:dyDescent="0.3">
      <c r="A1356" s="63"/>
      <c r="B1356" s="45" t="s">
        <v>762</v>
      </c>
      <c r="C1356" s="4">
        <v>12</v>
      </c>
      <c r="D1356" s="4">
        <f t="shared" si="251"/>
        <v>10</v>
      </c>
      <c r="E1356" s="4"/>
      <c r="F1356" s="4">
        <f t="shared" si="252"/>
        <v>2</v>
      </c>
      <c r="G1356" s="17">
        <f t="shared" si="253"/>
        <v>373.33333333333331</v>
      </c>
      <c r="H1356" s="17">
        <f t="shared" si="254"/>
        <v>0</v>
      </c>
      <c r="I1356" s="17"/>
      <c r="J1356" s="77"/>
      <c r="K1356" s="122"/>
    </row>
    <row r="1357" spans="1:11" ht="16.2" x14ac:dyDescent="0.3">
      <c r="A1357" s="63"/>
      <c r="B1357" s="45" t="s">
        <v>763</v>
      </c>
      <c r="C1357" s="4">
        <v>11</v>
      </c>
      <c r="D1357" s="4">
        <v>10</v>
      </c>
      <c r="E1357" s="4"/>
      <c r="F1357" s="4">
        <f t="shared" si="252"/>
        <v>2</v>
      </c>
      <c r="G1357" s="17">
        <f t="shared" si="253"/>
        <v>373.33333333333331</v>
      </c>
      <c r="H1357" s="17">
        <f t="shared" si="254"/>
        <v>0</v>
      </c>
      <c r="I1357" s="17"/>
      <c r="J1357" s="77"/>
      <c r="K1357" s="122"/>
    </row>
    <row r="1358" spans="1:11" ht="16.2" x14ac:dyDescent="0.3">
      <c r="A1358" s="63"/>
      <c r="B1358" s="45" t="s">
        <v>764</v>
      </c>
      <c r="C1358" s="4"/>
      <c r="D1358" s="4" t="str">
        <f t="shared" si="251"/>
        <v/>
      </c>
      <c r="E1358" s="4"/>
      <c r="F1358" s="4"/>
      <c r="G1358" s="17"/>
      <c r="H1358" s="17"/>
      <c r="I1358" s="17"/>
      <c r="J1358" s="77"/>
      <c r="K1358" s="122"/>
    </row>
    <row r="1359" spans="1:11" ht="16.2" x14ac:dyDescent="0.3">
      <c r="A1359" s="63"/>
      <c r="B1359" s="45" t="s">
        <v>765</v>
      </c>
      <c r="C1359" s="4"/>
      <c r="D1359" s="4" t="str">
        <f t="shared" si="251"/>
        <v/>
      </c>
      <c r="E1359" s="4"/>
      <c r="F1359" s="4"/>
      <c r="G1359" s="17"/>
      <c r="H1359" s="17"/>
      <c r="I1359" s="17"/>
      <c r="J1359" s="77"/>
      <c r="K1359" s="122"/>
    </row>
    <row r="1360" spans="1:11" ht="16.2" x14ac:dyDescent="0.3">
      <c r="A1360" s="63"/>
      <c r="B1360" s="45" t="s">
        <v>766</v>
      </c>
      <c r="C1360" s="4">
        <v>12</v>
      </c>
      <c r="D1360" s="4">
        <f t="shared" si="251"/>
        <v>10</v>
      </c>
      <c r="E1360" s="4"/>
      <c r="F1360" s="4">
        <f t="shared" si="252"/>
        <v>2</v>
      </c>
      <c r="G1360" s="17">
        <f t="shared" si="253"/>
        <v>373.33333333333331</v>
      </c>
      <c r="H1360" s="17">
        <f t="shared" si="254"/>
        <v>0</v>
      </c>
      <c r="I1360" s="17"/>
      <c r="J1360" s="77"/>
      <c r="K1360" s="122"/>
    </row>
    <row r="1361" spans="1:11" ht="16.2" x14ac:dyDescent="0.3">
      <c r="A1361" s="63"/>
      <c r="B1361" s="45" t="s">
        <v>767</v>
      </c>
      <c r="C1361" s="4">
        <v>13</v>
      </c>
      <c r="D1361" s="4">
        <f t="shared" si="251"/>
        <v>11</v>
      </c>
      <c r="E1361" s="4"/>
      <c r="F1361" s="4">
        <v>2</v>
      </c>
      <c r="G1361" s="17">
        <f t="shared" si="253"/>
        <v>373.33333333333331</v>
      </c>
      <c r="H1361" s="17">
        <f t="shared" si="254"/>
        <v>0</v>
      </c>
      <c r="I1361" s="17">
        <v>1</v>
      </c>
      <c r="J1361" s="77"/>
      <c r="K1361" s="122"/>
    </row>
    <row r="1362" spans="1:11" ht="16.2" x14ac:dyDescent="0.3">
      <c r="A1362" s="63"/>
      <c r="B1362" s="45" t="s">
        <v>768</v>
      </c>
      <c r="C1362" s="4">
        <v>12</v>
      </c>
      <c r="D1362" s="4">
        <f t="shared" si="251"/>
        <v>10</v>
      </c>
      <c r="E1362" s="4"/>
      <c r="F1362" s="4">
        <f t="shared" si="252"/>
        <v>2</v>
      </c>
      <c r="G1362" s="17">
        <f t="shared" si="253"/>
        <v>373.33333333333331</v>
      </c>
      <c r="H1362" s="17">
        <f t="shared" si="254"/>
        <v>0</v>
      </c>
      <c r="I1362" s="17"/>
      <c r="J1362" s="77"/>
      <c r="K1362" s="122"/>
    </row>
    <row r="1363" spans="1:11" ht="16.2" x14ac:dyDescent="0.3">
      <c r="A1363" s="63"/>
      <c r="B1363" s="45" t="s">
        <v>769</v>
      </c>
      <c r="C1363" s="4">
        <v>13</v>
      </c>
      <c r="D1363" s="4">
        <f t="shared" si="251"/>
        <v>11</v>
      </c>
      <c r="E1363" s="4"/>
      <c r="F1363" s="4">
        <v>2</v>
      </c>
      <c r="G1363" s="17">
        <f t="shared" si="253"/>
        <v>373.33333333333331</v>
      </c>
      <c r="H1363" s="17">
        <f t="shared" si="254"/>
        <v>0</v>
      </c>
      <c r="I1363" s="17">
        <v>1</v>
      </c>
      <c r="J1363" s="77"/>
      <c r="K1363" s="122"/>
    </row>
    <row r="1364" spans="1:11" ht="16.2" x14ac:dyDescent="0.3">
      <c r="A1364" s="63"/>
      <c r="B1364" s="45" t="s">
        <v>770</v>
      </c>
      <c r="C1364" s="4"/>
      <c r="D1364" s="4" t="str">
        <f t="shared" si="251"/>
        <v/>
      </c>
      <c r="E1364" s="4"/>
      <c r="F1364" s="4"/>
      <c r="G1364" s="17"/>
      <c r="H1364" s="17"/>
      <c r="I1364" s="17"/>
      <c r="J1364" s="77"/>
      <c r="K1364" s="122"/>
    </row>
    <row r="1365" spans="1:11" ht="16.2" x14ac:dyDescent="0.3">
      <c r="A1365" s="63"/>
      <c r="B1365" s="45" t="s">
        <v>771</v>
      </c>
      <c r="C1365" s="4"/>
      <c r="D1365" s="4" t="str">
        <f t="shared" si="251"/>
        <v/>
      </c>
      <c r="E1365" s="4"/>
      <c r="F1365" s="4"/>
      <c r="G1365" s="17"/>
      <c r="H1365" s="17"/>
      <c r="I1365" s="17"/>
      <c r="J1365" s="77"/>
      <c r="K1365" s="122"/>
    </row>
    <row r="1366" spans="1:11" ht="16.2" x14ac:dyDescent="0.3">
      <c r="A1366" s="63"/>
      <c r="B1366" s="45" t="s">
        <v>772</v>
      </c>
      <c r="C1366" s="4">
        <v>12</v>
      </c>
      <c r="D1366" s="4">
        <f t="shared" si="251"/>
        <v>10</v>
      </c>
      <c r="E1366" s="4"/>
      <c r="F1366" s="4">
        <f t="shared" si="252"/>
        <v>2</v>
      </c>
      <c r="G1366" s="17">
        <f t="shared" si="253"/>
        <v>373.33333333333331</v>
      </c>
      <c r="H1366" s="17">
        <f t="shared" si="254"/>
        <v>0</v>
      </c>
      <c r="I1366" s="17"/>
      <c r="J1366" s="77"/>
      <c r="K1366" s="122"/>
    </row>
    <row r="1367" spans="1:11" ht="16.2" x14ac:dyDescent="0.3">
      <c r="A1367" s="63"/>
      <c r="B1367" s="45" t="s">
        <v>773</v>
      </c>
      <c r="C1367" s="4">
        <v>12</v>
      </c>
      <c r="D1367" s="4">
        <f t="shared" si="251"/>
        <v>10</v>
      </c>
      <c r="E1367" s="4"/>
      <c r="F1367" s="4">
        <f t="shared" si="252"/>
        <v>2</v>
      </c>
      <c r="G1367" s="17">
        <f t="shared" si="253"/>
        <v>373.33333333333331</v>
      </c>
      <c r="H1367" s="17">
        <f t="shared" si="254"/>
        <v>0</v>
      </c>
      <c r="I1367" s="17"/>
      <c r="J1367" s="77"/>
      <c r="K1367" s="122"/>
    </row>
    <row r="1368" spans="1:11" ht="16.2" x14ac:dyDescent="0.3">
      <c r="A1368" s="63"/>
      <c r="B1368" s="45" t="s">
        <v>774</v>
      </c>
      <c r="C1368" s="4">
        <v>12</v>
      </c>
      <c r="D1368" s="4">
        <f t="shared" si="251"/>
        <v>10</v>
      </c>
      <c r="E1368" s="4"/>
      <c r="F1368" s="4">
        <f t="shared" si="252"/>
        <v>2</v>
      </c>
      <c r="G1368" s="17">
        <f t="shared" si="253"/>
        <v>373.33333333333331</v>
      </c>
      <c r="H1368" s="17">
        <f t="shared" si="254"/>
        <v>0</v>
      </c>
      <c r="I1368" s="17"/>
      <c r="J1368" s="77"/>
      <c r="K1368" s="122"/>
    </row>
    <row r="1369" spans="1:11" ht="16.2" x14ac:dyDescent="0.3">
      <c r="A1369" s="63"/>
      <c r="B1369" s="45" t="s">
        <v>775</v>
      </c>
      <c r="C1369" s="4">
        <v>12</v>
      </c>
      <c r="D1369" s="4">
        <f t="shared" si="251"/>
        <v>10</v>
      </c>
      <c r="E1369" s="4"/>
      <c r="F1369" s="4">
        <f t="shared" si="252"/>
        <v>2</v>
      </c>
      <c r="G1369" s="17">
        <f t="shared" si="253"/>
        <v>373.33333333333331</v>
      </c>
      <c r="H1369" s="17">
        <f t="shared" si="254"/>
        <v>0</v>
      </c>
      <c r="I1369" s="17"/>
      <c r="J1369" s="77"/>
      <c r="K1369" s="122"/>
    </row>
    <row r="1370" spans="1:11" ht="16.2" x14ac:dyDescent="0.3">
      <c r="A1370" s="63"/>
      <c r="B1370" s="45" t="s">
        <v>776</v>
      </c>
      <c r="C1370" s="4">
        <v>12</v>
      </c>
      <c r="D1370" s="4">
        <f t="shared" si="251"/>
        <v>10</v>
      </c>
      <c r="E1370" s="4"/>
      <c r="F1370" s="4">
        <f t="shared" si="252"/>
        <v>2</v>
      </c>
      <c r="G1370" s="17">
        <f t="shared" si="253"/>
        <v>373.33333333333331</v>
      </c>
      <c r="H1370" s="17">
        <f t="shared" si="254"/>
        <v>0</v>
      </c>
      <c r="I1370" s="17"/>
      <c r="J1370" s="77"/>
      <c r="K1370" s="122"/>
    </row>
    <row r="1371" spans="1:11" ht="16.2" x14ac:dyDescent="0.3">
      <c r="A1371" s="63"/>
      <c r="B1371" s="45" t="s">
        <v>777</v>
      </c>
      <c r="C1371" s="4"/>
      <c r="D1371" s="4" t="str">
        <f t="shared" si="251"/>
        <v/>
      </c>
      <c r="E1371" s="4"/>
      <c r="F1371" s="4"/>
      <c r="G1371" s="17"/>
      <c r="H1371" s="17"/>
      <c r="I1371" s="17"/>
      <c r="J1371" s="77"/>
      <c r="K1371" s="122"/>
    </row>
    <row r="1372" spans="1:11" ht="16.2" x14ac:dyDescent="0.3">
      <c r="A1372" s="63"/>
      <c r="B1372" s="45" t="s">
        <v>778</v>
      </c>
      <c r="C1372" s="4">
        <v>13</v>
      </c>
      <c r="D1372" s="4">
        <f t="shared" si="251"/>
        <v>11</v>
      </c>
      <c r="E1372" s="4"/>
      <c r="F1372" s="4">
        <v>2</v>
      </c>
      <c r="G1372" s="17">
        <f t="shared" si="253"/>
        <v>373.33333333333331</v>
      </c>
      <c r="H1372" s="17">
        <f t="shared" si="254"/>
        <v>0</v>
      </c>
      <c r="I1372" s="17">
        <v>1</v>
      </c>
      <c r="J1372" s="77"/>
      <c r="K1372" s="122"/>
    </row>
    <row r="1373" spans="1:11" ht="16.2" x14ac:dyDescent="0.3">
      <c r="A1373" s="63"/>
      <c r="B1373" s="45" t="s">
        <v>779</v>
      </c>
      <c r="C1373" s="4">
        <v>12</v>
      </c>
      <c r="D1373" s="4">
        <f t="shared" si="251"/>
        <v>10</v>
      </c>
      <c r="E1373" s="4"/>
      <c r="F1373" s="4">
        <f t="shared" si="252"/>
        <v>2</v>
      </c>
      <c r="G1373" s="17">
        <f t="shared" si="253"/>
        <v>373.33333333333331</v>
      </c>
      <c r="H1373" s="17">
        <f t="shared" si="254"/>
        <v>0</v>
      </c>
      <c r="I1373" s="17"/>
      <c r="J1373" s="77"/>
      <c r="K1373" s="122"/>
    </row>
    <row r="1374" spans="1:11" ht="16.2" x14ac:dyDescent="0.3">
      <c r="A1374" s="63"/>
      <c r="B1374" s="45" t="s">
        <v>780</v>
      </c>
      <c r="C1374" s="4">
        <v>12</v>
      </c>
      <c r="D1374" s="4">
        <f t="shared" si="251"/>
        <v>10</v>
      </c>
      <c r="E1374" s="4"/>
      <c r="F1374" s="4">
        <f t="shared" si="252"/>
        <v>2</v>
      </c>
      <c r="G1374" s="17">
        <f t="shared" si="253"/>
        <v>373.33333333333331</v>
      </c>
      <c r="H1374" s="17">
        <f t="shared" si="254"/>
        <v>0</v>
      </c>
      <c r="I1374" s="17"/>
      <c r="J1374" s="77"/>
      <c r="K1374" s="122"/>
    </row>
    <row r="1375" spans="1:11" ht="16.2" x14ac:dyDescent="0.3">
      <c r="A1375" s="63"/>
      <c r="B1375" s="45" t="s">
        <v>781</v>
      </c>
      <c r="C1375" s="4">
        <v>13</v>
      </c>
      <c r="D1375" s="4">
        <f t="shared" si="251"/>
        <v>11</v>
      </c>
      <c r="E1375" s="4"/>
      <c r="F1375" s="4">
        <v>2</v>
      </c>
      <c r="G1375" s="17">
        <f t="shared" si="253"/>
        <v>373.33333333333331</v>
      </c>
      <c r="H1375" s="17">
        <f t="shared" si="254"/>
        <v>0</v>
      </c>
      <c r="I1375" s="17">
        <v>1</v>
      </c>
      <c r="J1375" s="77"/>
      <c r="K1375" s="122"/>
    </row>
    <row r="1376" spans="1:11" ht="16.2" x14ac:dyDescent="0.3">
      <c r="A1376" s="63"/>
      <c r="B1376" s="45" t="s">
        <v>782</v>
      </c>
      <c r="C1376" s="4"/>
      <c r="D1376" s="4" t="str">
        <f t="shared" si="251"/>
        <v/>
      </c>
      <c r="E1376" s="4"/>
      <c r="F1376" s="4"/>
      <c r="G1376" s="17"/>
      <c r="H1376" s="17"/>
      <c r="I1376" s="17"/>
      <c r="J1376" s="77"/>
      <c r="K1376" s="122"/>
    </row>
    <row r="1377" spans="1:11" ht="16.2" x14ac:dyDescent="0.3">
      <c r="A1377" s="63"/>
      <c r="B1377" s="45" t="s">
        <v>783</v>
      </c>
      <c r="C1377" s="4"/>
      <c r="D1377" s="4" t="str">
        <f t="shared" si="251"/>
        <v/>
      </c>
      <c r="E1377" s="4"/>
      <c r="F1377" s="4"/>
      <c r="G1377" s="17"/>
      <c r="H1377" s="17"/>
      <c r="I1377" s="17"/>
      <c r="J1377" s="77"/>
      <c r="K1377" s="122"/>
    </row>
    <row r="1378" spans="1:11" ht="16.2" x14ac:dyDescent="0.3">
      <c r="A1378" s="63"/>
      <c r="B1378" s="45" t="s">
        <v>784</v>
      </c>
      <c r="C1378" s="4">
        <v>12</v>
      </c>
      <c r="D1378" s="4">
        <f t="shared" si="251"/>
        <v>10</v>
      </c>
      <c r="E1378" s="4"/>
      <c r="F1378" s="4">
        <f t="shared" si="252"/>
        <v>2</v>
      </c>
      <c r="G1378" s="17">
        <f t="shared" si="253"/>
        <v>373.33333333333331</v>
      </c>
      <c r="H1378" s="17">
        <f t="shared" si="254"/>
        <v>0</v>
      </c>
      <c r="I1378" s="17"/>
      <c r="J1378" s="77"/>
      <c r="K1378" s="122"/>
    </row>
    <row r="1379" spans="1:11" ht="16.2" x14ac:dyDescent="0.3">
      <c r="A1379" s="63"/>
      <c r="B1379" s="45" t="s">
        <v>785</v>
      </c>
      <c r="C1379" s="4">
        <v>12</v>
      </c>
      <c r="D1379" s="4">
        <f t="shared" si="251"/>
        <v>10</v>
      </c>
      <c r="E1379" s="4"/>
      <c r="F1379" s="4">
        <f t="shared" si="252"/>
        <v>2</v>
      </c>
      <c r="G1379" s="17">
        <f t="shared" si="253"/>
        <v>373.33333333333331</v>
      </c>
      <c r="H1379" s="17">
        <f t="shared" si="254"/>
        <v>0</v>
      </c>
      <c r="I1379" s="17"/>
      <c r="J1379" s="77"/>
      <c r="K1379" s="122"/>
    </row>
    <row r="1380" spans="1:11" ht="16.2" x14ac:dyDescent="0.3">
      <c r="A1380" s="63"/>
      <c r="B1380" s="45" t="s">
        <v>786</v>
      </c>
      <c r="C1380" s="4">
        <v>12</v>
      </c>
      <c r="D1380" s="4">
        <f t="shared" si="251"/>
        <v>10</v>
      </c>
      <c r="E1380" s="4"/>
      <c r="F1380" s="4">
        <f t="shared" si="252"/>
        <v>2</v>
      </c>
      <c r="G1380" s="17">
        <f t="shared" si="253"/>
        <v>373.33333333333331</v>
      </c>
      <c r="H1380" s="17">
        <f t="shared" si="254"/>
        <v>0</v>
      </c>
      <c r="I1380" s="17"/>
      <c r="J1380" s="77"/>
      <c r="K1380" s="122"/>
    </row>
    <row r="1381" spans="1:11" s="140" customFormat="1" ht="32.4" x14ac:dyDescent="0.3">
      <c r="A1381" s="153"/>
      <c r="B1381" s="118" t="s">
        <v>1925</v>
      </c>
      <c r="C1381" s="10">
        <v>12</v>
      </c>
      <c r="D1381" s="10">
        <f t="shared" si="251"/>
        <v>10</v>
      </c>
      <c r="E1381" s="10"/>
      <c r="F1381" s="10">
        <f t="shared" si="252"/>
        <v>2</v>
      </c>
      <c r="G1381" s="38">
        <f t="shared" si="253"/>
        <v>373.33333333333331</v>
      </c>
      <c r="H1381" s="38">
        <f t="shared" si="254"/>
        <v>0</v>
      </c>
      <c r="I1381" s="38"/>
      <c r="J1381" s="82"/>
      <c r="K1381" s="154">
        <v>2613</v>
      </c>
    </row>
    <row r="1382" spans="1:11" ht="16.2" x14ac:dyDescent="0.3">
      <c r="A1382" s="63"/>
      <c r="B1382" s="45" t="s">
        <v>787</v>
      </c>
      <c r="C1382" s="4"/>
      <c r="D1382" s="4" t="str">
        <f t="shared" si="251"/>
        <v/>
      </c>
      <c r="E1382" s="4"/>
      <c r="F1382" s="4"/>
      <c r="G1382" s="17"/>
      <c r="H1382" s="17"/>
      <c r="I1382" s="17"/>
      <c r="J1382" s="77"/>
      <c r="K1382" s="122"/>
    </row>
    <row r="1383" spans="1:11" ht="16.2" x14ac:dyDescent="0.3">
      <c r="A1383" s="63"/>
      <c r="B1383" s="45" t="s">
        <v>788</v>
      </c>
      <c r="C1383" s="4">
        <v>12</v>
      </c>
      <c r="D1383" s="4">
        <f t="shared" si="251"/>
        <v>10</v>
      </c>
      <c r="E1383" s="4"/>
      <c r="F1383" s="4">
        <f t="shared" si="252"/>
        <v>2</v>
      </c>
      <c r="G1383" s="17">
        <f t="shared" si="253"/>
        <v>373.33333333333331</v>
      </c>
      <c r="H1383" s="17">
        <f t="shared" si="254"/>
        <v>0</v>
      </c>
      <c r="I1383" s="17"/>
      <c r="J1383" s="77"/>
      <c r="K1383" s="122"/>
    </row>
    <row r="1384" spans="1:11" ht="16.2" x14ac:dyDescent="0.3">
      <c r="A1384" s="63"/>
      <c r="B1384" s="8" t="s">
        <v>59</v>
      </c>
      <c r="C1384" s="4"/>
      <c r="D1384" s="4">
        <v>168</v>
      </c>
      <c r="E1384" s="4"/>
      <c r="F1384" s="4">
        <v>42</v>
      </c>
      <c r="G1384" s="17"/>
      <c r="H1384" s="17"/>
      <c r="I1384" s="17">
        <v>4</v>
      </c>
      <c r="J1384" s="77">
        <v>23520</v>
      </c>
      <c r="K1384" s="122"/>
    </row>
    <row r="1385" spans="1:11" ht="32.4" x14ac:dyDescent="0.3">
      <c r="A1385" s="63"/>
      <c r="B1385" s="90" t="s">
        <v>1849</v>
      </c>
      <c r="C1385" s="4"/>
      <c r="D1385" s="4"/>
      <c r="E1385" s="4"/>
      <c r="F1385" s="4"/>
      <c r="G1385" s="17"/>
      <c r="H1385" s="17"/>
      <c r="I1385" s="17"/>
      <c r="J1385" s="77">
        <f>140*42*4/3+140*4*8/3</f>
        <v>9333.3333333333339</v>
      </c>
      <c r="K1385" s="122">
        <v>2613</v>
      </c>
    </row>
    <row r="1386" spans="1:11" ht="16.2" x14ac:dyDescent="0.3">
      <c r="A1386" s="63"/>
      <c r="B1386" s="8" t="s">
        <v>1817</v>
      </c>
      <c r="C1386" s="4"/>
      <c r="D1386" s="4" t="str">
        <f t="shared" si="251"/>
        <v/>
      </c>
      <c r="E1386" s="4"/>
      <c r="F1386" s="4"/>
      <c r="G1386" s="17">
        <f t="shared" si="253"/>
        <v>0</v>
      </c>
      <c r="H1386" s="17">
        <f t="shared" si="254"/>
        <v>0</v>
      </c>
      <c r="I1386" s="17"/>
      <c r="J1386" s="77">
        <v>35466</v>
      </c>
      <c r="K1386" s="122"/>
    </row>
    <row r="1387" spans="1:11" ht="16.2" x14ac:dyDescent="0.3">
      <c r="A1387" s="63"/>
      <c r="B1387" s="8" t="s">
        <v>1</v>
      </c>
      <c r="C1387" s="4"/>
      <c r="D1387" s="4"/>
      <c r="E1387" s="4"/>
      <c r="F1387" s="4"/>
      <c r="G1387" s="1"/>
      <c r="H1387" s="1"/>
      <c r="I1387" s="1"/>
      <c r="J1387" s="43">
        <v>41719</v>
      </c>
      <c r="K1387" s="122"/>
    </row>
    <row r="1388" spans="1:11" ht="16.2" x14ac:dyDescent="0.3">
      <c r="A1388" s="63"/>
      <c r="B1388" s="8" t="s">
        <v>405</v>
      </c>
      <c r="C1388" s="9"/>
      <c r="D1388" s="9" t="str">
        <f t="shared" ref="D1388" si="255">IF((OR(C1388&gt;12,C1388=12)),C1388-2,IF(C1388=8,C1388-1,""))</f>
        <v/>
      </c>
      <c r="E1388" s="9"/>
      <c r="F1388" s="9"/>
      <c r="G1388" s="10"/>
      <c r="H1388" s="10"/>
      <c r="I1388" s="10"/>
      <c r="J1388" s="78">
        <v>6253</v>
      </c>
      <c r="K1388" s="122"/>
    </row>
    <row r="1389" spans="1:11" x14ac:dyDescent="0.3">
      <c r="A1389" s="63"/>
      <c r="B1389"/>
      <c r="K1389" s="122"/>
    </row>
    <row r="1390" spans="1:11" ht="16.2" x14ac:dyDescent="0.3">
      <c r="A1390" s="63"/>
      <c r="B1390" s="45" t="s">
        <v>789</v>
      </c>
      <c r="C1390" s="4">
        <v>14</v>
      </c>
      <c r="D1390" s="4">
        <f>IF((OR(C1390&gt;12,C1390=12)),C1390-2,IF(C1390=8,C1390-1,""))</f>
        <v>12</v>
      </c>
      <c r="E1390" s="4"/>
      <c r="F1390" s="4">
        <v>2</v>
      </c>
      <c r="G1390" s="17">
        <f t="shared" ref="G1390:G1405" si="256">IF(2&lt;F1390,2,F1390)*140*4/3</f>
        <v>373.33333333333331</v>
      </c>
      <c r="H1390" s="17">
        <f t="shared" ref="H1390:H1405" si="257">IF(F1390&gt;2,F1390-2,0)*140*5/3</f>
        <v>0</v>
      </c>
      <c r="I1390" s="17">
        <v>2</v>
      </c>
      <c r="J1390" s="77"/>
      <c r="K1390" s="122"/>
    </row>
    <row r="1391" spans="1:11" ht="16.2" x14ac:dyDescent="0.3">
      <c r="A1391" s="63"/>
      <c r="B1391" s="45" t="s">
        <v>790</v>
      </c>
      <c r="C1391" s="4">
        <v>12</v>
      </c>
      <c r="D1391" s="4">
        <f t="shared" ref="D1391:D1422" si="258">IF((OR(C1391&gt;12,C1391=12)),C1391-2,IF(C1391=8,C1391-1,""))</f>
        <v>10</v>
      </c>
      <c r="E1391" s="4"/>
      <c r="F1391" s="4">
        <f t="shared" ref="F1391:F1417" si="259">D1391-8</f>
        <v>2</v>
      </c>
      <c r="G1391" s="17">
        <f t="shared" si="256"/>
        <v>373.33333333333331</v>
      </c>
      <c r="H1391" s="17">
        <f t="shared" si="257"/>
        <v>0</v>
      </c>
      <c r="I1391" s="17"/>
      <c r="J1391" s="77"/>
      <c r="K1391" s="122"/>
    </row>
    <row r="1392" spans="1:11" ht="16.2" x14ac:dyDescent="0.3">
      <c r="A1392" s="63"/>
      <c r="B1392" s="45" t="s">
        <v>791</v>
      </c>
      <c r="C1392" s="4">
        <v>13</v>
      </c>
      <c r="D1392" s="4">
        <f t="shared" si="258"/>
        <v>11</v>
      </c>
      <c r="E1392" s="4"/>
      <c r="F1392" s="4">
        <v>2</v>
      </c>
      <c r="G1392" s="17">
        <f t="shared" si="256"/>
        <v>373.33333333333331</v>
      </c>
      <c r="H1392" s="17">
        <f t="shared" si="257"/>
        <v>0</v>
      </c>
      <c r="I1392" s="17">
        <v>1</v>
      </c>
      <c r="J1392" s="77"/>
      <c r="K1392" s="122"/>
    </row>
    <row r="1393" spans="1:11" ht="16.2" x14ac:dyDescent="0.3">
      <c r="A1393" s="63"/>
      <c r="B1393" s="45" t="s">
        <v>792</v>
      </c>
      <c r="C1393" s="4">
        <v>12</v>
      </c>
      <c r="D1393" s="4">
        <f t="shared" si="258"/>
        <v>10</v>
      </c>
      <c r="E1393" s="4"/>
      <c r="F1393" s="4">
        <f t="shared" si="259"/>
        <v>2</v>
      </c>
      <c r="G1393" s="17">
        <f t="shared" si="256"/>
        <v>373.33333333333331</v>
      </c>
      <c r="H1393" s="17">
        <f t="shared" si="257"/>
        <v>0</v>
      </c>
      <c r="I1393" s="17"/>
      <c r="J1393" s="77"/>
      <c r="K1393" s="122"/>
    </row>
    <row r="1394" spans="1:11" ht="16.2" x14ac:dyDescent="0.3">
      <c r="A1394" s="63"/>
      <c r="B1394" s="45" t="s">
        <v>793</v>
      </c>
      <c r="C1394" s="4"/>
      <c r="D1394" s="4" t="str">
        <f t="shared" si="258"/>
        <v/>
      </c>
      <c r="E1394" s="4"/>
      <c r="F1394" s="4"/>
      <c r="G1394" s="17"/>
      <c r="H1394" s="17"/>
      <c r="I1394" s="17"/>
      <c r="J1394" s="77"/>
      <c r="K1394" s="122"/>
    </row>
    <row r="1395" spans="1:11" ht="16.2" x14ac:dyDescent="0.3">
      <c r="A1395" s="63"/>
      <c r="B1395" s="45" t="s">
        <v>794</v>
      </c>
      <c r="C1395" s="4"/>
      <c r="D1395" s="4" t="str">
        <f t="shared" si="258"/>
        <v/>
      </c>
      <c r="E1395" s="4"/>
      <c r="F1395" s="4"/>
      <c r="G1395" s="17"/>
      <c r="H1395" s="17"/>
      <c r="I1395" s="17"/>
      <c r="J1395" s="77"/>
      <c r="K1395" s="122"/>
    </row>
    <row r="1396" spans="1:11" ht="16.2" x14ac:dyDescent="0.3">
      <c r="A1396" s="63"/>
      <c r="B1396" s="45" t="s">
        <v>795</v>
      </c>
      <c r="C1396" s="4">
        <v>12</v>
      </c>
      <c r="D1396" s="4">
        <f t="shared" si="258"/>
        <v>10</v>
      </c>
      <c r="E1396" s="4"/>
      <c r="F1396" s="4">
        <f t="shared" si="259"/>
        <v>2</v>
      </c>
      <c r="G1396" s="17">
        <f t="shared" si="256"/>
        <v>373.33333333333331</v>
      </c>
      <c r="H1396" s="17">
        <f t="shared" si="257"/>
        <v>0</v>
      </c>
      <c r="I1396" s="17"/>
      <c r="J1396" s="77"/>
      <c r="K1396" s="122"/>
    </row>
    <row r="1397" spans="1:11" ht="16.2" x14ac:dyDescent="0.3">
      <c r="A1397" s="63"/>
      <c r="B1397" s="45" t="s">
        <v>796</v>
      </c>
      <c r="C1397" s="4">
        <v>12</v>
      </c>
      <c r="D1397" s="4">
        <f t="shared" si="258"/>
        <v>10</v>
      </c>
      <c r="E1397" s="4"/>
      <c r="F1397" s="4">
        <f t="shared" si="259"/>
        <v>2</v>
      </c>
      <c r="G1397" s="17">
        <f t="shared" si="256"/>
        <v>373.33333333333331</v>
      </c>
      <c r="H1397" s="17">
        <f t="shared" si="257"/>
        <v>0</v>
      </c>
      <c r="I1397" s="17"/>
      <c r="J1397" s="77"/>
      <c r="K1397" s="122"/>
    </row>
    <row r="1398" spans="1:11" ht="16.2" x14ac:dyDescent="0.3">
      <c r="A1398" s="63"/>
      <c r="B1398" s="45" t="s">
        <v>797</v>
      </c>
      <c r="C1398" s="4">
        <v>12</v>
      </c>
      <c r="D1398" s="4">
        <f t="shared" si="258"/>
        <v>10</v>
      </c>
      <c r="E1398" s="4"/>
      <c r="F1398" s="4">
        <f t="shared" si="259"/>
        <v>2</v>
      </c>
      <c r="G1398" s="17">
        <f t="shared" si="256"/>
        <v>373.33333333333331</v>
      </c>
      <c r="H1398" s="17">
        <f t="shared" si="257"/>
        <v>0</v>
      </c>
      <c r="I1398" s="17"/>
      <c r="J1398" s="77"/>
      <c r="K1398" s="122"/>
    </row>
    <row r="1399" spans="1:11" ht="16.2" x14ac:dyDescent="0.3">
      <c r="A1399" s="63"/>
      <c r="B1399" s="45" t="s">
        <v>798</v>
      </c>
      <c r="C1399" s="4">
        <v>12</v>
      </c>
      <c r="D1399" s="4">
        <f t="shared" si="258"/>
        <v>10</v>
      </c>
      <c r="E1399" s="4"/>
      <c r="F1399" s="4">
        <f t="shared" si="259"/>
        <v>2</v>
      </c>
      <c r="G1399" s="17">
        <f t="shared" si="256"/>
        <v>373.33333333333331</v>
      </c>
      <c r="H1399" s="17">
        <f t="shared" si="257"/>
        <v>0</v>
      </c>
      <c r="I1399" s="17"/>
      <c r="J1399" s="77"/>
      <c r="K1399" s="122"/>
    </row>
    <row r="1400" spans="1:11" ht="16.2" x14ac:dyDescent="0.3">
      <c r="A1400" s="63"/>
      <c r="B1400" s="45" t="s">
        <v>799</v>
      </c>
      <c r="C1400" s="4"/>
      <c r="D1400" s="4" t="str">
        <f t="shared" si="258"/>
        <v/>
      </c>
      <c r="E1400" s="4"/>
      <c r="F1400" s="4"/>
      <c r="G1400" s="17"/>
      <c r="H1400" s="17"/>
      <c r="I1400" s="17"/>
      <c r="J1400" s="77"/>
      <c r="K1400" s="122"/>
    </row>
    <row r="1401" spans="1:11" ht="16.2" x14ac:dyDescent="0.3">
      <c r="A1401" s="63"/>
      <c r="B1401" s="45" t="s">
        <v>800</v>
      </c>
      <c r="C1401" s="4">
        <v>12</v>
      </c>
      <c r="D1401" s="4">
        <f t="shared" si="258"/>
        <v>10</v>
      </c>
      <c r="E1401" s="4"/>
      <c r="F1401" s="4">
        <f t="shared" si="259"/>
        <v>2</v>
      </c>
      <c r="G1401" s="17">
        <f t="shared" si="256"/>
        <v>373.33333333333331</v>
      </c>
      <c r="H1401" s="17">
        <f t="shared" si="257"/>
        <v>0</v>
      </c>
      <c r="I1401" s="17"/>
      <c r="J1401" s="77"/>
      <c r="K1401" s="122"/>
    </row>
    <row r="1402" spans="1:11" ht="16.2" x14ac:dyDescent="0.3">
      <c r="A1402" s="63"/>
      <c r="B1402" s="45" t="s">
        <v>801</v>
      </c>
      <c r="C1402" s="4">
        <v>13</v>
      </c>
      <c r="D1402" s="4">
        <f t="shared" si="258"/>
        <v>11</v>
      </c>
      <c r="E1402" s="4"/>
      <c r="F1402" s="4">
        <v>2</v>
      </c>
      <c r="G1402" s="17">
        <f t="shared" si="256"/>
        <v>373.33333333333331</v>
      </c>
      <c r="H1402" s="17">
        <f t="shared" si="257"/>
        <v>0</v>
      </c>
      <c r="I1402" s="17">
        <v>1</v>
      </c>
      <c r="J1402" s="77"/>
      <c r="K1402" s="122"/>
    </row>
    <row r="1403" spans="1:11" ht="16.2" x14ac:dyDescent="0.3">
      <c r="A1403" s="63"/>
      <c r="B1403" s="45" t="s">
        <v>802</v>
      </c>
      <c r="C1403" s="4">
        <v>12</v>
      </c>
      <c r="D1403" s="4">
        <f t="shared" si="258"/>
        <v>10</v>
      </c>
      <c r="E1403" s="4"/>
      <c r="F1403" s="4">
        <f t="shared" si="259"/>
        <v>2</v>
      </c>
      <c r="G1403" s="17">
        <f t="shared" si="256"/>
        <v>373.33333333333331</v>
      </c>
      <c r="H1403" s="17">
        <f t="shared" si="257"/>
        <v>0</v>
      </c>
      <c r="I1403" s="17"/>
      <c r="J1403" s="77"/>
      <c r="K1403" s="122"/>
    </row>
    <row r="1404" spans="1:11" ht="16.2" x14ac:dyDescent="0.3">
      <c r="A1404" s="63"/>
      <c r="B1404" s="45" t="s">
        <v>803</v>
      </c>
      <c r="C1404" s="4">
        <v>13</v>
      </c>
      <c r="D1404" s="4">
        <f t="shared" si="258"/>
        <v>11</v>
      </c>
      <c r="E1404" s="4"/>
      <c r="F1404" s="4">
        <v>2</v>
      </c>
      <c r="G1404" s="17">
        <f t="shared" si="256"/>
        <v>373.33333333333331</v>
      </c>
      <c r="H1404" s="17">
        <f t="shared" si="257"/>
        <v>0</v>
      </c>
      <c r="I1404" s="17">
        <v>1</v>
      </c>
      <c r="J1404" s="77"/>
      <c r="K1404" s="122"/>
    </row>
    <row r="1405" spans="1:11" ht="16.2" x14ac:dyDescent="0.3">
      <c r="A1405" s="63"/>
      <c r="B1405" s="45" t="s">
        <v>804</v>
      </c>
      <c r="C1405" s="4">
        <v>12</v>
      </c>
      <c r="D1405" s="4">
        <f t="shared" si="258"/>
        <v>10</v>
      </c>
      <c r="E1405" s="4"/>
      <c r="F1405" s="4">
        <f t="shared" si="259"/>
        <v>2</v>
      </c>
      <c r="G1405" s="17">
        <f t="shared" si="256"/>
        <v>373.33333333333331</v>
      </c>
      <c r="H1405" s="17">
        <f t="shared" si="257"/>
        <v>0</v>
      </c>
      <c r="I1405" s="17"/>
      <c r="J1405" s="77"/>
      <c r="K1405" s="122"/>
    </row>
    <row r="1406" spans="1:11" ht="16.2" x14ac:dyDescent="0.3">
      <c r="A1406" s="63"/>
      <c r="B1406" s="45" t="s">
        <v>805</v>
      </c>
      <c r="C1406" s="4"/>
      <c r="D1406" s="4" t="str">
        <f t="shared" si="258"/>
        <v/>
      </c>
      <c r="E1406" s="4"/>
      <c r="F1406" s="4"/>
      <c r="G1406" s="17"/>
      <c r="H1406" s="17"/>
      <c r="I1406" s="17"/>
      <c r="J1406" s="77"/>
      <c r="K1406" s="122"/>
    </row>
    <row r="1407" spans="1:11" ht="16.2" x14ac:dyDescent="0.3">
      <c r="A1407" s="63"/>
      <c r="B1407" s="45" t="s">
        <v>806</v>
      </c>
      <c r="C1407" s="4"/>
      <c r="D1407" s="4" t="str">
        <f t="shared" si="258"/>
        <v/>
      </c>
      <c r="E1407" s="4"/>
      <c r="F1407" s="4"/>
      <c r="G1407" s="17"/>
      <c r="H1407" s="17"/>
      <c r="I1407" s="17"/>
      <c r="J1407" s="77"/>
      <c r="K1407" s="122"/>
    </row>
    <row r="1408" spans="1:11" ht="16.2" x14ac:dyDescent="0.3">
      <c r="A1408" s="63"/>
      <c r="B1408" s="45" t="s">
        <v>807</v>
      </c>
      <c r="C1408" s="4">
        <v>12</v>
      </c>
      <c r="D1408" s="4">
        <f t="shared" si="258"/>
        <v>10</v>
      </c>
      <c r="E1408" s="4"/>
      <c r="F1408" s="4">
        <f t="shared" si="259"/>
        <v>2</v>
      </c>
      <c r="G1408" s="17">
        <f t="shared" ref="G1408:G1417" si="260">IF(2&lt;F1408,2,F1408)*140*4/3</f>
        <v>373.33333333333331</v>
      </c>
      <c r="H1408" s="17">
        <f t="shared" ref="H1408:H1417" si="261">IF(F1408&gt;2,F1408-2,0)*140*5/3</f>
        <v>0</v>
      </c>
      <c r="I1408" s="17"/>
      <c r="J1408" s="77"/>
      <c r="K1408" s="122"/>
    </row>
    <row r="1409" spans="1:11" ht="16.2" x14ac:dyDescent="0.3">
      <c r="A1409" s="63"/>
      <c r="B1409" s="45" t="s">
        <v>808</v>
      </c>
      <c r="C1409" s="4">
        <v>13</v>
      </c>
      <c r="D1409" s="4">
        <v>10</v>
      </c>
      <c r="E1409" s="4"/>
      <c r="F1409" s="4">
        <f t="shared" si="259"/>
        <v>2</v>
      </c>
      <c r="G1409" s="17">
        <f t="shared" si="260"/>
        <v>373.33333333333331</v>
      </c>
      <c r="H1409" s="17">
        <f t="shared" si="261"/>
        <v>0</v>
      </c>
      <c r="I1409" s="17"/>
      <c r="J1409" s="77"/>
      <c r="K1409" s="122"/>
    </row>
    <row r="1410" spans="1:11" ht="16.2" x14ac:dyDescent="0.3">
      <c r="A1410" s="63"/>
      <c r="B1410" s="45" t="s">
        <v>809</v>
      </c>
      <c r="C1410" s="4">
        <v>12</v>
      </c>
      <c r="D1410" s="4">
        <f t="shared" si="258"/>
        <v>10</v>
      </c>
      <c r="E1410" s="4"/>
      <c r="F1410" s="4">
        <f t="shared" si="259"/>
        <v>2</v>
      </c>
      <c r="G1410" s="17">
        <f t="shared" si="260"/>
        <v>373.33333333333331</v>
      </c>
      <c r="H1410" s="17">
        <f t="shared" si="261"/>
        <v>0</v>
      </c>
      <c r="I1410" s="17"/>
      <c r="J1410" s="77"/>
      <c r="K1410" s="122"/>
    </row>
    <row r="1411" spans="1:11" ht="16.2" x14ac:dyDescent="0.3">
      <c r="A1411" s="63"/>
      <c r="B1411" s="45" t="s">
        <v>810</v>
      </c>
      <c r="C1411" s="4">
        <v>12</v>
      </c>
      <c r="D1411" s="4">
        <f t="shared" si="258"/>
        <v>10</v>
      </c>
      <c r="E1411" s="4"/>
      <c r="F1411" s="4">
        <f t="shared" si="259"/>
        <v>2</v>
      </c>
      <c r="G1411" s="17">
        <f t="shared" si="260"/>
        <v>373.33333333333331</v>
      </c>
      <c r="H1411" s="17">
        <f t="shared" si="261"/>
        <v>0</v>
      </c>
      <c r="I1411" s="17"/>
      <c r="J1411" s="77"/>
      <c r="K1411" s="122"/>
    </row>
    <row r="1412" spans="1:11" ht="16.2" x14ac:dyDescent="0.3">
      <c r="A1412" s="63"/>
      <c r="B1412" s="45" t="s">
        <v>811</v>
      </c>
      <c r="C1412" s="4">
        <v>12</v>
      </c>
      <c r="D1412" s="4">
        <f t="shared" si="258"/>
        <v>10</v>
      </c>
      <c r="E1412" s="4"/>
      <c r="F1412" s="4">
        <f t="shared" si="259"/>
        <v>2</v>
      </c>
      <c r="G1412" s="17">
        <f t="shared" si="260"/>
        <v>373.33333333333331</v>
      </c>
      <c r="H1412" s="17">
        <f t="shared" si="261"/>
        <v>0</v>
      </c>
      <c r="I1412" s="17"/>
      <c r="J1412" s="77"/>
      <c r="K1412" s="122"/>
    </row>
    <row r="1413" spans="1:11" ht="16.2" x14ac:dyDescent="0.3">
      <c r="A1413" s="63"/>
      <c r="B1413" s="45" t="s">
        <v>812</v>
      </c>
      <c r="C1413" s="4"/>
      <c r="D1413" s="4" t="str">
        <f t="shared" si="258"/>
        <v/>
      </c>
      <c r="E1413" s="4"/>
      <c r="F1413" s="4"/>
      <c r="G1413" s="17"/>
      <c r="H1413" s="17"/>
      <c r="I1413" s="17"/>
      <c r="J1413" s="77"/>
      <c r="K1413" s="122"/>
    </row>
    <row r="1414" spans="1:11" ht="16.2" x14ac:dyDescent="0.3">
      <c r="A1414" s="63"/>
      <c r="B1414" s="45" t="s">
        <v>813</v>
      </c>
      <c r="C1414" s="4">
        <v>13</v>
      </c>
      <c r="D1414" s="4">
        <f t="shared" si="258"/>
        <v>11</v>
      </c>
      <c r="E1414" s="4"/>
      <c r="F1414" s="4">
        <v>2</v>
      </c>
      <c r="G1414" s="17">
        <f t="shared" si="260"/>
        <v>373.33333333333331</v>
      </c>
      <c r="H1414" s="17">
        <f t="shared" si="261"/>
        <v>0</v>
      </c>
      <c r="I1414" s="17">
        <v>1</v>
      </c>
      <c r="J1414" s="77"/>
      <c r="K1414" s="122"/>
    </row>
    <row r="1415" spans="1:11" ht="16.2" x14ac:dyDescent="0.3">
      <c r="A1415" s="63"/>
      <c r="B1415" s="45" t="s">
        <v>814</v>
      </c>
      <c r="C1415" s="4">
        <v>12</v>
      </c>
      <c r="D1415" s="4">
        <f t="shared" si="258"/>
        <v>10</v>
      </c>
      <c r="E1415" s="4"/>
      <c r="F1415" s="4">
        <f t="shared" si="259"/>
        <v>2</v>
      </c>
      <c r="G1415" s="17">
        <f t="shared" si="260"/>
        <v>373.33333333333331</v>
      </c>
      <c r="H1415" s="17">
        <f t="shared" si="261"/>
        <v>0</v>
      </c>
      <c r="I1415" s="17"/>
      <c r="J1415" s="77"/>
      <c r="K1415" s="122"/>
    </row>
    <row r="1416" spans="1:11" ht="16.2" x14ac:dyDescent="0.3">
      <c r="A1416" s="63"/>
      <c r="B1416" s="45" t="s">
        <v>815</v>
      </c>
      <c r="C1416" s="4">
        <v>13</v>
      </c>
      <c r="D1416" s="4">
        <f t="shared" si="258"/>
        <v>11</v>
      </c>
      <c r="E1416" s="4"/>
      <c r="F1416" s="4">
        <v>2</v>
      </c>
      <c r="G1416" s="17">
        <f t="shared" si="260"/>
        <v>373.33333333333331</v>
      </c>
      <c r="H1416" s="17">
        <f t="shared" si="261"/>
        <v>0</v>
      </c>
      <c r="I1416" s="17">
        <v>1</v>
      </c>
      <c r="J1416" s="77"/>
      <c r="K1416" s="122"/>
    </row>
    <row r="1417" spans="1:11" ht="16.2" x14ac:dyDescent="0.3">
      <c r="A1417" s="63"/>
      <c r="B1417" s="45" t="s">
        <v>816</v>
      </c>
      <c r="C1417" s="4">
        <v>12</v>
      </c>
      <c r="D1417" s="4">
        <f t="shared" si="258"/>
        <v>10</v>
      </c>
      <c r="E1417" s="4"/>
      <c r="F1417" s="4">
        <f t="shared" si="259"/>
        <v>2</v>
      </c>
      <c r="G1417" s="17">
        <f t="shared" si="260"/>
        <v>373.33333333333331</v>
      </c>
      <c r="H1417" s="17">
        <f t="shared" si="261"/>
        <v>0</v>
      </c>
      <c r="I1417" s="17"/>
      <c r="J1417" s="77"/>
      <c r="K1417" s="122"/>
    </row>
    <row r="1418" spans="1:11" ht="16.2" x14ac:dyDescent="0.3">
      <c r="A1418" s="63"/>
      <c r="B1418" s="45" t="s">
        <v>817</v>
      </c>
      <c r="C1418" s="4"/>
      <c r="D1418" s="4" t="str">
        <f t="shared" si="258"/>
        <v/>
      </c>
      <c r="E1418" s="4"/>
      <c r="F1418" s="4"/>
      <c r="G1418" s="17"/>
      <c r="H1418" s="17"/>
      <c r="I1418" s="17"/>
      <c r="J1418" s="77"/>
      <c r="K1418" s="122"/>
    </row>
    <row r="1419" spans="1:11" ht="16.2" x14ac:dyDescent="0.3">
      <c r="A1419" s="63"/>
      <c r="B1419" s="45" t="s">
        <v>818</v>
      </c>
      <c r="C1419" s="4"/>
      <c r="D1419" s="4" t="str">
        <f t="shared" si="258"/>
        <v/>
      </c>
      <c r="E1419" s="4"/>
      <c r="F1419" s="4"/>
      <c r="G1419" s="17"/>
      <c r="H1419" s="17"/>
      <c r="I1419" s="17"/>
      <c r="J1419" s="77"/>
      <c r="K1419" s="122"/>
    </row>
    <row r="1420" spans="1:11" ht="16.2" x14ac:dyDescent="0.3">
      <c r="A1420" s="63"/>
      <c r="B1420" s="8" t="s">
        <v>59</v>
      </c>
      <c r="C1420" s="4"/>
      <c r="D1420" s="4">
        <v>176</v>
      </c>
      <c r="E1420" s="4"/>
      <c r="F1420" s="4">
        <v>44</v>
      </c>
      <c r="G1420" s="17"/>
      <c r="H1420" s="17"/>
      <c r="I1420" s="17">
        <v>7</v>
      </c>
      <c r="J1420" s="77">
        <v>24640</v>
      </c>
      <c r="K1420" s="122"/>
    </row>
    <row r="1421" spans="1:11" ht="32.4" x14ac:dyDescent="0.3">
      <c r="A1421" s="63"/>
      <c r="B1421" s="90" t="s">
        <v>1849</v>
      </c>
      <c r="C1421" s="4"/>
      <c r="D1421" s="4"/>
      <c r="E1421" s="4"/>
      <c r="F1421" s="4"/>
      <c r="G1421" s="17"/>
      <c r="H1421" s="17"/>
      <c r="I1421" s="17"/>
      <c r="J1421" s="77">
        <v>9847</v>
      </c>
      <c r="K1421" s="122"/>
    </row>
    <row r="1422" spans="1:11" ht="16.2" x14ac:dyDescent="0.3">
      <c r="A1422" s="63"/>
      <c r="B1422" s="8" t="s">
        <v>1817</v>
      </c>
      <c r="C1422" s="4"/>
      <c r="D1422" s="4" t="str">
        <f t="shared" si="258"/>
        <v/>
      </c>
      <c r="E1422" s="4"/>
      <c r="F1422" s="4"/>
      <c r="G1422" s="17"/>
      <c r="H1422" s="17"/>
      <c r="I1422" s="17"/>
      <c r="J1422" s="77">
        <v>34487</v>
      </c>
      <c r="K1422" s="122"/>
    </row>
    <row r="1423" spans="1:11" ht="16.2" x14ac:dyDescent="0.3">
      <c r="A1423" s="63"/>
      <c r="B1423" s="8" t="s">
        <v>1</v>
      </c>
      <c r="C1423" s="4"/>
      <c r="D1423" s="4"/>
      <c r="E1423" s="4"/>
      <c r="F1423" s="4"/>
      <c r="G1423" s="1"/>
      <c r="H1423" s="1"/>
      <c r="I1423" s="1"/>
      <c r="J1423" s="43">
        <v>42499</v>
      </c>
      <c r="K1423" s="122"/>
    </row>
    <row r="1424" spans="1:11" ht="16.2" x14ac:dyDescent="0.3">
      <c r="A1424" s="63"/>
      <c r="B1424" s="8" t="s">
        <v>405</v>
      </c>
      <c r="C1424" s="9"/>
      <c r="D1424" s="9" t="str">
        <f t="shared" ref="D1424" si="262">IF((OR(C1424&gt;12,C1424=12)),C1424-2,IF(C1424=8,C1424-1,""))</f>
        <v/>
      </c>
      <c r="E1424" s="9"/>
      <c r="F1424" s="9"/>
      <c r="G1424" s="10"/>
      <c r="H1424" s="10"/>
      <c r="I1424" s="10"/>
      <c r="J1424" s="78">
        <v>8012</v>
      </c>
      <c r="K1424" s="122"/>
    </row>
    <row r="1425" spans="1:11" x14ac:dyDescent="0.3">
      <c r="A1425" s="63"/>
      <c r="B1425"/>
      <c r="K1425" s="122"/>
    </row>
    <row r="1426" spans="1:11" ht="16.2" x14ac:dyDescent="0.3">
      <c r="A1426" s="63"/>
      <c r="B1426" s="45" t="s">
        <v>819</v>
      </c>
      <c r="C1426" s="4">
        <v>12</v>
      </c>
      <c r="D1426" s="4">
        <f>IF((OR(C1426&gt;12,C1426=12)),C1426-2,IF(C1426=8,C1426-1,""))</f>
        <v>10</v>
      </c>
      <c r="E1426" s="4"/>
      <c r="F1426" s="4">
        <f t="shared" ref="F1426:F1456" si="263">D1426-8</f>
        <v>2</v>
      </c>
      <c r="G1426" s="17">
        <f t="shared" ref="G1426:G1456" si="264">IF(2&lt;F1426,2,F1426)*140*4/3</f>
        <v>373.33333333333331</v>
      </c>
      <c r="H1426" s="17">
        <f t="shared" ref="H1426:H1456" si="265">IF(F1426&gt;2,F1426-2,0)*140*5/3</f>
        <v>0</v>
      </c>
      <c r="I1426" s="17"/>
      <c r="J1426" s="77"/>
      <c r="K1426" s="122"/>
    </row>
    <row r="1427" spans="1:11" ht="16.2" x14ac:dyDescent="0.3">
      <c r="A1427" s="63"/>
      <c r="B1427" s="45" t="s">
        <v>820</v>
      </c>
      <c r="C1427" s="4">
        <v>12</v>
      </c>
      <c r="D1427" s="4">
        <f t="shared" ref="D1427:D1456" si="266">IF((OR(C1427&gt;12,C1427=12)),C1427-2,IF(C1427=8,C1427-1,""))</f>
        <v>10</v>
      </c>
      <c r="E1427" s="4"/>
      <c r="F1427" s="4">
        <f t="shared" si="263"/>
        <v>2</v>
      </c>
      <c r="G1427" s="17">
        <f t="shared" si="264"/>
        <v>373.33333333333331</v>
      </c>
      <c r="H1427" s="17">
        <f t="shared" si="265"/>
        <v>0</v>
      </c>
      <c r="I1427" s="17"/>
      <c r="J1427" s="77"/>
      <c r="K1427" s="122"/>
    </row>
    <row r="1428" spans="1:11" ht="16.2" x14ac:dyDescent="0.3">
      <c r="A1428" s="63"/>
      <c r="B1428" s="45" t="s">
        <v>821</v>
      </c>
      <c r="C1428" s="4">
        <v>12</v>
      </c>
      <c r="D1428" s="4">
        <f t="shared" si="266"/>
        <v>10</v>
      </c>
      <c r="E1428" s="4"/>
      <c r="F1428" s="4">
        <f t="shared" si="263"/>
        <v>2</v>
      </c>
      <c r="G1428" s="17">
        <f t="shared" si="264"/>
        <v>373.33333333333331</v>
      </c>
      <c r="H1428" s="17">
        <f t="shared" si="265"/>
        <v>0</v>
      </c>
      <c r="I1428" s="17"/>
      <c r="J1428" s="77"/>
      <c r="K1428" s="122"/>
    </row>
    <row r="1429" spans="1:11" ht="16.2" x14ac:dyDescent="0.3">
      <c r="A1429" s="63"/>
      <c r="B1429" s="45" t="s">
        <v>822</v>
      </c>
      <c r="C1429" s="4">
        <v>12</v>
      </c>
      <c r="D1429" s="4">
        <f t="shared" si="266"/>
        <v>10</v>
      </c>
      <c r="E1429" s="4"/>
      <c r="F1429" s="4">
        <f t="shared" si="263"/>
        <v>2</v>
      </c>
      <c r="G1429" s="17">
        <f t="shared" si="264"/>
        <v>373.33333333333331</v>
      </c>
      <c r="H1429" s="17">
        <f t="shared" si="265"/>
        <v>0</v>
      </c>
      <c r="I1429" s="17"/>
      <c r="J1429" s="77"/>
      <c r="K1429" s="122"/>
    </row>
    <row r="1430" spans="1:11" ht="16.2" x14ac:dyDescent="0.3">
      <c r="A1430" s="63"/>
      <c r="B1430" s="45" t="s">
        <v>823</v>
      </c>
      <c r="C1430" s="4">
        <v>12</v>
      </c>
      <c r="D1430" s="4">
        <f t="shared" si="266"/>
        <v>10</v>
      </c>
      <c r="E1430" s="4"/>
      <c r="F1430" s="4">
        <f t="shared" si="263"/>
        <v>2</v>
      </c>
      <c r="G1430" s="17">
        <f t="shared" si="264"/>
        <v>373.33333333333331</v>
      </c>
      <c r="H1430" s="17">
        <f t="shared" si="265"/>
        <v>0</v>
      </c>
      <c r="I1430" s="17"/>
      <c r="J1430" s="77"/>
      <c r="K1430" s="122"/>
    </row>
    <row r="1431" spans="1:11" ht="16.2" x14ac:dyDescent="0.3">
      <c r="A1431" s="63"/>
      <c r="B1431" s="45" t="s">
        <v>824</v>
      </c>
      <c r="C1431" s="4"/>
      <c r="D1431" s="4"/>
      <c r="E1431" s="4"/>
      <c r="F1431" s="4"/>
      <c r="G1431" s="17"/>
      <c r="H1431" s="17"/>
      <c r="I1431" s="17"/>
      <c r="J1431" s="77"/>
      <c r="K1431" s="122"/>
    </row>
    <row r="1432" spans="1:11" ht="16.2" x14ac:dyDescent="0.3">
      <c r="A1432" s="63"/>
      <c r="B1432" s="45" t="s">
        <v>825</v>
      </c>
      <c r="C1432" s="4">
        <v>12</v>
      </c>
      <c r="D1432" s="4">
        <f t="shared" si="266"/>
        <v>10</v>
      </c>
      <c r="E1432" s="4"/>
      <c r="F1432" s="4">
        <f t="shared" si="263"/>
        <v>2</v>
      </c>
      <c r="G1432" s="17">
        <f t="shared" si="264"/>
        <v>373.33333333333331</v>
      </c>
      <c r="H1432" s="17">
        <f t="shared" si="265"/>
        <v>0</v>
      </c>
      <c r="I1432" s="17"/>
      <c r="J1432" s="77"/>
      <c r="K1432" s="122"/>
    </row>
    <row r="1433" spans="1:11" ht="16.2" x14ac:dyDescent="0.3">
      <c r="A1433" s="63"/>
      <c r="B1433" s="45" t="s">
        <v>826</v>
      </c>
      <c r="C1433" s="4">
        <v>13</v>
      </c>
      <c r="D1433" s="4">
        <f t="shared" si="266"/>
        <v>11</v>
      </c>
      <c r="E1433" s="4"/>
      <c r="F1433" s="4">
        <v>2</v>
      </c>
      <c r="G1433" s="17">
        <f t="shared" si="264"/>
        <v>373.33333333333331</v>
      </c>
      <c r="H1433" s="17">
        <f t="shared" si="265"/>
        <v>0</v>
      </c>
      <c r="I1433" s="17">
        <v>1</v>
      </c>
      <c r="J1433" s="77"/>
      <c r="K1433" s="122"/>
    </row>
    <row r="1434" spans="1:11" ht="16.2" x14ac:dyDescent="0.3">
      <c r="A1434" s="63"/>
      <c r="B1434" s="45" t="s">
        <v>827</v>
      </c>
      <c r="C1434" s="4">
        <v>13</v>
      </c>
      <c r="D1434" s="4">
        <f t="shared" si="266"/>
        <v>11</v>
      </c>
      <c r="E1434" s="4"/>
      <c r="F1434" s="4">
        <v>2</v>
      </c>
      <c r="G1434" s="17">
        <f t="shared" si="264"/>
        <v>373.33333333333331</v>
      </c>
      <c r="H1434" s="17">
        <f t="shared" si="265"/>
        <v>0</v>
      </c>
      <c r="I1434" s="17">
        <v>1</v>
      </c>
      <c r="J1434" s="77"/>
      <c r="K1434" s="122"/>
    </row>
    <row r="1435" spans="1:11" ht="16.2" x14ac:dyDescent="0.3">
      <c r="A1435" s="63"/>
      <c r="B1435" s="45" t="s">
        <v>828</v>
      </c>
      <c r="C1435" s="4">
        <v>12</v>
      </c>
      <c r="D1435" s="4">
        <f t="shared" si="266"/>
        <v>10</v>
      </c>
      <c r="E1435" s="4"/>
      <c r="F1435" s="4">
        <f t="shared" si="263"/>
        <v>2</v>
      </c>
      <c r="G1435" s="17">
        <f t="shared" si="264"/>
        <v>373.33333333333331</v>
      </c>
      <c r="H1435" s="17">
        <f t="shared" si="265"/>
        <v>0</v>
      </c>
      <c r="I1435" s="17"/>
      <c r="J1435" s="77"/>
      <c r="K1435" s="122"/>
    </row>
    <row r="1436" spans="1:11" ht="16.2" x14ac:dyDescent="0.3">
      <c r="A1436" s="63"/>
      <c r="B1436" s="45" t="s">
        <v>829</v>
      </c>
      <c r="C1436" s="4">
        <v>13</v>
      </c>
      <c r="D1436" s="4">
        <f t="shared" si="266"/>
        <v>11</v>
      </c>
      <c r="E1436" s="4"/>
      <c r="F1436" s="4">
        <v>2</v>
      </c>
      <c r="G1436" s="17">
        <f t="shared" si="264"/>
        <v>373.33333333333331</v>
      </c>
      <c r="H1436" s="17">
        <f t="shared" si="265"/>
        <v>0</v>
      </c>
      <c r="I1436" s="17">
        <v>1</v>
      </c>
      <c r="J1436" s="77"/>
      <c r="K1436" s="122"/>
    </row>
    <row r="1437" spans="1:11" ht="16.2" x14ac:dyDescent="0.3">
      <c r="A1437" s="63"/>
      <c r="B1437" s="45" t="s">
        <v>830</v>
      </c>
      <c r="C1437" s="4"/>
      <c r="D1437" s="4" t="str">
        <f t="shared" si="266"/>
        <v/>
      </c>
      <c r="E1437" s="4"/>
      <c r="F1437" s="4"/>
      <c r="G1437" s="17"/>
      <c r="H1437" s="17"/>
      <c r="I1437" s="17"/>
      <c r="J1437" s="77"/>
      <c r="K1437" s="122"/>
    </row>
    <row r="1438" spans="1:11" ht="16.2" x14ac:dyDescent="0.3">
      <c r="A1438" s="63"/>
      <c r="B1438" s="45" t="s">
        <v>831</v>
      </c>
      <c r="C1438" s="4">
        <v>12</v>
      </c>
      <c r="D1438" s="4">
        <f t="shared" si="266"/>
        <v>10</v>
      </c>
      <c r="E1438" s="4"/>
      <c r="F1438" s="4">
        <f t="shared" si="263"/>
        <v>2</v>
      </c>
      <c r="G1438" s="17">
        <f t="shared" si="264"/>
        <v>373.33333333333331</v>
      </c>
      <c r="H1438" s="17">
        <f t="shared" si="265"/>
        <v>0</v>
      </c>
      <c r="I1438" s="17"/>
      <c r="J1438" s="77"/>
      <c r="K1438" s="122"/>
    </row>
    <row r="1439" spans="1:11" ht="16.2" x14ac:dyDescent="0.3">
      <c r="A1439" s="63"/>
      <c r="B1439" s="45" t="s">
        <v>832</v>
      </c>
      <c r="C1439" s="4">
        <v>12</v>
      </c>
      <c r="D1439" s="4">
        <f t="shared" si="266"/>
        <v>10</v>
      </c>
      <c r="E1439" s="4"/>
      <c r="F1439" s="4">
        <f t="shared" si="263"/>
        <v>2</v>
      </c>
      <c r="G1439" s="17">
        <f t="shared" si="264"/>
        <v>373.33333333333331</v>
      </c>
      <c r="H1439" s="17">
        <f t="shared" si="265"/>
        <v>0</v>
      </c>
      <c r="I1439" s="17"/>
      <c r="J1439" s="77"/>
      <c r="K1439" s="122"/>
    </row>
    <row r="1440" spans="1:11" ht="16.2" x14ac:dyDescent="0.3">
      <c r="A1440" s="63"/>
      <c r="B1440" s="45" t="s">
        <v>833</v>
      </c>
      <c r="C1440" s="4">
        <v>12</v>
      </c>
      <c r="D1440" s="4">
        <f t="shared" si="266"/>
        <v>10</v>
      </c>
      <c r="E1440" s="4"/>
      <c r="F1440" s="4">
        <f t="shared" si="263"/>
        <v>2</v>
      </c>
      <c r="G1440" s="17">
        <f t="shared" si="264"/>
        <v>373.33333333333331</v>
      </c>
      <c r="H1440" s="17">
        <f t="shared" si="265"/>
        <v>0</v>
      </c>
      <c r="I1440" s="17"/>
      <c r="J1440" s="77"/>
      <c r="K1440" s="122"/>
    </row>
    <row r="1441" spans="1:11" ht="16.2" x14ac:dyDescent="0.3">
      <c r="A1441" s="63"/>
      <c r="B1441" s="45" t="s">
        <v>834</v>
      </c>
      <c r="C1441" s="4">
        <v>12</v>
      </c>
      <c r="D1441" s="4">
        <f t="shared" si="266"/>
        <v>10</v>
      </c>
      <c r="E1441" s="4"/>
      <c r="F1441" s="4">
        <f t="shared" si="263"/>
        <v>2</v>
      </c>
      <c r="G1441" s="17">
        <f t="shared" si="264"/>
        <v>373.33333333333331</v>
      </c>
      <c r="H1441" s="17">
        <f t="shared" si="265"/>
        <v>0</v>
      </c>
      <c r="I1441" s="17"/>
      <c r="J1441" s="77"/>
      <c r="K1441" s="122"/>
    </row>
    <row r="1442" spans="1:11" ht="16.2" x14ac:dyDescent="0.3">
      <c r="A1442" s="63"/>
      <c r="B1442" s="45" t="s">
        <v>835</v>
      </c>
      <c r="C1442" s="4"/>
      <c r="D1442" s="4" t="str">
        <f t="shared" si="266"/>
        <v/>
      </c>
      <c r="E1442" s="4"/>
      <c r="F1442" s="4"/>
      <c r="G1442" s="17"/>
      <c r="H1442" s="17"/>
      <c r="I1442" s="17"/>
      <c r="J1442" s="77"/>
      <c r="K1442" s="122"/>
    </row>
    <row r="1443" spans="1:11" ht="16.2" x14ac:dyDescent="0.3">
      <c r="A1443" s="63"/>
      <c r="B1443" s="45" t="s">
        <v>836</v>
      </c>
      <c r="C1443" s="4">
        <v>12</v>
      </c>
      <c r="D1443" s="4">
        <f t="shared" si="266"/>
        <v>10</v>
      </c>
      <c r="E1443" s="4"/>
      <c r="F1443" s="4">
        <f t="shared" si="263"/>
        <v>2</v>
      </c>
      <c r="G1443" s="17">
        <f t="shared" si="264"/>
        <v>373.33333333333331</v>
      </c>
      <c r="H1443" s="17">
        <f t="shared" si="265"/>
        <v>0</v>
      </c>
      <c r="I1443" s="17"/>
      <c r="J1443" s="77"/>
      <c r="K1443" s="122"/>
    </row>
    <row r="1444" spans="1:11" ht="16.2" x14ac:dyDescent="0.3">
      <c r="A1444" s="63"/>
      <c r="B1444" s="45" t="s">
        <v>837</v>
      </c>
      <c r="C1444" s="4">
        <v>12</v>
      </c>
      <c r="D1444" s="4">
        <f t="shared" si="266"/>
        <v>10</v>
      </c>
      <c r="E1444" s="4"/>
      <c r="F1444" s="4">
        <f t="shared" si="263"/>
        <v>2</v>
      </c>
      <c r="G1444" s="17">
        <f t="shared" si="264"/>
        <v>373.33333333333331</v>
      </c>
      <c r="H1444" s="17">
        <f t="shared" si="265"/>
        <v>0</v>
      </c>
      <c r="I1444" s="17"/>
      <c r="J1444" s="77"/>
      <c r="K1444" s="122"/>
    </row>
    <row r="1445" spans="1:11" ht="16.2" x14ac:dyDescent="0.3">
      <c r="A1445" s="63"/>
      <c r="B1445" s="45" t="s">
        <v>838</v>
      </c>
      <c r="C1445" s="4">
        <v>13</v>
      </c>
      <c r="D1445" s="4">
        <f t="shared" si="266"/>
        <v>11</v>
      </c>
      <c r="E1445" s="4"/>
      <c r="F1445" s="4">
        <v>2</v>
      </c>
      <c r="G1445" s="17">
        <f t="shared" si="264"/>
        <v>373.33333333333331</v>
      </c>
      <c r="H1445" s="17">
        <f t="shared" si="265"/>
        <v>0</v>
      </c>
      <c r="I1445" s="17">
        <v>1</v>
      </c>
      <c r="J1445" s="77"/>
      <c r="K1445" s="122"/>
    </row>
    <row r="1446" spans="1:11" ht="16.2" x14ac:dyDescent="0.3">
      <c r="A1446" s="63"/>
      <c r="B1446" s="45" t="s">
        <v>839</v>
      </c>
      <c r="C1446" s="4">
        <v>12</v>
      </c>
      <c r="D1446" s="4">
        <f t="shared" si="266"/>
        <v>10</v>
      </c>
      <c r="E1446" s="4"/>
      <c r="F1446" s="4">
        <f t="shared" si="263"/>
        <v>2</v>
      </c>
      <c r="G1446" s="17">
        <f t="shared" si="264"/>
        <v>373.33333333333331</v>
      </c>
      <c r="H1446" s="17">
        <f t="shared" si="265"/>
        <v>0</v>
      </c>
      <c r="I1446" s="17"/>
      <c r="J1446" s="77"/>
      <c r="K1446" s="122"/>
    </row>
    <row r="1447" spans="1:11" ht="16.2" x14ac:dyDescent="0.3">
      <c r="A1447" s="63"/>
      <c r="B1447" s="45" t="s">
        <v>840</v>
      </c>
      <c r="C1447" s="4">
        <v>13</v>
      </c>
      <c r="D1447" s="4">
        <f t="shared" si="266"/>
        <v>11</v>
      </c>
      <c r="E1447" s="4"/>
      <c r="F1447" s="4">
        <v>2</v>
      </c>
      <c r="G1447" s="17">
        <f t="shared" si="264"/>
        <v>373.33333333333331</v>
      </c>
      <c r="H1447" s="17">
        <f t="shared" si="265"/>
        <v>0</v>
      </c>
      <c r="I1447" s="17">
        <v>1</v>
      </c>
      <c r="J1447" s="77"/>
      <c r="K1447" s="122"/>
    </row>
    <row r="1448" spans="1:11" ht="16.2" x14ac:dyDescent="0.3">
      <c r="A1448" s="63"/>
      <c r="B1448" s="45" t="s">
        <v>841</v>
      </c>
      <c r="C1448" s="4"/>
      <c r="D1448" s="4" t="str">
        <f t="shared" si="266"/>
        <v/>
      </c>
      <c r="E1448" s="4"/>
      <c r="F1448" s="4"/>
      <c r="G1448" s="17"/>
      <c r="H1448" s="17"/>
      <c r="I1448" s="17"/>
      <c r="J1448" s="77"/>
      <c r="K1448" s="122"/>
    </row>
    <row r="1449" spans="1:11" ht="16.2" x14ac:dyDescent="0.3">
      <c r="A1449" s="63"/>
      <c r="B1449" s="45" t="s">
        <v>842</v>
      </c>
      <c r="C1449" s="4"/>
      <c r="D1449" s="4" t="str">
        <f t="shared" si="266"/>
        <v/>
      </c>
      <c r="E1449" s="4"/>
      <c r="F1449" s="4"/>
      <c r="G1449" s="17"/>
      <c r="H1449" s="17"/>
      <c r="I1449" s="17"/>
      <c r="J1449" s="77"/>
      <c r="K1449" s="122"/>
    </row>
    <row r="1450" spans="1:11" ht="16.2" x14ac:dyDescent="0.3">
      <c r="A1450" s="63"/>
      <c r="B1450" s="45" t="s">
        <v>843</v>
      </c>
      <c r="C1450" s="4">
        <v>12</v>
      </c>
      <c r="D1450" s="4">
        <f t="shared" si="266"/>
        <v>10</v>
      </c>
      <c r="E1450" s="4"/>
      <c r="F1450" s="4">
        <f t="shared" si="263"/>
        <v>2</v>
      </c>
      <c r="G1450" s="17">
        <f t="shared" si="264"/>
        <v>373.33333333333331</v>
      </c>
      <c r="H1450" s="17">
        <f t="shared" si="265"/>
        <v>0</v>
      </c>
      <c r="I1450" s="17"/>
      <c r="J1450" s="77"/>
      <c r="K1450" s="122"/>
    </row>
    <row r="1451" spans="1:11" ht="16.2" x14ac:dyDescent="0.3">
      <c r="A1451" s="63"/>
      <c r="B1451" s="45" t="s">
        <v>844</v>
      </c>
      <c r="C1451" s="4">
        <v>12</v>
      </c>
      <c r="D1451" s="4">
        <f t="shared" si="266"/>
        <v>10</v>
      </c>
      <c r="E1451" s="4"/>
      <c r="F1451" s="4">
        <f t="shared" si="263"/>
        <v>2</v>
      </c>
      <c r="G1451" s="17">
        <f t="shared" si="264"/>
        <v>373.33333333333331</v>
      </c>
      <c r="H1451" s="17">
        <f t="shared" si="265"/>
        <v>0</v>
      </c>
      <c r="I1451" s="17"/>
      <c r="J1451" s="77"/>
      <c r="K1451" s="122"/>
    </row>
    <row r="1452" spans="1:11" ht="16.2" x14ac:dyDescent="0.3">
      <c r="A1452" s="63"/>
      <c r="B1452" s="45" t="s">
        <v>845</v>
      </c>
      <c r="C1452" s="4">
        <v>12</v>
      </c>
      <c r="D1452" s="4">
        <f t="shared" si="266"/>
        <v>10</v>
      </c>
      <c r="E1452" s="4"/>
      <c r="F1452" s="4">
        <f t="shared" si="263"/>
        <v>2</v>
      </c>
      <c r="G1452" s="17">
        <f t="shared" si="264"/>
        <v>373.33333333333331</v>
      </c>
      <c r="H1452" s="17">
        <f t="shared" si="265"/>
        <v>0</v>
      </c>
      <c r="I1452" s="17"/>
      <c r="J1452" s="77"/>
      <c r="K1452" s="122"/>
    </row>
    <row r="1453" spans="1:11" ht="16.2" x14ac:dyDescent="0.3">
      <c r="A1453" s="63"/>
      <c r="B1453" s="45" t="s">
        <v>846</v>
      </c>
      <c r="C1453" s="4">
        <v>12</v>
      </c>
      <c r="D1453" s="4">
        <f t="shared" si="266"/>
        <v>10</v>
      </c>
      <c r="E1453" s="4"/>
      <c r="F1453" s="4">
        <f t="shared" si="263"/>
        <v>2</v>
      </c>
      <c r="G1453" s="17">
        <f t="shared" si="264"/>
        <v>373.33333333333331</v>
      </c>
      <c r="H1453" s="17">
        <f t="shared" si="265"/>
        <v>0</v>
      </c>
      <c r="I1453" s="17"/>
      <c r="J1453" s="77"/>
      <c r="K1453" s="122"/>
    </row>
    <row r="1454" spans="1:11" ht="16.2" x14ac:dyDescent="0.3">
      <c r="A1454" s="63"/>
      <c r="B1454" s="45" t="s">
        <v>847</v>
      </c>
      <c r="C1454" s="4"/>
      <c r="D1454" s="4" t="str">
        <f t="shared" si="266"/>
        <v/>
      </c>
      <c r="E1454" s="4"/>
      <c r="F1454" s="4"/>
      <c r="G1454" s="17"/>
      <c r="H1454" s="17"/>
      <c r="I1454" s="17"/>
      <c r="J1454" s="77"/>
      <c r="K1454" s="122"/>
    </row>
    <row r="1455" spans="1:11" ht="16.2" x14ac:dyDescent="0.3">
      <c r="A1455" s="63"/>
      <c r="B1455" s="45" t="s">
        <v>848</v>
      </c>
      <c r="C1455" s="4"/>
      <c r="D1455" s="4" t="str">
        <f t="shared" si="266"/>
        <v/>
      </c>
      <c r="E1455" s="4"/>
      <c r="F1455" s="4"/>
      <c r="G1455" s="17"/>
      <c r="H1455" s="17"/>
      <c r="I1455" s="17"/>
      <c r="J1455" s="77"/>
      <c r="K1455" s="122"/>
    </row>
    <row r="1456" spans="1:11" ht="16.2" x14ac:dyDescent="0.3">
      <c r="A1456" s="63"/>
      <c r="B1456" s="45" t="s">
        <v>849</v>
      </c>
      <c r="C1456" s="4">
        <v>12</v>
      </c>
      <c r="D1456" s="4">
        <f t="shared" si="266"/>
        <v>10</v>
      </c>
      <c r="E1456" s="4"/>
      <c r="F1456" s="4">
        <f t="shared" si="263"/>
        <v>2</v>
      </c>
      <c r="G1456" s="17">
        <f t="shared" si="264"/>
        <v>373.33333333333331</v>
      </c>
      <c r="H1456" s="17">
        <f t="shared" si="265"/>
        <v>0</v>
      </c>
      <c r="I1456" s="17"/>
      <c r="J1456" s="77"/>
      <c r="K1456" s="122"/>
    </row>
    <row r="1457" spans="1:11" ht="16.2" x14ac:dyDescent="0.3">
      <c r="A1457" s="63"/>
      <c r="B1457" s="8" t="s">
        <v>59</v>
      </c>
      <c r="C1457" s="4"/>
      <c r="D1457" s="4">
        <v>192</v>
      </c>
      <c r="E1457" s="4"/>
      <c r="F1457" s="4">
        <f>SUM(F1426:F1456)</f>
        <v>48</v>
      </c>
      <c r="G1457" s="17"/>
      <c r="H1457" s="17"/>
      <c r="I1457" s="17">
        <v>5</v>
      </c>
      <c r="J1457" s="77">
        <v>26880</v>
      </c>
      <c r="K1457" s="122"/>
    </row>
    <row r="1458" spans="1:11" ht="32.4" x14ac:dyDescent="0.3">
      <c r="A1458" s="63"/>
      <c r="B1458" s="90" t="s">
        <v>1849</v>
      </c>
      <c r="C1458" s="4"/>
      <c r="D1458" s="4"/>
      <c r="E1458" s="4"/>
      <c r="F1458" s="4"/>
      <c r="G1458" s="17"/>
      <c r="H1458" s="17"/>
      <c r="I1458" s="17"/>
      <c r="J1458" s="77">
        <v>10127</v>
      </c>
      <c r="K1458" s="122"/>
    </row>
    <row r="1459" spans="1:11" ht="16.2" x14ac:dyDescent="0.3">
      <c r="A1459" s="63"/>
      <c r="B1459" s="8" t="s">
        <v>1817</v>
      </c>
      <c r="C1459" s="4"/>
      <c r="D1459" s="4"/>
      <c r="E1459" s="4"/>
      <c r="F1459" s="4"/>
      <c r="G1459" s="17"/>
      <c r="H1459" s="17"/>
      <c r="I1459" s="17"/>
      <c r="J1459" s="77">
        <v>37007</v>
      </c>
      <c r="K1459" s="122"/>
    </row>
    <row r="1460" spans="1:11" ht="16.2" x14ac:dyDescent="0.3">
      <c r="A1460" s="63"/>
      <c r="B1460" s="8" t="s">
        <v>1</v>
      </c>
      <c r="C1460" s="4"/>
      <c r="D1460" s="4"/>
      <c r="E1460" s="4"/>
      <c r="F1460" s="4"/>
      <c r="G1460" s="1"/>
      <c r="H1460" s="1"/>
      <c r="I1460" s="1"/>
      <c r="J1460" s="43">
        <v>45780</v>
      </c>
      <c r="K1460" s="122"/>
    </row>
    <row r="1461" spans="1:11" ht="16.2" x14ac:dyDescent="0.3">
      <c r="A1461" s="63"/>
      <c r="B1461" s="8" t="s">
        <v>405</v>
      </c>
      <c r="C1461" s="9"/>
      <c r="D1461" s="9" t="str">
        <f t="shared" ref="D1461" si="267">IF((OR(C1461&gt;12,C1461=12)),C1461-2,IF(C1461=8,C1461-1,""))</f>
        <v/>
      </c>
      <c r="E1461" s="9"/>
      <c r="F1461" s="9"/>
      <c r="G1461" s="10"/>
      <c r="H1461" s="10"/>
      <c r="I1461" s="10"/>
      <c r="J1461" s="78">
        <v>8773</v>
      </c>
      <c r="K1461" s="122"/>
    </row>
    <row r="1462" spans="1:11" x14ac:dyDescent="0.3">
      <c r="A1462" s="63"/>
      <c r="B1462"/>
      <c r="K1462" s="122"/>
    </row>
    <row r="1463" spans="1:11" ht="16.2" x14ac:dyDescent="0.3">
      <c r="A1463" s="63"/>
      <c r="B1463" s="45" t="s">
        <v>850</v>
      </c>
      <c r="C1463" s="4">
        <v>13</v>
      </c>
      <c r="D1463" s="4">
        <f>IF((OR(C1463&gt;12,C1463=12)),C1463-2,IF(C1463=8,C1463-1,""))</f>
        <v>11</v>
      </c>
      <c r="E1463" s="4"/>
      <c r="F1463" s="4">
        <v>2</v>
      </c>
      <c r="G1463" s="17">
        <f t="shared" ref="G1463:G1465" si="268">IF(2&lt;F1463,2,F1463)*140*4/3</f>
        <v>373.33333333333331</v>
      </c>
      <c r="H1463" s="17">
        <f t="shared" ref="H1463:H1465" si="269">IF(F1463&gt;2,F1463-2,0)*140*5/3</f>
        <v>0</v>
      </c>
      <c r="I1463" s="17">
        <v>1</v>
      </c>
      <c r="J1463" s="77"/>
      <c r="K1463" s="122"/>
    </row>
    <row r="1464" spans="1:11" ht="16.2" x14ac:dyDescent="0.3">
      <c r="A1464" s="63"/>
      <c r="B1464" s="45" t="s">
        <v>851</v>
      </c>
      <c r="C1464" s="4">
        <v>12</v>
      </c>
      <c r="D1464" s="4">
        <f t="shared" ref="D1464:D1497" si="270">IF((OR(C1464&gt;12,C1464=12)),C1464-2,IF(C1464=8,C1464-1,""))</f>
        <v>10</v>
      </c>
      <c r="E1464" s="4"/>
      <c r="F1464" s="4">
        <f t="shared" ref="F1464:F1470" si="271">D1464-8</f>
        <v>2</v>
      </c>
      <c r="G1464" s="17">
        <f t="shared" si="268"/>
        <v>373.33333333333331</v>
      </c>
      <c r="H1464" s="17">
        <f t="shared" si="269"/>
        <v>0</v>
      </c>
      <c r="I1464" s="17"/>
      <c r="J1464" s="77"/>
      <c r="K1464" s="122"/>
    </row>
    <row r="1465" spans="1:11" ht="16.2" x14ac:dyDescent="0.3">
      <c r="A1465" s="63"/>
      <c r="B1465" s="45" t="s">
        <v>852</v>
      </c>
      <c r="C1465" s="4">
        <v>13</v>
      </c>
      <c r="D1465" s="4">
        <f t="shared" si="270"/>
        <v>11</v>
      </c>
      <c r="E1465" s="4"/>
      <c r="F1465" s="4">
        <v>2</v>
      </c>
      <c r="G1465" s="17">
        <f t="shared" si="268"/>
        <v>373.33333333333331</v>
      </c>
      <c r="H1465" s="17">
        <f t="shared" si="269"/>
        <v>0</v>
      </c>
      <c r="I1465" s="17">
        <v>1</v>
      </c>
      <c r="J1465" s="77"/>
      <c r="K1465" s="122"/>
    </row>
    <row r="1466" spans="1:11" ht="16.2" x14ac:dyDescent="0.3">
      <c r="A1466" s="63"/>
      <c r="B1466" s="45" t="s">
        <v>853</v>
      </c>
      <c r="C1466" s="4"/>
      <c r="D1466" s="4" t="str">
        <f t="shared" si="270"/>
        <v/>
      </c>
      <c r="E1466" s="4"/>
      <c r="F1466" s="4"/>
      <c r="G1466" s="17"/>
      <c r="H1466" s="17"/>
      <c r="I1466" s="17"/>
      <c r="J1466" s="77"/>
      <c r="K1466" s="122"/>
    </row>
    <row r="1467" spans="1:11" ht="16.2" x14ac:dyDescent="0.3">
      <c r="A1467" s="63"/>
      <c r="B1467" s="45" t="s">
        <v>854</v>
      </c>
      <c r="C1467" s="4"/>
      <c r="D1467" s="4" t="str">
        <f t="shared" si="270"/>
        <v/>
      </c>
      <c r="E1467" s="4"/>
      <c r="F1467" s="4"/>
      <c r="G1467" s="17"/>
      <c r="H1467" s="17"/>
      <c r="I1467" s="17"/>
      <c r="J1467" s="77"/>
      <c r="K1467" s="122"/>
    </row>
    <row r="1468" spans="1:11" ht="16.2" x14ac:dyDescent="0.3">
      <c r="A1468" s="63"/>
      <c r="B1468" s="45" t="s">
        <v>855</v>
      </c>
      <c r="C1468" s="4">
        <v>12</v>
      </c>
      <c r="D1468" s="4">
        <f t="shared" si="270"/>
        <v>10</v>
      </c>
      <c r="E1468" s="4"/>
      <c r="F1468" s="4">
        <f t="shared" si="271"/>
        <v>2</v>
      </c>
      <c r="G1468" s="17">
        <f t="shared" ref="G1468:G1493" si="272">IF(2&lt;F1468,2,F1468)*140*4/3</f>
        <v>373.33333333333331</v>
      </c>
      <c r="H1468" s="17">
        <f t="shared" ref="H1468:H1493" si="273">IF(F1468&gt;2,F1468-2,0)*140*5/3</f>
        <v>0</v>
      </c>
      <c r="I1468" s="17"/>
      <c r="J1468" s="77"/>
      <c r="K1468" s="122"/>
    </row>
    <row r="1469" spans="1:11" ht="16.2" x14ac:dyDescent="0.3">
      <c r="A1469" s="63"/>
      <c r="B1469" s="45" t="s">
        <v>856</v>
      </c>
      <c r="C1469" s="4">
        <v>12</v>
      </c>
      <c r="D1469" s="4">
        <f t="shared" si="270"/>
        <v>10</v>
      </c>
      <c r="E1469" s="4"/>
      <c r="F1469" s="4">
        <f t="shared" si="271"/>
        <v>2</v>
      </c>
      <c r="G1469" s="17">
        <f t="shared" si="272"/>
        <v>373.33333333333331</v>
      </c>
      <c r="H1469" s="17">
        <f t="shared" si="273"/>
        <v>0</v>
      </c>
      <c r="I1469" s="17"/>
      <c r="J1469" s="77"/>
      <c r="K1469" s="122"/>
    </row>
    <row r="1470" spans="1:11" ht="16.2" x14ac:dyDescent="0.3">
      <c r="A1470" s="63"/>
      <c r="B1470" s="45" t="s">
        <v>857</v>
      </c>
      <c r="C1470" s="4">
        <v>12</v>
      </c>
      <c r="D1470" s="4">
        <f t="shared" si="270"/>
        <v>10</v>
      </c>
      <c r="E1470" s="4"/>
      <c r="F1470" s="4">
        <f t="shared" si="271"/>
        <v>2</v>
      </c>
      <c r="G1470" s="17">
        <f t="shared" si="272"/>
        <v>373.33333333333331</v>
      </c>
      <c r="H1470" s="17">
        <f t="shared" si="273"/>
        <v>0</v>
      </c>
      <c r="I1470" s="17"/>
      <c r="J1470" s="77"/>
      <c r="K1470" s="122"/>
    </row>
    <row r="1471" spans="1:11" ht="16.2" x14ac:dyDescent="0.3">
      <c r="A1471" s="63"/>
      <c r="B1471" s="45" t="s">
        <v>858</v>
      </c>
      <c r="C1471" s="4">
        <v>12</v>
      </c>
      <c r="D1471" s="4">
        <f t="shared" si="270"/>
        <v>10</v>
      </c>
      <c r="E1471" s="4"/>
      <c r="F1471" s="4">
        <f t="shared" ref="F1471:F1493" si="274">D1471-8</f>
        <v>2</v>
      </c>
      <c r="G1471" s="17">
        <f t="shared" si="272"/>
        <v>373.33333333333331</v>
      </c>
      <c r="H1471" s="17">
        <f t="shared" si="273"/>
        <v>0</v>
      </c>
      <c r="I1471" s="17"/>
      <c r="J1471" s="77"/>
      <c r="K1471" s="122"/>
    </row>
    <row r="1472" spans="1:11" ht="16.2" x14ac:dyDescent="0.3">
      <c r="A1472" s="63"/>
      <c r="B1472" s="45" t="s">
        <v>859</v>
      </c>
      <c r="C1472" s="4">
        <v>12</v>
      </c>
      <c r="D1472" s="4">
        <f t="shared" si="270"/>
        <v>10</v>
      </c>
      <c r="E1472" s="4"/>
      <c r="F1472" s="4">
        <f t="shared" si="274"/>
        <v>2</v>
      </c>
      <c r="G1472" s="17">
        <f t="shared" si="272"/>
        <v>373.33333333333331</v>
      </c>
      <c r="H1472" s="17">
        <f t="shared" si="273"/>
        <v>0</v>
      </c>
      <c r="I1472" s="17"/>
      <c r="J1472" s="77"/>
      <c r="K1472" s="122"/>
    </row>
    <row r="1473" spans="1:11" ht="16.2" x14ac:dyDescent="0.3">
      <c r="A1473" s="63"/>
      <c r="B1473" s="45" t="s">
        <v>860</v>
      </c>
      <c r="C1473" s="4"/>
      <c r="D1473" s="4" t="str">
        <f t="shared" si="270"/>
        <v/>
      </c>
      <c r="E1473" s="4"/>
      <c r="F1473" s="4"/>
      <c r="G1473" s="17"/>
      <c r="H1473" s="17"/>
      <c r="I1473" s="17"/>
      <c r="J1473" s="77"/>
      <c r="K1473" s="122"/>
    </row>
    <row r="1474" spans="1:11" ht="16.2" x14ac:dyDescent="0.3">
      <c r="A1474" s="63"/>
      <c r="B1474" s="45" t="s">
        <v>861</v>
      </c>
      <c r="C1474" s="4">
        <v>13</v>
      </c>
      <c r="D1474" s="4">
        <f t="shared" si="270"/>
        <v>11</v>
      </c>
      <c r="E1474" s="4"/>
      <c r="F1474" s="4">
        <v>2</v>
      </c>
      <c r="G1474" s="17">
        <f t="shared" si="272"/>
        <v>373.33333333333331</v>
      </c>
      <c r="H1474" s="17">
        <f t="shared" si="273"/>
        <v>0</v>
      </c>
      <c r="I1474" s="17">
        <v>1</v>
      </c>
      <c r="J1474" s="77"/>
      <c r="K1474" s="122"/>
    </row>
    <row r="1475" spans="1:11" ht="16.2" x14ac:dyDescent="0.3">
      <c r="A1475" s="63"/>
      <c r="B1475" s="45" t="s">
        <v>862</v>
      </c>
      <c r="C1475" s="4">
        <v>12</v>
      </c>
      <c r="D1475" s="4">
        <f t="shared" si="270"/>
        <v>10</v>
      </c>
      <c r="E1475" s="4"/>
      <c r="F1475" s="4">
        <f t="shared" si="274"/>
        <v>2</v>
      </c>
      <c r="G1475" s="17">
        <f t="shared" si="272"/>
        <v>373.33333333333331</v>
      </c>
      <c r="H1475" s="17">
        <f t="shared" si="273"/>
        <v>0</v>
      </c>
      <c r="I1475" s="17"/>
      <c r="J1475" s="77"/>
      <c r="K1475" s="122"/>
    </row>
    <row r="1476" spans="1:11" ht="16.2" x14ac:dyDescent="0.3">
      <c r="A1476" s="63"/>
      <c r="B1476" s="45" t="s">
        <v>863</v>
      </c>
      <c r="C1476" s="4">
        <v>12</v>
      </c>
      <c r="D1476" s="4">
        <f t="shared" si="270"/>
        <v>10</v>
      </c>
      <c r="E1476" s="4"/>
      <c r="F1476" s="4">
        <f t="shared" si="274"/>
        <v>2</v>
      </c>
      <c r="G1476" s="17">
        <f t="shared" si="272"/>
        <v>373.33333333333331</v>
      </c>
      <c r="H1476" s="17">
        <f t="shared" si="273"/>
        <v>0</v>
      </c>
      <c r="I1476" s="17"/>
      <c r="J1476" s="77"/>
      <c r="K1476" s="122"/>
    </row>
    <row r="1477" spans="1:11" ht="16.2" x14ac:dyDescent="0.3">
      <c r="A1477" s="63"/>
      <c r="B1477" s="45" t="s">
        <v>864</v>
      </c>
      <c r="C1477" s="4">
        <v>13</v>
      </c>
      <c r="D1477" s="4">
        <f t="shared" si="270"/>
        <v>11</v>
      </c>
      <c r="E1477" s="4"/>
      <c r="F1477" s="4">
        <v>2</v>
      </c>
      <c r="G1477" s="17">
        <f t="shared" si="272"/>
        <v>373.33333333333331</v>
      </c>
      <c r="H1477" s="17">
        <f t="shared" si="273"/>
        <v>0</v>
      </c>
      <c r="I1477" s="17">
        <v>1</v>
      </c>
      <c r="J1477" s="77"/>
      <c r="K1477" s="122"/>
    </row>
    <row r="1478" spans="1:11" ht="16.2" x14ac:dyDescent="0.3">
      <c r="A1478" s="63"/>
      <c r="B1478" s="45" t="s">
        <v>865</v>
      </c>
      <c r="C1478" s="4"/>
      <c r="D1478" s="4" t="str">
        <f t="shared" si="270"/>
        <v/>
      </c>
      <c r="E1478" s="4"/>
      <c r="F1478" s="4"/>
      <c r="G1478" s="17"/>
      <c r="H1478" s="17"/>
      <c r="I1478" s="17"/>
      <c r="J1478" s="77"/>
      <c r="K1478" s="122"/>
    </row>
    <row r="1479" spans="1:11" ht="16.2" x14ac:dyDescent="0.3">
      <c r="A1479" s="63"/>
      <c r="B1479" s="45" t="s">
        <v>866</v>
      </c>
      <c r="C1479" s="4"/>
      <c r="D1479" s="4" t="str">
        <f t="shared" si="270"/>
        <v/>
      </c>
      <c r="E1479" s="4"/>
      <c r="F1479" s="4"/>
      <c r="G1479" s="17"/>
      <c r="H1479" s="17"/>
      <c r="I1479" s="17"/>
      <c r="J1479" s="77"/>
      <c r="K1479" s="122"/>
    </row>
    <row r="1480" spans="1:11" ht="16.2" x14ac:dyDescent="0.3">
      <c r="A1480" s="63"/>
      <c r="B1480" s="45" t="s">
        <v>867</v>
      </c>
      <c r="C1480" s="4">
        <v>12</v>
      </c>
      <c r="D1480" s="4">
        <f t="shared" si="270"/>
        <v>10</v>
      </c>
      <c r="E1480" s="4"/>
      <c r="F1480" s="4">
        <f t="shared" si="274"/>
        <v>2</v>
      </c>
      <c r="G1480" s="17">
        <f t="shared" si="272"/>
        <v>373.33333333333331</v>
      </c>
      <c r="H1480" s="17">
        <f t="shared" si="273"/>
        <v>0</v>
      </c>
      <c r="I1480" s="17"/>
      <c r="J1480" s="77"/>
      <c r="K1480" s="122"/>
    </row>
    <row r="1481" spans="1:11" ht="16.2" x14ac:dyDescent="0.3">
      <c r="A1481" s="63"/>
      <c r="B1481" s="45" t="s">
        <v>868</v>
      </c>
      <c r="C1481" s="4">
        <v>12</v>
      </c>
      <c r="D1481" s="4">
        <f t="shared" si="270"/>
        <v>10</v>
      </c>
      <c r="E1481" s="4"/>
      <c r="F1481" s="4">
        <f t="shared" si="274"/>
        <v>2</v>
      </c>
      <c r="G1481" s="17">
        <f t="shared" si="272"/>
        <v>373.33333333333331</v>
      </c>
      <c r="H1481" s="17">
        <f t="shared" si="273"/>
        <v>0</v>
      </c>
      <c r="I1481" s="17"/>
      <c r="J1481" s="77"/>
      <c r="K1481" s="122"/>
    </row>
    <row r="1482" spans="1:11" ht="16.2" x14ac:dyDescent="0.3">
      <c r="A1482" s="63"/>
      <c r="B1482" s="45" t="s">
        <v>869</v>
      </c>
      <c r="C1482" s="4">
        <v>12</v>
      </c>
      <c r="D1482" s="4">
        <f t="shared" si="270"/>
        <v>10</v>
      </c>
      <c r="E1482" s="4"/>
      <c r="F1482" s="4">
        <f t="shared" si="274"/>
        <v>2</v>
      </c>
      <c r="G1482" s="17">
        <f t="shared" si="272"/>
        <v>373.33333333333331</v>
      </c>
      <c r="H1482" s="17">
        <f t="shared" si="273"/>
        <v>0</v>
      </c>
      <c r="I1482" s="17"/>
      <c r="J1482" s="77"/>
      <c r="K1482" s="122"/>
    </row>
    <row r="1483" spans="1:11" ht="16.2" x14ac:dyDescent="0.3">
      <c r="A1483" s="63"/>
      <c r="B1483" s="45" t="s">
        <v>870</v>
      </c>
      <c r="C1483" s="4">
        <v>12</v>
      </c>
      <c r="D1483" s="4">
        <f t="shared" si="270"/>
        <v>10</v>
      </c>
      <c r="E1483" s="4"/>
      <c r="F1483" s="4">
        <f t="shared" si="274"/>
        <v>2</v>
      </c>
      <c r="G1483" s="17">
        <f t="shared" si="272"/>
        <v>373.33333333333331</v>
      </c>
      <c r="H1483" s="17">
        <f t="shared" si="273"/>
        <v>0</v>
      </c>
      <c r="I1483" s="17"/>
      <c r="J1483" s="77"/>
      <c r="K1483" s="122"/>
    </row>
    <row r="1484" spans="1:11" ht="16.2" x14ac:dyDescent="0.3">
      <c r="A1484" s="63"/>
      <c r="B1484" s="45" t="s">
        <v>871</v>
      </c>
      <c r="C1484" s="4"/>
      <c r="D1484" s="4" t="str">
        <f t="shared" si="270"/>
        <v/>
      </c>
      <c r="E1484" s="4"/>
      <c r="F1484" s="4"/>
      <c r="G1484" s="17"/>
      <c r="H1484" s="17"/>
      <c r="I1484" s="17"/>
      <c r="J1484" s="77"/>
      <c r="K1484" s="122"/>
    </row>
    <row r="1485" spans="1:11" ht="16.2" x14ac:dyDescent="0.3">
      <c r="A1485" s="63"/>
      <c r="B1485" s="45" t="s">
        <v>872</v>
      </c>
      <c r="C1485" s="4">
        <v>12</v>
      </c>
      <c r="D1485" s="4">
        <f t="shared" si="270"/>
        <v>10</v>
      </c>
      <c r="E1485" s="4"/>
      <c r="F1485" s="4">
        <f t="shared" si="274"/>
        <v>2</v>
      </c>
      <c r="G1485" s="17">
        <f t="shared" si="272"/>
        <v>373.33333333333331</v>
      </c>
      <c r="H1485" s="17">
        <f t="shared" si="273"/>
        <v>0</v>
      </c>
      <c r="I1485" s="17"/>
      <c r="J1485" s="77"/>
      <c r="K1485" s="122"/>
    </row>
    <row r="1486" spans="1:11" ht="16.2" x14ac:dyDescent="0.3">
      <c r="A1486" s="63"/>
      <c r="B1486" s="45" t="s">
        <v>873</v>
      </c>
      <c r="C1486" s="4">
        <v>13</v>
      </c>
      <c r="D1486" s="4">
        <f t="shared" si="270"/>
        <v>11</v>
      </c>
      <c r="E1486" s="4"/>
      <c r="F1486" s="4">
        <v>2</v>
      </c>
      <c r="G1486" s="17">
        <f t="shared" si="272"/>
        <v>373.33333333333331</v>
      </c>
      <c r="H1486" s="17">
        <f t="shared" si="273"/>
        <v>0</v>
      </c>
      <c r="I1486" s="17">
        <v>1</v>
      </c>
      <c r="J1486" s="77"/>
      <c r="K1486" s="122"/>
    </row>
    <row r="1487" spans="1:11" ht="16.2" x14ac:dyDescent="0.3">
      <c r="A1487" s="63"/>
      <c r="B1487" s="45" t="s">
        <v>874</v>
      </c>
      <c r="C1487" s="4">
        <v>12</v>
      </c>
      <c r="D1487" s="4">
        <f t="shared" si="270"/>
        <v>10</v>
      </c>
      <c r="E1487" s="4"/>
      <c r="F1487" s="4">
        <f t="shared" si="274"/>
        <v>2</v>
      </c>
      <c r="G1487" s="17">
        <f t="shared" si="272"/>
        <v>373.33333333333331</v>
      </c>
      <c r="H1487" s="17">
        <f t="shared" si="273"/>
        <v>0</v>
      </c>
      <c r="I1487" s="17"/>
      <c r="J1487" s="77"/>
      <c r="K1487" s="122"/>
    </row>
    <row r="1488" spans="1:11" ht="16.2" x14ac:dyDescent="0.3">
      <c r="A1488" s="63"/>
      <c r="B1488" s="45" t="s">
        <v>875</v>
      </c>
      <c r="C1488" s="4">
        <v>13</v>
      </c>
      <c r="D1488" s="4">
        <f t="shared" si="270"/>
        <v>11</v>
      </c>
      <c r="E1488" s="4"/>
      <c r="F1488" s="4">
        <v>2</v>
      </c>
      <c r="G1488" s="17">
        <f t="shared" si="272"/>
        <v>373.33333333333331</v>
      </c>
      <c r="H1488" s="17">
        <f t="shared" si="273"/>
        <v>0</v>
      </c>
      <c r="I1488" s="17">
        <v>1</v>
      </c>
      <c r="J1488" s="77"/>
      <c r="K1488" s="122"/>
    </row>
    <row r="1489" spans="1:11" ht="16.2" x14ac:dyDescent="0.3">
      <c r="A1489" s="63"/>
      <c r="B1489" s="45" t="s">
        <v>876</v>
      </c>
      <c r="C1489" s="4">
        <v>12</v>
      </c>
      <c r="D1489" s="4">
        <f t="shared" si="270"/>
        <v>10</v>
      </c>
      <c r="E1489" s="4"/>
      <c r="F1489" s="4">
        <f t="shared" si="274"/>
        <v>2</v>
      </c>
      <c r="G1489" s="17">
        <f t="shared" si="272"/>
        <v>373.33333333333331</v>
      </c>
      <c r="H1489" s="17">
        <f t="shared" si="273"/>
        <v>0</v>
      </c>
      <c r="I1489" s="17"/>
      <c r="J1489" s="77"/>
      <c r="K1489" s="122"/>
    </row>
    <row r="1490" spans="1:11" ht="16.2" x14ac:dyDescent="0.3">
      <c r="A1490" s="63"/>
      <c r="B1490" s="45" t="s">
        <v>877</v>
      </c>
      <c r="C1490" s="4"/>
      <c r="D1490" s="4" t="str">
        <f t="shared" si="270"/>
        <v/>
      </c>
      <c r="E1490" s="4"/>
      <c r="F1490" s="4"/>
      <c r="G1490" s="17"/>
      <c r="H1490" s="17"/>
      <c r="I1490" s="17"/>
      <c r="J1490" s="77"/>
      <c r="K1490" s="122"/>
    </row>
    <row r="1491" spans="1:11" ht="16.2" x14ac:dyDescent="0.3">
      <c r="A1491" s="63"/>
      <c r="B1491" s="45" t="s">
        <v>878</v>
      </c>
      <c r="C1491" s="4"/>
      <c r="D1491" s="4" t="str">
        <f t="shared" si="270"/>
        <v/>
      </c>
      <c r="E1491" s="4"/>
      <c r="F1491" s="4"/>
      <c r="G1491" s="17"/>
      <c r="H1491" s="17"/>
      <c r="I1491" s="17"/>
      <c r="J1491" s="77"/>
      <c r="K1491" s="122"/>
    </row>
    <row r="1492" spans="1:11" ht="16.2" x14ac:dyDescent="0.3">
      <c r="A1492" s="63"/>
      <c r="B1492" s="45" t="s">
        <v>879</v>
      </c>
      <c r="C1492" s="4">
        <v>12</v>
      </c>
      <c r="D1492" s="4">
        <f t="shared" si="270"/>
        <v>10</v>
      </c>
      <c r="E1492" s="4"/>
      <c r="F1492" s="4">
        <f t="shared" si="274"/>
        <v>2</v>
      </c>
      <c r="G1492" s="17">
        <f t="shared" si="272"/>
        <v>373.33333333333331</v>
      </c>
      <c r="H1492" s="17">
        <f t="shared" si="273"/>
        <v>0</v>
      </c>
      <c r="I1492" s="17"/>
      <c r="J1492" s="77"/>
      <c r="K1492" s="122"/>
    </row>
    <row r="1493" spans="1:11" ht="16.2" x14ac:dyDescent="0.3">
      <c r="A1493" s="63"/>
      <c r="B1493" s="45" t="s">
        <v>880</v>
      </c>
      <c r="C1493" s="4">
        <v>12</v>
      </c>
      <c r="D1493" s="4">
        <f t="shared" si="270"/>
        <v>10</v>
      </c>
      <c r="E1493" s="4"/>
      <c r="F1493" s="4">
        <f t="shared" si="274"/>
        <v>2</v>
      </c>
      <c r="G1493" s="17">
        <f t="shared" si="272"/>
        <v>373.33333333333331</v>
      </c>
      <c r="H1493" s="17">
        <f t="shared" si="273"/>
        <v>0</v>
      </c>
      <c r="I1493" s="17"/>
      <c r="J1493" s="77"/>
      <c r="K1493" s="122"/>
    </row>
    <row r="1494" spans="1:11" ht="16.2" x14ac:dyDescent="0.3">
      <c r="A1494" s="63"/>
      <c r="B1494" s="8" t="s">
        <v>59</v>
      </c>
      <c r="C1494" s="4"/>
      <c r="D1494" s="4">
        <v>184</v>
      </c>
      <c r="E1494" s="4"/>
      <c r="F1494" s="4">
        <v>46</v>
      </c>
      <c r="G1494" s="17"/>
      <c r="H1494" s="17"/>
      <c r="I1494" s="17">
        <v>6</v>
      </c>
      <c r="J1494" s="77">
        <v>25760</v>
      </c>
      <c r="K1494" s="122"/>
    </row>
    <row r="1495" spans="1:11" ht="32.4" x14ac:dyDescent="0.3">
      <c r="A1495" s="63"/>
      <c r="B1495" s="90" t="s">
        <v>1849</v>
      </c>
      <c r="C1495" s="4"/>
      <c r="D1495" s="4"/>
      <c r="E1495" s="4"/>
      <c r="F1495" s="4"/>
      <c r="G1495" s="17"/>
      <c r="H1495" s="17"/>
      <c r="I1495" s="17"/>
      <c r="J1495" s="77">
        <v>9987</v>
      </c>
      <c r="K1495" s="122"/>
    </row>
    <row r="1496" spans="1:11" ht="16.2" x14ac:dyDescent="0.3">
      <c r="A1496" s="63"/>
      <c r="B1496" s="8" t="s">
        <v>1817</v>
      </c>
      <c r="C1496" s="4"/>
      <c r="D1496" s="4"/>
      <c r="E1496" s="4"/>
      <c r="F1496" s="4"/>
      <c r="G1496" s="17"/>
      <c r="H1496" s="17"/>
      <c r="I1496" s="17"/>
      <c r="J1496" s="77">
        <v>35747</v>
      </c>
      <c r="K1496" s="122"/>
    </row>
    <row r="1497" spans="1:11" ht="32.4" x14ac:dyDescent="0.3">
      <c r="A1497" s="63"/>
      <c r="B1497" s="90" t="s">
        <v>1963</v>
      </c>
      <c r="C1497" s="4"/>
      <c r="D1497" s="4" t="str">
        <f t="shared" si="270"/>
        <v/>
      </c>
      <c r="E1497" s="4"/>
      <c r="F1497" s="4"/>
      <c r="G1497" s="17"/>
      <c r="H1497" s="17"/>
      <c r="I1497" s="17"/>
      <c r="J1497" s="77">
        <v>44063</v>
      </c>
      <c r="K1497" s="122"/>
    </row>
    <row r="1498" spans="1:11" ht="16.2" x14ac:dyDescent="0.3">
      <c r="A1498" s="63"/>
      <c r="B1498" s="8" t="s">
        <v>405</v>
      </c>
      <c r="C1498" s="9"/>
      <c r="D1498" s="9"/>
      <c r="E1498" s="9"/>
      <c r="F1498" s="9"/>
      <c r="G1498" s="10"/>
      <c r="H1498" s="10"/>
      <c r="I1498" s="10"/>
      <c r="J1498" s="44">
        <v>8316</v>
      </c>
      <c r="K1498" s="122"/>
    </row>
    <row r="1499" spans="1:11" x14ac:dyDescent="0.3">
      <c r="A1499" s="63"/>
      <c r="B1499"/>
      <c r="K1499" s="122"/>
    </row>
    <row r="1500" spans="1:11" ht="16.2" x14ac:dyDescent="0.3">
      <c r="A1500" s="63"/>
      <c r="B1500" s="45" t="s">
        <v>881</v>
      </c>
      <c r="C1500" s="4">
        <v>12</v>
      </c>
      <c r="D1500" s="4">
        <f>IF((OR(C1500&gt;12,C1500=12)),C1500-2,IF(C1500=8,C1500-1,""))</f>
        <v>10</v>
      </c>
      <c r="E1500" s="4"/>
      <c r="F1500" s="4">
        <f t="shared" ref="F1500:F1528" si="275">D1500-8</f>
        <v>2</v>
      </c>
      <c r="G1500" s="17">
        <f t="shared" ref="G1500:G1530" si="276">IF(2&lt;F1500,2,F1500)*140*4/3</f>
        <v>373.33333333333331</v>
      </c>
      <c r="H1500" s="17">
        <f t="shared" ref="H1500:H1530" si="277">IF(F1500&gt;2,F1500-2,0)*140*5/3</f>
        <v>0</v>
      </c>
      <c r="I1500" s="17"/>
      <c r="J1500" s="77"/>
      <c r="K1500" s="122"/>
    </row>
    <row r="1501" spans="1:11" ht="16.2" x14ac:dyDescent="0.3">
      <c r="A1501" s="63"/>
      <c r="B1501" s="45" t="s">
        <v>882</v>
      </c>
      <c r="C1501" s="4">
        <v>12</v>
      </c>
      <c r="D1501" s="4">
        <f t="shared" ref="D1501:D1529" si="278">IF((OR(C1501&gt;12,C1501=12)),C1501-2,IF(C1501=8,C1501-1,""))</f>
        <v>10</v>
      </c>
      <c r="E1501" s="4"/>
      <c r="F1501" s="4">
        <f t="shared" si="275"/>
        <v>2</v>
      </c>
      <c r="G1501" s="17">
        <f t="shared" si="276"/>
        <v>373.33333333333331</v>
      </c>
      <c r="H1501" s="17">
        <f t="shared" si="277"/>
        <v>0</v>
      </c>
      <c r="I1501" s="17"/>
      <c r="J1501" s="77"/>
      <c r="K1501" s="122"/>
    </row>
    <row r="1502" spans="1:11" ht="16.2" x14ac:dyDescent="0.3">
      <c r="A1502" s="63"/>
      <c r="B1502" s="45" t="s">
        <v>883</v>
      </c>
      <c r="C1502" s="4"/>
      <c r="D1502" s="4" t="str">
        <f t="shared" si="278"/>
        <v/>
      </c>
      <c r="E1502" s="4"/>
      <c r="F1502" s="4"/>
      <c r="G1502" s="17"/>
      <c r="H1502" s="17"/>
      <c r="I1502" s="17"/>
      <c r="J1502" s="77"/>
      <c r="K1502" s="122"/>
    </row>
    <row r="1503" spans="1:11" ht="16.2" x14ac:dyDescent="0.3">
      <c r="A1503" s="63"/>
      <c r="B1503" s="180" t="s">
        <v>2149</v>
      </c>
      <c r="C1503" s="19"/>
      <c r="D1503" s="19" t="str">
        <f t="shared" si="278"/>
        <v/>
      </c>
      <c r="E1503" s="19"/>
      <c r="F1503" s="19"/>
      <c r="G1503" s="20"/>
      <c r="H1503" s="20"/>
      <c r="I1503" s="20"/>
      <c r="J1503" s="91"/>
      <c r="K1503" s="122"/>
    </row>
    <row r="1504" spans="1:11" ht="16.2" x14ac:dyDescent="0.3">
      <c r="A1504" s="63"/>
      <c r="B1504" s="45" t="s">
        <v>884</v>
      </c>
      <c r="C1504" s="4">
        <v>15</v>
      </c>
      <c r="D1504" s="4">
        <f t="shared" si="278"/>
        <v>13</v>
      </c>
      <c r="E1504" s="4"/>
      <c r="F1504" s="4">
        <v>2</v>
      </c>
      <c r="G1504" s="17">
        <f t="shared" si="276"/>
        <v>373.33333333333331</v>
      </c>
      <c r="H1504" s="17">
        <f t="shared" si="277"/>
        <v>0</v>
      </c>
      <c r="I1504" s="17">
        <v>3</v>
      </c>
      <c r="J1504" s="77"/>
      <c r="K1504" s="122"/>
    </row>
    <row r="1505" spans="1:11" ht="16.2" x14ac:dyDescent="0.3">
      <c r="A1505" s="63"/>
      <c r="B1505" s="45" t="s">
        <v>885</v>
      </c>
      <c r="C1505" s="4">
        <v>12</v>
      </c>
      <c r="D1505" s="4">
        <f t="shared" si="278"/>
        <v>10</v>
      </c>
      <c r="E1505" s="4"/>
      <c r="F1505" s="4">
        <f t="shared" si="275"/>
        <v>2</v>
      </c>
      <c r="G1505" s="17">
        <f t="shared" si="276"/>
        <v>373.33333333333331</v>
      </c>
      <c r="H1505" s="17">
        <f t="shared" si="277"/>
        <v>0</v>
      </c>
      <c r="I1505" s="17"/>
      <c r="J1505" s="77"/>
      <c r="K1505" s="122"/>
    </row>
    <row r="1506" spans="1:11" ht="16.2" x14ac:dyDescent="0.3">
      <c r="A1506" s="63"/>
      <c r="B1506" s="45" t="s">
        <v>886</v>
      </c>
      <c r="C1506" s="4">
        <v>13</v>
      </c>
      <c r="D1506" s="4">
        <f t="shared" si="278"/>
        <v>11</v>
      </c>
      <c r="E1506" s="4"/>
      <c r="F1506" s="4">
        <v>2</v>
      </c>
      <c r="G1506" s="17">
        <f t="shared" si="276"/>
        <v>373.33333333333331</v>
      </c>
      <c r="H1506" s="17">
        <f t="shared" si="277"/>
        <v>0</v>
      </c>
      <c r="I1506" s="17">
        <v>1</v>
      </c>
      <c r="J1506" s="77"/>
      <c r="K1506" s="122"/>
    </row>
    <row r="1507" spans="1:11" ht="16.2" x14ac:dyDescent="0.3">
      <c r="A1507" s="63"/>
      <c r="B1507" s="45" t="s">
        <v>887</v>
      </c>
      <c r="C1507" s="4">
        <v>12</v>
      </c>
      <c r="D1507" s="4">
        <f t="shared" si="278"/>
        <v>10</v>
      </c>
      <c r="E1507" s="4"/>
      <c r="F1507" s="4">
        <f t="shared" si="275"/>
        <v>2</v>
      </c>
      <c r="G1507" s="17">
        <f t="shared" si="276"/>
        <v>373.33333333333331</v>
      </c>
      <c r="H1507" s="17">
        <f t="shared" si="277"/>
        <v>0</v>
      </c>
      <c r="I1507" s="17"/>
      <c r="J1507" s="77"/>
      <c r="K1507" s="122"/>
    </row>
    <row r="1508" spans="1:11" ht="16.2" x14ac:dyDescent="0.3">
      <c r="A1508" s="63"/>
      <c r="B1508" s="45" t="s">
        <v>888</v>
      </c>
      <c r="C1508" s="4"/>
      <c r="D1508" s="4" t="str">
        <f t="shared" si="278"/>
        <v/>
      </c>
      <c r="E1508" s="4"/>
      <c r="F1508" s="4"/>
      <c r="G1508" s="17"/>
      <c r="H1508" s="17"/>
      <c r="I1508" s="17"/>
      <c r="J1508" s="77"/>
      <c r="K1508" s="122"/>
    </row>
    <row r="1509" spans="1:11" ht="16.2" x14ac:dyDescent="0.3">
      <c r="A1509" s="63"/>
      <c r="B1509" s="45" t="s">
        <v>889</v>
      </c>
      <c r="C1509" s="4"/>
      <c r="D1509" s="4" t="str">
        <f t="shared" si="278"/>
        <v/>
      </c>
      <c r="E1509" s="4"/>
      <c r="F1509" s="4"/>
      <c r="G1509" s="17"/>
      <c r="H1509" s="17"/>
      <c r="I1509" s="17"/>
      <c r="J1509" s="77"/>
      <c r="K1509" s="122"/>
    </row>
    <row r="1510" spans="1:11" ht="16.2" x14ac:dyDescent="0.3">
      <c r="A1510" s="63"/>
      <c r="B1510" s="45" t="s">
        <v>890</v>
      </c>
      <c r="C1510" s="4">
        <v>13</v>
      </c>
      <c r="D1510" s="4">
        <v>10</v>
      </c>
      <c r="E1510" s="4"/>
      <c r="F1510" s="4">
        <f t="shared" si="275"/>
        <v>2</v>
      </c>
      <c r="G1510" s="17">
        <f t="shared" si="276"/>
        <v>373.33333333333331</v>
      </c>
      <c r="H1510" s="17">
        <f t="shared" si="277"/>
        <v>0</v>
      </c>
      <c r="I1510" s="17"/>
      <c r="J1510" s="77"/>
      <c r="K1510" s="122"/>
    </row>
    <row r="1511" spans="1:11" ht="16.2" x14ac:dyDescent="0.3">
      <c r="A1511" s="63"/>
      <c r="B1511" s="45" t="s">
        <v>891</v>
      </c>
      <c r="C1511" s="4">
        <v>12</v>
      </c>
      <c r="D1511" s="4">
        <f t="shared" si="278"/>
        <v>10</v>
      </c>
      <c r="E1511" s="4"/>
      <c r="F1511" s="4">
        <f t="shared" si="275"/>
        <v>2</v>
      </c>
      <c r="G1511" s="17">
        <f t="shared" si="276"/>
        <v>373.33333333333331</v>
      </c>
      <c r="H1511" s="17">
        <f t="shared" si="277"/>
        <v>0</v>
      </c>
      <c r="I1511" s="17"/>
      <c r="J1511" s="77"/>
      <c r="K1511" s="122"/>
    </row>
    <row r="1512" spans="1:11" ht="16.2" x14ac:dyDescent="0.3">
      <c r="A1512" s="63"/>
      <c r="B1512" s="45" t="s">
        <v>892</v>
      </c>
      <c r="C1512" s="4">
        <v>12</v>
      </c>
      <c r="D1512" s="4">
        <f t="shared" si="278"/>
        <v>10</v>
      </c>
      <c r="E1512" s="4"/>
      <c r="F1512" s="4">
        <f t="shared" si="275"/>
        <v>2</v>
      </c>
      <c r="G1512" s="17">
        <f t="shared" si="276"/>
        <v>373.33333333333331</v>
      </c>
      <c r="H1512" s="17">
        <f t="shared" si="277"/>
        <v>0</v>
      </c>
      <c r="I1512" s="17"/>
      <c r="J1512" s="77"/>
      <c r="K1512" s="122"/>
    </row>
    <row r="1513" spans="1:11" ht="16.2" x14ac:dyDescent="0.3">
      <c r="A1513" s="63"/>
      <c r="B1513" s="45" t="s">
        <v>893</v>
      </c>
      <c r="C1513" s="4">
        <v>12</v>
      </c>
      <c r="D1513" s="4">
        <f t="shared" si="278"/>
        <v>10</v>
      </c>
      <c r="E1513" s="4"/>
      <c r="F1513" s="4">
        <f t="shared" si="275"/>
        <v>2</v>
      </c>
      <c r="G1513" s="17">
        <f t="shared" si="276"/>
        <v>373.33333333333331</v>
      </c>
      <c r="H1513" s="17">
        <f t="shared" si="277"/>
        <v>0</v>
      </c>
      <c r="I1513" s="17"/>
      <c r="J1513" s="77"/>
      <c r="K1513" s="122"/>
    </row>
    <row r="1514" spans="1:11" ht="16.2" x14ac:dyDescent="0.3">
      <c r="A1514" s="63"/>
      <c r="B1514" s="45" t="s">
        <v>894</v>
      </c>
      <c r="C1514" s="4"/>
      <c r="D1514" s="4" t="str">
        <f t="shared" si="278"/>
        <v/>
      </c>
      <c r="E1514" s="4"/>
      <c r="F1514" s="4"/>
      <c r="G1514" s="17"/>
      <c r="H1514" s="17"/>
      <c r="I1514" s="17"/>
      <c r="J1514" s="77"/>
      <c r="K1514" s="122"/>
    </row>
    <row r="1515" spans="1:11" ht="16.2" x14ac:dyDescent="0.3">
      <c r="A1515" s="63"/>
      <c r="B1515" s="45" t="s">
        <v>895</v>
      </c>
      <c r="C1515" s="4">
        <v>12</v>
      </c>
      <c r="D1515" s="4">
        <f t="shared" si="278"/>
        <v>10</v>
      </c>
      <c r="E1515" s="4"/>
      <c r="F1515" s="4">
        <f t="shared" si="275"/>
        <v>2</v>
      </c>
      <c r="G1515" s="17">
        <f t="shared" si="276"/>
        <v>373.33333333333331</v>
      </c>
      <c r="H1515" s="17">
        <f t="shared" si="277"/>
        <v>0</v>
      </c>
      <c r="I1515" s="17"/>
      <c r="J1515" s="77"/>
      <c r="K1515" s="122"/>
    </row>
    <row r="1516" spans="1:11" ht="16.2" x14ac:dyDescent="0.3">
      <c r="A1516" s="63"/>
      <c r="B1516" s="45" t="s">
        <v>896</v>
      </c>
      <c r="C1516" s="4">
        <v>12</v>
      </c>
      <c r="D1516" s="4">
        <f t="shared" si="278"/>
        <v>10</v>
      </c>
      <c r="E1516" s="4"/>
      <c r="F1516" s="4">
        <f t="shared" si="275"/>
        <v>2</v>
      </c>
      <c r="G1516" s="17">
        <f t="shared" si="276"/>
        <v>373.33333333333331</v>
      </c>
      <c r="H1516" s="17">
        <f t="shared" si="277"/>
        <v>0</v>
      </c>
      <c r="I1516" s="17"/>
      <c r="J1516" s="77"/>
      <c r="K1516" s="122"/>
    </row>
    <row r="1517" spans="1:11" ht="16.2" x14ac:dyDescent="0.3">
      <c r="A1517" s="63"/>
      <c r="B1517" s="45" t="s">
        <v>897</v>
      </c>
      <c r="C1517" s="4">
        <v>12</v>
      </c>
      <c r="D1517" s="4">
        <f t="shared" si="278"/>
        <v>10</v>
      </c>
      <c r="E1517" s="4"/>
      <c r="F1517" s="4">
        <f t="shared" si="275"/>
        <v>2</v>
      </c>
      <c r="G1517" s="17">
        <f t="shared" si="276"/>
        <v>373.33333333333331</v>
      </c>
      <c r="H1517" s="17">
        <f t="shared" si="277"/>
        <v>0</v>
      </c>
      <c r="I1517" s="17"/>
      <c r="J1517" s="77"/>
      <c r="K1517" s="122"/>
    </row>
    <row r="1518" spans="1:11" ht="16.2" x14ac:dyDescent="0.3">
      <c r="A1518" s="63"/>
      <c r="B1518" s="45" t="s">
        <v>898</v>
      </c>
      <c r="C1518" s="4">
        <v>13</v>
      </c>
      <c r="D1518" s="4">
        <f t="shared" si="278"/>
        <v>11</v>
      </c>
      <c r="E1518" s="4"/>
      <c r="F1518" s="4">
        <v>2</v>
      </c>
      <c r="G1518" s="17">
        <f t="shared" si="276"/>
        <v>373.33333333333331</v>
      </c>
      <c r="H1518" s="17">
        <f t="shared" si="277"/>
        <v>0</v>
      </c>
      <c r="I1518" s="17">
        <v>1</v>
      </c>
      <c r="J1518" s="77"/>
      <c r="K1518" s="122"/>
    </row>
    <row r="1519" spans="1:11" s="32" customFormat="1" ht="32.4" x14ac:dyDescent="0.3">
      <c r="A1519" s="148"/>
      <c r="B1519" s="118" t="s">
        <v>1927</v>
      </c>
      <c r="C1519" s="10">
        <v>12</v>
      </c>
      <c r="D1519" s="10">
        <f t="shared" si="278"/>
        <v>10</v>
      </c>
      <c r="E1519" s="10"/>
      <c r="F1519" s="10">
        <f t="shared" si="275"/>
        <v>2</v>
      </c>
      <c r="G1519" s="38">
        <f t="shared" si="276"/>
        <v>373.33333333333331</v>
      </c>
      <c r="H1519" s="38">
        <f t="shared" si="277"/>
        <v>0</v>
      </c>
      <c r="I1519" s="38"/>
      <c r="J1519" s="82"/>
      <c r="K1519" s="149">
        <v>2613</v>
      </c>
    </row>
    <row r="1520" spans="1:11" ht="16.2" x14ac:dyDescent="0.3">
      <c r="A1520" s="63"/>
      <c r="B1520" s="45" t="s">
        <v>899</v>
      </c>
      <c r="C1520" s="4"/>
      <c r="D1520" s="4" t="str">
        <f t="shared" si="278"/>
        <v/>
      </c>
      <c r="E1520" s="4"/>
      <c r="F1520" s="4"/>
      <c r="G1520" s="17"/>
      <c r="H1520" s="17"/>
      <c r="I1520" s="17"/>
      <c r="J1520" s="77"/>
      <c r="K1520" s="122"/>
    </row>
    <row r="1521" spans="1:11" ht="16.2" x14ac:dyDescent="0.3">
      <c r="A1521" s="63"/>
      <c r="B1521" s="45" t="s">
        <v>900</v>
      </c>
      <c r="C1521" s="4"/>
      <c r="D1521" s="4" t="str">
        <f t="shared" si="278"/>
        <v/>
      </c>
      <c r="E1521" s="4"/>
      <c r="F1521" s="4"/>
      <c r="G1521" s="17"/>
      <c r="H1521" s="17"/>
      <c r="I1521" s="17"/>
      <c r="J1521" s="77"/>
      <c r="K1521" s="122"/>
    </row>
    <row r="1522" spans="1:11" ht="16.2" x14ac:dyDescent="0.3">
      <c r="A1522" s="63"/>
      <c r="B1522" s="45" t="s">
        <v>901</v>
      </c>
      <c r="C1522" s="4">
        <v>14</v>
      </c>
      <c r="D1522" s="4">
        <f t="shared" si="278"/>
        <v>12</v>
      </c>
      <c r="E1522" s="4"/>
      <c r="F1522" s="4">
        <v>2</v>
      </c>
      <c r="G1522" s="17">
        <f t="shared" si="276"/>
        <v>373.33333333333331</v>
      </c>
      <c r="H1522" s="17">
        <f t="shared" si="277"/>
        <v>0</v>
      </c>
      <c r="I1522" s="17">
        <v>2</v>
      </c>
      <c r="J1522" s="77"/>
      <c r="K1522" s="122"/>
    </row>
    <row r="1523" spans="1:11" ht="16.2" x14ac:dyDescent="0.3">
      <c r="A1523" s="63"/>
      <c r="B1523" s="45" t="s">
        <v>902</v>
      </c>
      <c r="C1523" s="4"/>
      <c r="D1523" s="4" t="str">
        <f t="shared" si="278"/>
        <v/>
      </c>
      <c r="E1523" s="4"/>
      <c r="F1523" s="4"/>
      <c r="G1523" s="17"/>
      <c r="H1523" s="17"/>
      <c r="I1523" s="17"/>
      <c r="J1523" s="77"/>
      <c r="K1523" s="122"/>
    </row>
    <row r="1524" spans="1:11" ht="16.2" x14ac:dyDescent="0.3">
      <c r="A1524" s="63"/>
      <c r="B1524" s="45" t="s">
        <v>903</v>
      </c>
      <c r="C1524" s="4">
        <v>12</v>
      </c>
      <c r="D1524" s="4">
        <f t="shared" si="278"/>
        <v>10</v>
      </c>
      <c r="E1524" s="4"/>
      <c r="F1524" s="4">
        <f t="shared" si="275"/>
        <v>2</v>
      </c>
      <c r="G1524" s="17">
        <f t="shared" si="276"/>
        <v>373.33333333333331</v>
      </c>
      <c r="H1524" s="17">
        <f t="shared" si="277"/>
        <v>0</v>
      </c>
      <c r="I1524" s="17"/>
      <c r="J1524" s="77"/>
      <c r="K1524" s="122"/>
    </row>
    <row r="1525" spans="1:11" ht="16.2" x14ac:dyDescent="0.3">
      <c r="A1525" s="63"/>
      <c r="B1525" s="45" t="s">
        <v>904</v>
      </c>
      <c r="C1525" s="4">
        <v>12</v>
      </c>
      <c r="D1525" s="4">
        <f t="shared" si="278"/>
        <v>10</v>
      </c>
      <c r="E1525" s="4"/>
      <c r="F1525" s="4">
        <f t="shared" si="275"/>
        <v>2</v>
      </c>
      <c r="G1525" s="17">
        <f t="shared" si="276"/>
        <v>373.33333333333331</v>
      </c>
      <c r="H1525" s="17">
        <f t="shared" si="277"/>
        <v>0</v>
      </c>
      <c r="I1525" s="17"/>
      <c r="J1525" s="77"/>
      <c r="K1525" s="122"/>
    </row>
    <row r="1526" spans="1:11" ht="16.2" x14ac:dyDescent="0.3">
      <c r="A1526" s="63"/>
      <c r="B1526" s="45" t="s">
        <v>905</v>
      </c>
      <c r="C1526" s="4"/>
      <c r="D1526" s="4" t="str">
        <f t="shared" si="278"/>
        <v/>
      </c>
      <c r="E1526" s="4"/>
      <c r="F1526" s="4"/>
      <c r="G1526" s="17"/>
      <c r="H1526" s="17"/>
      <c r="I1526" s="17"/>
      <c r="J1526" s="77"/>
      <c r="K1526" s="122"/>
    </row>
    <row r="1527" spans="1:11" ht="16.2" x14ac:dyDescent="0.3">
      <c r="A1527" s="63"/>
      <c r="B1527" s="45" t="s">
        <v>906</v>
      </c>
      <c r="C1527" s="4">
        <v>12</v>
      </c>
      <c r="D1527" s="4">
        <f t="shared" si="278"/>
        <v>10</v>
      </c>
      <c r="E1527" s="4"/>
      <c r="F1527" s="4">
        <f t="shared" si="275"/>
        <v>2</v>
      </c>
      <c r="G1527" s="17">
        <f t="shared" si="276"/>
        <v>373.33333333333331</v>
      </c>
      <c r="H1527" s="17">
        <f t="shared" si="277"/>
        <v>0</v>
      </c>
      <c r="I1527" s="17"/>
      <c r="J1527" s="77"/>
      <c r="K1527" s="122"/>
    </row>
    <row r="1528" spans="1:11" ht="16.2" x14ac:dyDescent="0.3">
      <c r="A1528" s="63"/>
      <c r="B1528" s="45" t="s">
        <v>907</v>
      </c>
      <c r="C1528" s="4">
        <v>12</v>
      </c>
      <c r="D1528" s="4">
        <f t="shared" si="278"/>
        <v>10</v>
      </c>
      <c r="E1528" s="4"/>
      <c r="F1528" s="4">
        <f t="shared" si="275"/>
        <v>2</v>
      </c>
      <c r="G1528" s="17">
        <f t="shared" si="276"/>
        <v>373.33333333333331</v>
      </c>
      <c r="H1528" s="17">
        <f t="shared" si="277"/>
        <v>0</v>
      </c>
      <c r="I1528" s="17"/>
      <c r="J1528" s="77"/>
      <c r="K1528" s="122"/>
    </row>
    <row r="1529" spans="1:11" ht="16.2" x14ac:dyDescent="0.3">
      <c r="A1529" s="63"/>
      <c r="B1529" s="45" t="s">
        <v>1786</v>
      </c>
      <c r="C1529" s="4">
        <v>13</v>
      </c>
      <c r="D1529" s="4">
        <f t="shared" si="278"/>
        <v>11</v>
      </c>
      <c r="E1529" s="4"/>
      <c r="F1529" s="4">
        <v>2</v>
      </c>
      <c r="G1529" s="17">
        <f t="shared" si="276"/>
        <v>373.33333333333331</v>
      </c>
      <c r="H1529" s="17">
        <f t="shared" si="277"/>
        <v>0</v>
      </c>
      <c r="I1529" s="17">
        <v>1</v>
      </c>
      <c r="J1529" s="77"/>
      <c r="K1529" s="122"/>
    </row>
    <row r="1530" spans="1:11" ht="16.2" x14ac:dyDescent="0.3">
      <c r="A1530" s="63"/>
      <c r="B1530" s="8" t="s">
        <v>59</v>
      </c>
      <c r="C1530" s="4"/>
      <c r="D1530" s="4">
        <v>160</v>
      </c>
      <c r="E1530" s="4"/>
      <c r="F1530" s="4">
        <v>40</v>
      </c>
      <c r="G1530" s="17">
        <f t="shared" si="276"/>
        <v>373.33333333333331</v>
      </c>
      <c r="H1530" s="17">
        <f t="shared" si="277"/>
        <v>8866.6666666666661</v>
      </c>
      <c r="I1530" s="17">
        <v>8</v>
      </c>
      <c r="J1530" s="77">
        <v>22400</v>
      </c>
      <c r="K1530" s="122"/>
    </row>
    <row r="1531" spans="1:11" ht="32.4" x14ac:dyDescent="0.3">
      <c r="A1531" s="63"/>
      <c r="B1531" s="90" t="s">
        <v>1849</v>
      </c>
      <c r="C1531" s="4"/>
      <c r="D1531" s="4"/>
      <c r="E1531" s="4"/>
      <c r="F1531" s="4"/>
      <c r="G1531" s="1"/>
      <c r="H1531" s="1"/>
      <c r="I1531" s="1"/>
      <c r="J1531" s="43">
        <v>9333</v>
      </c>
      <c r="K1531" s="122">
        <v>2613</v>
      </c>
    </row>
    <row r="1532" spans="1:11" ht="16.2" x14ac:dyDescent="0.3">
      <c r="A1532" s="63"/>
      <c r="B1532" s="8" t="s">
        <v>1817</v>
      </c>
      <c r="C1532" s="4"/>
      <c r="D1532" s="4"/>
      <c r="E1532" s="4"/>
      <c r="F1532" s="4"/>
      <c r="G1532" s="1"/>
      <c r="H1532" s="1"/>
      <c r="I1532" s="1"/>
      <c r="J1532" s="43">
        <v>34346</v>
      </c>
      <c r="K1532" s="122"/>
    </row>
    <row r="1533" spans="1:11" ht="16.2" x14ac:dyDescent="0.3">
      <c r="A1533" s="63"/>
      <c r="B1533" s="8" t="s">
        <v>1</v>
      </c>
      <c r="C1533" s="4"/>
      <c r="D1533" s="4"/>
      <c r="E1533" s="4"/>
      <c r="F1533" s="4"/>
      <c r="G1533" s="1"/>
      <c r="H1533" s="1"/>
      <c r="I1533" s="1"/>
      <c r="J1533" s="43">
        <v>42343</v>
      </c>
      <c r="K1533" s="122"/>
    </row>
    <row r="1534" spans="1:11" ht="16.2" x14ac:dyDescent="0.3">
      <c r="A1534" s="63"/>
      <c r="B1534" s="8" t="s">
        <v>405</v>
      </c>
      <c r="C1534" s="9"/>
      <c r="D1534" s="9" t="str">
        <f t="shared" ref="D1534" si="279">IF((OR(C1534&gt;12,C1534=12)),C1534-2,IF(C1534=8,C1534-1,""))</f>
        <v/>
      </c>
      <c r="E1534" s="9"/>
      <c r="F1534" s="9"/>
      <c r="G1534" s="10"/>
      <c r="H1534" s="10"/>
      <c r="I1534" s="10"/>
      <c r="J1534" s="78">
        <v>7997</v>
      </c>
      <c r="K1534" s="122"/>
    </row>
    <row r="1535" spans="1:11" x14ac:dyDescent="0.3">
      <c r="A1535" s="63"/>
      <c r="B1535"/>
      <c r="K1535" s="122"/>
    </row>
    <row r="1536" spans="1:11" ht="16.2" x14ac:dyDescent="0.3">
      <c r="A1536" s="63"/>
      <c r="B1536" s="66" t="s">
        <v>1787</v>
      </c>
      <c r="C1536" s="4">
        <v>13</v>
      </c>
      <c r="D1536" s="4">
        <f t="shared" ref="D1536:D1545" si="280">IF((OR(C1536&gt;12,C1536=12)),C1536-2,IF(C1536=8,C1536-1,""))</f>
        <v>11</v>
      </c>
      <c r="E1536" s="4"/>
      <c r="F1536" s="4">
        <v>2</v>
      </c>
      <c r="G1536" s="17">
        <f t="shared" ref="G1536:G1566" si="281">IF(2&lt;F1536,2,F1536)*140*4/3</f>
        <v>373.33333333333331</v>
      </c>
      <c r="H1536" s="17">
        <f t="shared" ref="H1536:H1537" si="282">IF(F1536&gt;2,F1536-2,0)*140*5/3</f>
        <v>0</v>
      </c>
      <c r="I1536" s="17">
        <v>1</v>
      </c>
      <c r="J1536" s="77"/>
      <c r="K1536" s="122"/>
    </row>
    <row r="1537" spans="1:11" ht="14.4" customHeight="1" x14ac:dyDescent="0.3">
      <c r="A1537" s="63"/>
      <c r="B1537" s="66" t="s">
        <v>1788</v>
      </c>
      <c r="C1537" s="36">
        <v>12</v>
      </c>
      <c r="D1537" s="4">
        <f t="shared" si="280"/>
        <v>10</v>
      </c>
      <c r="E1537" s="4"/>
      <c r="F1537" s="4">
        <f t="shared" ref="F1537:F1566" si="283">D1537-8</f>
        <v>2</v>
      </c>
      <c r="G1537" s="17">
        <f t="shared" si="281"/>
        <v>373.33333333333331</v>
      </c>
      <c r="H1537" s="17">
        <f t="shared" si="282"/>
        <v>0</v>
      </c>
      <c r="I1537" s="17"/>
      <c r="J1537" s="77"/>
      <c r="K1537" s="122"/>
    </row>
    <row r="1538" spans="1:11" ht="16.2" x14ac:dyDescent="0.3">
      <c r="A1538" s="63"/>
      <c r="B1538" s="45" t="s">
        <v>908</v>
      </c>
      <c r="C1538" s="4"/>
      <c r="D1538" s="4" t="str">
        <f t="shared" si="280"/>
        <v/>
      </c>
      <c r="E1538" s="4"/>
      <c r="F1538" s="4"/>
      <c r="G1538" s="17"/>
      <c r="H1538" s="17"/>
      <c r="I1538" s="17"/>
      <c r="J1538" s="77"/>
      <c r="K1538" s="122"/>
    </row>
    <row r="1539" spans="1:11" ht="16.2" x14ac:dyDescent="0.3">
      <c r="A1539" s="63"/>
      <c r="B1539" s="45" t="s">
        <v>909</v>
      </c>
      <c r="C1539" s="4"/>
      <c r="D1539" s="4" t="str">
        <f t="shared" si="280"/>
        <v/>
      </c>
      <c r="E1539" s="4"/>
      <c r="F1539" s="4"/>
      <c r="G1539" s="17"/>
      <c r="H1539" s="17"/>
      <c r="I1539" s="17"/>
      <c r="J1539" s="77"/>
      <c r="K1539" s="122"/>
    </row>
    <row r="1540" spans="1:11" ht="16.2" x14ac:dyDescent="0.3">
      <c r="A1540" s="63"/>
      <c r="B1540" s="45" t="s">
        <v>910</v>
      </c>
      <c r="C1540" s="4">
        <v>12</v>
      </c>
      <c r="D1540" s="4">
        <f t="shared" si="280"/>
        <v>10</v>
      </c>
      <c r="E1540" s="4"/>
      <c r="F1540" s="4">
        <f t="shared" si="283"/>
        <v>2</v>
      </c>
      <c r="G1540" s="17">
        <f t="shared" si="281"/>
        <v>373.33333333333331</v>
      </c>
      <c r="H1540" s="17">
        <f t="shared" ref="H1540:H1566" si="284">IF(F1540&gt;2,F1540-2,0)*140*5/3</f>
        <v>0</v>
      </c>
      <c r="I1540" s="17"/>
      <c r="J1540" s="77"/>
      <c r="K1540" s="122"/>
    </row>
    <row r="1541" spans="1:11" ht="16.2" x14ac:dyDescent="0.3">
      <c r="A1541" s="63"/>
      <c r="B1541" s="45" t="s">
        <v>911</v>
      </c>
      <c r="C1541" s="4">
        <v>12</v>
      </c>
      <c r="D1541" s="4">
        <f t="shared" si="280"/>
        <v>10</v>
      </c>
      <c r="E1541" s="4"/>
      <c r="F1541" s="4">
        <f t="shared" si="283"/>
        <v>2</v>
      </c>
      <c r="G1541" s="17">
        <f t="shared" si="281"/>
        <v>373.33333333333331</v>
      </c>
      <c r="H1541" s="17">
        <f t="shared" si="284"/>
        <v>0</v>
      </c>
      <c r="I1541" s="17"/>
      <c r="J1541" s="77"/>
      <c r="K1541" s="122"/>
    </row>
    <row r="1542" spans="1:11" ht="16.2" x14ac:dyDescent="0.3">
      <c r="A1542" s="63"/>
      <c r="B1542" s="45" t="s">
        <v>912</v>
      </c>
      <c r="C1542" s="4">
        <v>12</v>
      </c>
      <c r="D1542" s="4">
        <f t="shared" si="280"/>
        <v>10</v>
      </c>
      <c r="E1542" s="4"/>
      <c r="F1542" s="4">
        <f t="shared" si="283"/>
        <v>2</v>
      </c>
      <c r="G1542" s="17">
        <f t="shared" si="281"/>
        <v>373.33333333333331</v>
      </c>
      <c r="H1542" s="17">
        <f t="shared" si="284"/>
        <v>0</v>
      </c>
      <c r="I1542" s="17"/>
      <c r="J1542" s="77"/>
      <c r="K1542" s="122"/>
    </row>
    <row r="1543" spans="1:11" ht="16.2" x14ac:dyDescent="0.3">
      <c r="A1543" s="63"/>
      <c r="B1543" s="45" t="s">
        <v>913</v>
      </c>
      <c r="C1543" s="4">
        <v>12</v>
      </c>
      <c r="D1543" s="4">
        <f t="shared" si="280"/>
        <v>10</v>
      </c>
      <c r="E1543" s="4"/>
      <c r="F1543" s="4">
        <f t="shared" si="283"/>
        <v>2</v>
      </c>
      <c r="G1543" s="17">
        <f t="shared" si="281"/>
        <v>373.33333333333331</v>
      </c>
      <c r="H1543" s="17">
        <f t="shared" si="284"/>
        <v>0</v>
      </c>
      <c r="I1543" s="17"/>
      <c r="J1543" s="77"/>
      <c r="K1543" s="122"/>
    </row>
    <row r="1544" spans="1:11" ht="16.2" x14ac:dyDescent="0.3">
      <c r="A1544" s="63"/>
      <c r="B1544" s="45" t="s">
        <v>914</v>
      </c>
      <c r="C1544" s="4">
        <v>12</v>
      </c>
      <c r="D1544" s="4">
        <f t="shared" si="280"/>
        <v>10</v>
      </c>
      <c r="E1544" s="4"/>
      <c r="F1544" s="4">
        <f t="shared" si="283"/>
        <v>2</v>
      </c>
      <c r="G1544" s="17">
        <f t="shared" si="281"/>
        <v>373.33333333333331</v>
      </c>
      <c r="H1544" s="17">
        <f t="shared" si="284"/>
        <v>0</v>
      </c>
      <c r="I1544" s="17"/>
      <c r="J1544" s="77"/>
      <c r="K1544" s="122"/>
    </row>
    <row r="1545" spans="1:11" ht="16.2" x14ac:dyDescent="0.3">
      <c r="A1545" s="63"/>
      <c r="B1545" s="45" t="s">
        <v>915</v>
      </c>
      <c r="C1545" s="4"/>
      <c r="D1545" s="4" t="str">
        <f t="shared" si="280"/>
        <v/>
      </c>
      <c r="E1545" s="4"/>
      <c r="F1545" s="4"/>
      <c r="G1545" s="17"/>
      <c r="H1545" s="17"/>
      <c r="I1545" s="17"/>
      <c r="J1545" s="77"/>
      <c r="K1545" s="122"/>
    </row>
    <row r="1546" spans="1:11" ht="16.2" x14ac:dyDescent="0.3">
      <c r="A1546" s="63"/>
      <c r="B1546" s="45" t="s">
        <v>916</v>
      </c>
      <c r="C1546" s="4">
        <v>12</v>
      </c>
      <c r="D1546" s="4">
        <f t="shared" ref="D1546:D1566" si="285">IF((OR(C1546&gt;12,C1546=12)),C1546-2,IF(C1546=8,C1546-1,""))</f>
        <v>10</v>
      </c>
      <c r="E1546" s="4"/>
      <c r="F1546" s="4">
        <f t="shared" si="283"/>
        <v>2</v>
      </c>
      <c r="G1546" s="17">
        <f t="shared" si="281"/>
        <v>373.33333333333331</v>
      </c>
      <c r="H1546" s="17">
        <f t="shared" si="284"/>
        <v>0</v>
      </c>
      <c r="I1546" s="17"/>
      <c r="J1546" s="77"/>
      <c r="K1546" s="122"/>
    </row>
    <row r="1547" spans="1:11" ht="16.2" x14ac:dyDescent="0.3">
      <c r="A1547" s="63"/>
      <c r="B1547" s="45" t="s">
        <v>917</v>
      </c>
      <c r="C1547" s="4">
        <v>13</v>
      </c>
      <c r="D1547" s="4">
        <f t="shared" si="285"/>
        <v>11</v>
      </c>
      <c r="E1547" s="4"/>
      <c r="F1547" s="4">
        <v>2</v>
      </c>
      <c r="G1547" s="17">
        <f t="shared" si="281"/>
        <v>373.33333333333331</v>
      </c>
      <c r="H1547" s="17">
        <f t="shared" si="284"/>
        <v>0</v>
      </c>
      <c r="I1547" s="17">
        <v>1</v>
      </c>
      <c r="J1547" s="77"/>
      <c r="K1547" s="122"/>
    </row>
    <row r="1548" spans="1:11" ht="16.2" x14ac:dyDescent="0.3">
      <c r="A1548" s="63"/>
      <c r="B1548" s="45" t="s">
        <v>918</v>
      </c>
      <c r="C1548" s="4">
        <v>12</v>
      </c>
      <c r="D1548" s="4">
        <f t="shared" si="285"/>
        <v>10</v>
      </c>
      <c r="E1548" s="4"/>
      <c r="F1548" s="4">
        <f t="shared" si="283"/>
        <v>2</v>
      </c>
      <c r="G1548" s="17">
        <f t="shared" si="281"/>
        <v>373.33333333333331</v>
      </c>
      <c r="H1548" s="17">
        <f t="shared" si="284"/>
        <v>0</v>
      </c>
      <c r="I1548" s="17"/>
      <c r="J1548" s="77"/>
      <c r="K1548" s="122"/>
    </row>
    <row r="1549" spans="1:11" ht="16.2" x14ac:dyDescent="0.3">
      <c r="A1549" s="63"/>
      <c r="B1549" s="45" t="s">
        <v>919</v>
      </c>
      <c r="C1549" s="4"/>
      <c r="D1549" s="4" t="str">
        <f t="shared" si="285"/>
        <v/>
      </c>
      <c r="E1549" s="4"/>
      <c r="F1549" s="4"/>
      <c r="G1549" s="17"/>
      <c r="H1549" s="17"/>
      <c r="I1549" s="17"/>
      <c r="J1549" s="77"/>
      <c r="K1549" s="122"/>
    </row>
    <row r="1550" spans="1:11" ht="16.2" x14ac:dyDescent="0.3">
      <c r="A1550" s="63"/>
      <c r="B1550" s="45" t="s">
        <v>920</v>
      </c>
      <c r="C1550" s="4">
        <v>13</v>
      </c>
      <c r="D1550" s="4">
        <v>10</v>
      </c>
      <c r="E1550" s="4"/>
      <c r="F1550" s="4">
        <f t="shared" si="283"/>
        <v>2</v>
      </c>
      <c r="G1550" s="17">
        <f t="shared" si="281"/>
        <v>373.33333333333331</v>
      </c>
      <c r="H1550" s="17">
        <f t="shared" si="284"/>
        <v>0</v>
      </c>
      <c r="I1550" s="17"/>
      <c r="J1550" s="77"/>
      <c r="K1550" s="122"/>
    </row>
    <row r="1551" spans="1:11" ht="16.2" x14ac:dyDescent="0.3">
      <c r="A1551" s="63"/>
      <c r="B1551" s="45" t="s">
        <v>921</v>
      </c>
      <c r="C1551" s="4">
        <v>12</v>
      </c>
      <c r="D1551" s="4">
        <f t="shared" si="285"/>
        <v>10</v>
      </c>
      <c r="E1551" s="4"/>
      <c r="F1551" s="4">
        <f t="shared" si="283"/>
        <v>2</v>
      </c>
      <c r="G1551" s="17">
        <f t="shared" si="281"/>
        <v>373.33333333333331</v>
      </c>
      <c r="H1551" s="17">
        <f t="shared" si="284"/>
        <v>0</v>
      </c>
      <c r="I1551" s="17"/>
      <c r="J1551" s="77"/>
      <c r="K1551" s="122"/>
    </row>
    <row r="1552" spans="1:11" ht="16.2" x14ac:dyDescent="0.3">
      <c r="A1552" s="63"/>
      <c r="B1552" s="45" t="s">
        <v>922</v>
      </c>
      <c r="C1552" s="4">
        <v>12</v>
      </c>
      <c r="D1552" s="4">
        <f t="shared" si="285"/>
        <v>10</v>
      </c>
      <c r="E1552" s="4"/>
      <c r="F1552" s="4">
        <f t="shared" si="283"/>
        <v>2</v>
      </c>
      <c r="G1552" s="17">
        <f t="shared" si="281"/>
        <v>373.33333333333331</v>
      </c>
      <c r="H1552" s="17">
        <f t="shared" si="284"/>
        <v>0</v>
      </c>
      <c r="I1552" s="17"/>
      <c r="J1552" s="77"/>
      <c r="K1552" s="122"/>
    </row>
    <row r="1553" spans="1:11" ht="16.2" x14ac:dyDescent="0.3">
      <c r="A1553" s="63"/>
      <c r="B1553" s="45" t="s">
        <v>923</v>
      </c>
      <c r="C1553" s="4">
        <v>12</v>
      </c>
      <c r="D1553" s="4">
        <f t="shared" si="285"/>
        <v>10</v>
      </c>
      <c r="E1553" s="4"/>
      <c r="F1553" s="4">
        <f t="shared" si="283"/>
        <v>2</v>
      </c>
      <c r="G1553" s="17">
        <f t="shared" si="281"/>
        <v>373.33333333333331</v>
      </c>
      <c r="H1553" s="17">
        <f t="shared" si="284"/>
        <v>0</v>
      </c>
      <c r="I1553" s="17"/>
      <c r="J1553" s="77"/>
      <c r="K1553" s="122"/>
    </row>
    <row r="1554" spans="1:11" ht="16.2" x14ac:dyDescent="0.3">
      <c r="A1554" s="63"/>
      <c r="B1554" s="45" t="s">
        <v>924</v>
      </c>
      <c r="C1554" s="4">
        <v>12</v>
      </c>
      <c r="D1554" s="4">
        <f t="shared" si="285"/>
        <v>10</v>
      </c>
      <c r="E1554" s="4"/>
      <c r="F1554" s="4">
        <f t="shared" si="283"/>
        <v>2</v>
      </c>
      <c r="G1554" s="17">
        <f t="shared" si="281"/>
        <v>373.33333333333331</v>
      </c>
      <c r="H1554" s="17">
        <f t="shared" si="284"/>
        <v>0</v>
      </c>
      <c r="I1554" s="17"/>
      <c r="J1554" s="77"/>
      <c r="K1554" s="122"/>
    </row>
    <row r="1555" spans="1:11" ht="16.2" x14ac:dyDescent="0.3">
      <c r="A1555" s="63"/>
      <c r="B1555" s="45" t="s">
        <v>925</v>
      </c>
      <c r="C1555" s="4">
        <v>12</v>
      </c>
      <c r="D1555" s="4">
        <f t="shared" si="285"/>
        <v>10</v>
      </c>
      <c r="E1555" s="4"/>
      <c r="F1555" s="4">
        <f t="shared" si="283"/>
        <v>2</v>
      </c>
      <c r="G1555" s="17">
        <f t="shared" si="281"/>
        <v>373.33333333333331</v>
      </c>
      <c r="H1555" s="17">
        <f t="shared" si="284"/>
        <v>0</v>
      </c>
      <c r="I1555" s="17"/>
      <c r="J1555" s="77"/>
      <c r="K1555" s="122"/>
    </row>
    <row r="1556" spans="1:11" ht="16.2" x14ac:dyDescent="0.3">
      <c r="A1556" s="63"/>
      <c r="B1556" s="45" t="s">
        <v>926</v>
      </c>
      <c r="C1556" s="4"/>
      <c r="D1556" s="4" t="str">
        <f t="shared" si="285"/>
        <v/>
      </c>
      <c r="E1556" s="4"/>
      <c r="F1556" s="4"/>
      <c r="G1556" s="17"/>
      <c r="H1556" s="17"/>
      <c r="I1556" s="17"/>
      <c r="J1556" s="77"/>
      <c r="K1556" s="122"/>
    </row>
    <row r="1557" spans="1:11" ht="16.2" x14ac:dyDescent="0.3">
      <c r="A1557" s="63"/>
      <c r="B1557" s="45" t="s">
        <v>927</v>
      </c>
      <c r="C1557" s="4"/>
      <c r="D1557" s="4" t="str">
        <f t="shared" si="285"/>
        <v/>
      </c>
      <c r="E1557" s="4"/>
      <c r="F1557" s="4"/>
      <c r="G1557" s="17"/>
      <c r="H1557" s="17"/>
      <c r="I1557" s="17"/>
      <c r="J1557" s="77"/>
      <c r="K1557" s="122"/>
    </row>
    <row r="1558" spans="1:11" ht="16.2" x14ac:dyDescent="0.3">
      <c r="A1558" s="63"/>
      <c r="B1558" s="45" t="s">
        <v>928</v>
      </c>
      <c r="C1558" s="4"/>
      <c r="D1558" s="4" t="str">
        <f t="shared" si="285"/>
        <v/>
      </c>
      <c r="E1558" s="4"/>
      <c r="F1558" s="4"/>
      <c r="G1558" s="17"/>
      <c r="H1558" s="17"/>
      <c r="I1558" s="17"/>
      <c r="J1558" s="77"/>
      <c r="K1558" s="122"/>
    </row>
    <row r="1559" spans="1:11" ht="16.2" x14ac:dyDescent="0.3">
      <c r="A1559" s="63"/>
      <c r="B1559" s="45" t="s">
        <v>929</v>
      </c>
      <c r="C1559" s="4">
        <v>13</v>
      </c>
      <c r="D1559" s="4">
        <f t="shared" si="285"/>
        <v>11</v>
      </c>
      <c r="E1559" s="4"/>
      <c r="F1559" s="4">
        <v>2</v>
      </c>
      <c r="G1559" s="17">
        <f t="shared" si="281"/>
        <v>373.33333333333331</v>
      </c>
      <c r="H1559" s="17">
        <f t="shared" si="284"/>
        <v>0</v>
      </c>
      <c r="I1559" s="17">
        <v>1</v>
      </c>
      <c r="J1559" s="77"/>
      <c r="K1559" s="122"/>
    </row>
    <row r="1560" spans="1:11" ht="16.2" x14ac:dyDescent="0.3">
      <c r="A1560" s="63"/>
      <c r="B1560" s="45" t="s">
        <v>930</v>
      </c>
      <c r="C1560" s="4">
        <v>12</v>
      </c>
      <c r="D1560" s="4">
        <f t="shared" si="285"/>
        <v>10</v>
      </c>
      <c r="E1560" s="4"/>
      <c r="F1560" s="4">
        <f t="shared" si="283"/>
        <v>2</v>
      </c>
      <c r="G1560" s="17">
        <f t="shared" si="281"/>
        <v>373.33333333333331</v>
      </c>
      <c r="H1560" s="17">
        <f t="shared" si="284"/>
        <v>0</v>
      </c>
      <c r="I1560" s="17"/>
      <c r="J1560" s="77"/>
      <c r="K1560" s="122"/>
    </row>
    <row r="1561" spans="1:11" ht="16.2" x14ac:dyDescent="0.3">
      <c r="A1561" s="63"/>
      <c r="B1561" s="45" t="s">
        <v>931</v>
      </c>
      <c r="C1561" s="4">
        <v>13</v>
      </c>
      <c r="D1561" s="4">
        <f t="shared" si="285"/>
        <v>11</v>
      </c>
      <c r="E1561" s="4"/>
      <c r="F1561" s="4">
        <v>2</v>
      </c>
      <c r="G1561" s="17">
        <f t="shared" si="281"/>
        <v>373.33333333333331</v>
      </c>
      <c r="H1561" s="17">
        <f t="shared" si="284"/>
        <v>0</v>
      </c>
      <c r="I1561" s="17">
        <v>1</v>
      </c>
      <c r="J1561" s="77"/>
      <c r="K1561" s="122"/>
    </row>
    <row r="1562" spans="1:11" ht="16.2" x14ac:dyDescent="0.3">
      <c r="A1562" s="63"/>
      <c r="B1562" s="45" t="s">
        <v>932</v>
      </c>
      <c r="C1562" s="4"/>
      <c r="D1562" s="4" t="str">
        <f t="shared" si="285"/>
        <v/>
      </c>
      <c r="E1562" s="4"/>
      <c r="F1562" s="4"/>
      <c r="G1562" s="17"/>
      <c r="H1562" s="17"/>
      <c r="I1562" s="17"/>
      <c r="J1562" s="77"/>
      <c r="K1562" s="122"/>
    </row>
    <row r="1563" spans="1:11" ht="16.2" x14ac:dyDescent="0.3">
      <c r="A1563" s="63"/>
      <c r="B1563" s="45" t="s">
        <v>933</v>
      </c>
      <c r="C1563" s="4"/>
      <c r="D1563" s="4" t="str">
        <f t="shared" si="285"/>
        <v/>
      </c>
      <c r="E1563" s="4"/>
      <c r="F1563" s="4"/>
      <c r="G1563" s="17"/>
      <c r="H1563" s="17"/>
      <c r="I1563" s="17"/>
      <c r="J1563" s="77"/>
      <c r="K1563" s="122"/>
    </row>
    <row r="1564" spans="1:11" ht="16.2" x14ac:dyDescent="0.3">
      <c r="A1564" s="63"/>
      <c r="B1564" s="45" t="s">
        <v>934</v>
      </c>
      <c r="C1564" s="4">
        <v>12</v>
      </c>
      <c r="D1564" s="4">
        <f t="shared" si="285"/>
        <v>10</v>
      </c>
      <c r="E1564" s="4"/>
      <c r="F1564" s="4">
        <f t="shared" si="283"/>
        <v>2</v>
      </c>
      <c r="G1564" s="17">
        <f t="shared" si="281"/>
        <v>373.33333333333331</v>
      </c>
      <c r="H1564" s="17">
        <f t="shared" si="284"/>
        <v>0</v>
      </c>
      <c r="I1564" s="17"/>
      <c r="J1564" s="77"/>
      <c r="K1564" s="122"/>
    </row>
    <row r="1565" spans="1:11" ht="16.2" x14ac:dyDescent="0.3">
      <c r="A1565" s="63"/>
      <c r="B1565" s="45" t="s">
        <v>935</v>
      </c>
      <c r="C1565" s="4">
        <v>12</v>
      </c>
      <c r="D1565" s="4">
        <f t="shared" si="285"/>
        <v>10</v>
      </c>
      <c r="E1565" s="4"/>
      <c r="F1565" s="4">
        <f t="shared" si="283"/>
        <v>2</v>
      </c>
      <c r="G1565" s="17">
        <f t="shared" si="281"/>
        <v>373.33333333333331</v>
      </c>
      <c r="H1565" s="17">
        <f t="shared" si="284"/>
        <v>0</v>
      </c>
      <c r="I1565" s="17"/>
      <c r="J1565" s="77"/>
      <c r="K1565" s="122"/>
    </row>
    <row r="1566" spans="1:11" ht="16.2" x14ac:dyDescent="0.3">
      <c r="A1566" s="63"/>
      <c r="B1566" s="45" t="s">
        <v>936</v>
      </c>
      <c r="C1566" s="4">
        <v>12</v>
      </c>
      <c r="D1566" s="4">
        <f t="shared" si="285"/>
        <v>10</v>
      </c>
      <c r="E1566" s="4"/>
      <c r="F1566" s="4">
        <f t="shared" si="283"/>
        <v>2</v>
      </c>
      <c r="G1566" s="17">
        <f t="shared" si="281"/>
        <v>373.33333333333331</v>
      </c>
      <c r="H1566" s="17">
        <f t="shared" si="284"/>
        <v>0</v>
      </c>
      <c r="I1566" s="17"/>
      <c r="J1566" s="77"/>
      <c r="K1566" s="122"/>
    </row>
    <row r="1567" spans="1:11" ht="16.2" x14ac:dyDescent="0.3">
      <c r="A1567" s="63"/>
      <c r="B1567" s="8" t="s">
        <v>59</v>
      </c>
      <c r="C1567" s="4"/>
      <c r="D1567" s="4">
        <v>176</v>
      </c>
      <c r="E1567" s="4"/>
      <c r="F1567" s="4">
        <f>SUM(F1536:F1566)</f>
        <v>44</v>
      </c>
      <c r="G1567" s="17"/>
      <c r="H1567" s="17"/>
      <c r="I1567" s="17">
        <v>4</v>
      </c>
      <c r="J1567" s="77">
        <v>24640</v>
      </c>
      <c r="K1567" s="122"/>
    </row>
    <row r="1568" spans="1:11" ht="32.4" x14ac:dyDescent="0.3">
      <c r="A1568" s="63"/>
      <c r="B1568" s="90" t="s">
        <v>1849</v>
      </c>
      <c r="C1568" s="4"/>
      <c r="D1568" s="4"/>
      <c r="E1568" s="4"/>
      <c r="F1568" s="4"/>
      <c r="G1568" s="1"/>
      <c r="H1568" s="1"/>
      <c r="I1568" s="1"/>
      <c r="J1568" s="43">
        <v>9147</v>
      </c>
      <c r="K1568" s="122"/>
    </row>
    <row r="1569" spans="1:11" ht="16.2" x14ac:dyDescent="0.3">
      <c r="A1569" s="63"/>
      <c r="B1569" s="8" t="s">
        <v>1817</v>
      </c>
      <c r="C1569" s="4"/>
      <c r="D1569" s="4"/>
      <c r="E1569" s="4"/>
      <c r="F1569" s="4"/>
      <c r="G1569" s="1"/>
      <c r="H1569" s="1"/>
      <c r="I1569" s="1"/>
      <c r="J1569" s="43">
        <v>33787</v>
      </c>
      <c r="K1569" s="122"/>
    </row>
    <row r="1570" spans="1:11" ht="16.2" x14ac:dyDescent="0.3">
      <c r="A1570" s="63"/>
      <c r="B1570" s="8" t="s">
        <v>1</v>
      </c>
      <c r="C1570" s="4"/>
      <c r="D1570" s="4"/>
      <c r="E1570" s="4"/>
      <c r="F1570" s="4"/>
      <c r="G1570" s="1"/>
      <c r="H1570" s="1"/>
      <c r="I1570" s="1"/>
      <c r="J1570" s="43">
        <v>42188</v>
      </c>
      <c r="K1570" s="122"/>
    </row>
    <row r="1571" spans="1:11" ht="16.2" x14ac:dyDescent="0.3">
      <c r="A1571" s="63"/>
      <c r="B1571" s="8" t="s">
        <v>405</v>
      </c>
      <c r="C1571" s="9"/>
      <c r="D1571" s="9" t="str">
        <f t="shared" ref="D1571" si="286">IF((OR(C1571&gt;12,C1571=12)),C1571-2,IF(C1571=8,C1571-1,""))</f>
        <v/>
      </c>
      <c r="E1571" s="9"/>
      <c r="F1571" s="9"/>
      <c r="G1571" s="10"/>
      <c r="H1571" s="10"/>
      <c r="I1571" s="10"/>
      <c r="J1571" s="78">
        <v>8401</v>
      </c>
      <c r="K1571" s="122"/>
    </row>
    <row r="1572" spans="1:11" ht="16.2" x14ac:dyDescent="0.3">
      <c r="A1572" s="63"/>
      <c r="B1572" s="65"/>
      <c r="C1572" s="19"/>
      <c r="D1572" s="19"/>
      <c r="E1572" s="19"/>
      <c r="F1572" s="19"/>
      <c r="G1572" s="28"/>
      <c r="H1572" s="28"/>
      <c r="I1572" s="28"/>
      <c r="J1572" s="91"/>
      <c r="K1572" s="122"/>
    </row>
    <row r="1573" spans="1:11" ht="16.2" x14ac:dyDescent="0.3">
      <c r="A1573" s="63"/>
      <c r="B1573" s="65" t="s">
        <v>1768</v>
      </c>
      <c r="C1573" s="19">
        <v>12</v>
      </c>
      <c r="D1573" s="4">
        <f t="shared" ref="D1573:D1602" si="287">IF((OR(C1573&gt;12,C1573=12)),C1573-2,IF(C1573=8,C1573-1,""))</f>
        <v>10</v>
      </c>
      <c r="E1573" s="4"/>
      <c r="F1573" s="4">
        <f t="shared" ref="F1573:F1602" si="288">D1573-8</f>
        <v>2</v>
      </c>
      <c r="G1573" s="17">
        <f t="shared" ref="G1573:G1602" si="289">IF(2&lt;F1573,2,F1573)*140*4/3</f>
        <v>373.33333333333331</v>
      </c>
      <c r="H1573" s="17">
        <f t="shared" ref="H1573:H1602" si="290">IF(F1573&gt;2,F1573-2,0)*140*5/3</f>
        <v>0</v>
      </c>
      <c r="I1573" s="17"/>
      <c r="J1573" s="77"/>
      <c r="K1573" s="122"/>
    </row>
    <row r="1574" spans="1:11" ht="16.2" x14ac:dyDescent="0.3">
      <c r="A1574" s="63"/>
      <c r="B1574" s="65" t="s">
        <v>1769</v>
      </c>
      <c r="C1574" s="19">
        <v>12</v>
      </c>
      <c r="D1574" s="4">
        <f t="shared" si="287"/>
        <v>10</v>
      </c>
      <c r="E1574" s="4"/>
      <c r="F1574" s="4">
        <f t="shared" si="288"/>
        <v>2</v>
      </c>
      <c r="G1574" s="17">
        <f t="shared" si="289"/>
        <v>373.33333333333331</v>
      </c>
      <c r="H1574" s="17">
        <f t="shared" si="290"/>
        <v>0</v>
      </c>
      <c r="I1574" s="17"/>
      <c r="J1574" s="77"/>
      <c r="K1574" s="122"/>
    </row>
    <row r="1575" spans="1:11" ht="16.2" x14ac:dyDescent="0.3">
      <c r="A1575" s="63"/>
      <c r="B1575" s="65" t="s">
        <v>1770</v>
      </c>
      <c r="C1575" s="19">
        <v>12</v>
      </c>
      <c r="D1575" s="4">
        <f t="shared" si="287"/>
        <v>10</v>
      </c>
      <c r="E1575" s="4"/>
      <c r="F1575" s="4">
        <f t="shared" si="288"/>
        <v>2</v>
      </c>
      <c r="G1575" s="17">
        <f t="shared" si="289"/>
        <v>373.33333333333331</v>
      </c>
      <c r="H1575" s="17">
        <f t="shared" si="290"/>
        <v>0</v>
      </c>
      <c r="I1575" s="17"/>
      <c r="J1575" s="77"/>
      <c r="K1575" s="122"/>
    </row>
    <row r="1576" spans="1:11" ht="16.2" x14ac:dyDescent="0.3">
      <c r="A1576" s="63"/>
      <c r="B1576" s="45" t="s">
        <v>937</v>
      </c>
      <c r="C1576" s="4"/>
      <c r="D1576" s="4" t="str">
        <f t="shared" si="287"/>
        <v/>
      </c>
      <c r="E1576" s="4"/>
      <c r="F1576" s="4"/>
      <c r="G1576" s="17"/>
      <c r="H1576" s="17"/>
      <c r="I1576" s="17"/>
      <c r="J1576" s="77"/>
      <c r="K1576" s="122"/>
    </row>
    <row r="1577" spans="1:11" ht="16.2" x14ac:dyDescent="0.3">
      <c r="A1577" s="63"/>
      <c r="B1577" s="45" t="s">
        <v>938</v>
      </c>
      <c r="C1577" s="4">
        <v>12</v>
      </c>
      <c r="D1577" s="4">
        <f t="shared" si="287"/>
        <v>10</v>
      </c>
      <c r="E1577" s="4"/>
      <c r="F1577" s="4">
        <f t="shared" si="288"/>
        <v>2</v>
      </c>
      <c r="G1577" s="17">
        <f t="shared" si="289"/>
        <v>373.33333333333331</v>
      </c>
      <c r="H1577" s="17">
        <f t="shared" si="290"/>
        <v>0</v>
      </c>
      <c r="I1577" s="17"/>
      <c r="J1577" s="77"/>
      <c r="K1577" s="122"/>
    </row>
    <row r="1578" spans="1:11" ht="16.2" x14ac:dyDescent="0.3">
      <c r="A1578" s="63"/>
      <c r="B1578" s="45" t="s">
        <v>939</v>
      </c>
      <c r="C1578" s="4">
        <v>12</v>
      </c>
      <c r="D1578" s="4">
        <f t="shared" si="287"/>
        <v>10</v>
      </c>
      <c r="E1578" s="4"/>
      <c r="F1578" s="4">
        <f t="shared" si="288"/>
        <v>2</v>
      </c>
      <c r="G1578" s="17">
        <f t="shared" si="289"/>
        <v>373.33333333333331</v>
      </c>
      <c r="H1578" s="17">
        <f t="shared" si="290"/>
        <v>0</v>
      </c>
      <c r="I1578" s="17"/>
      <c r="J1578" s="77"/>
      <c r="K1578" s="122"/>
    </row>
    <row r="1579" spans="1:11" ht="16.2" x14ac:dyDescent="0.3">
      <c r="A1579" s="63"/>
      <c r="B1579" s="45" t="s">
        <v>940</v>
      </c>
      <c r="C1579" s="4">
        <v>13</v>
      </c>
      <c r="D1579" s="4">
        <f t="shared" si="287"/>
        <v>11</v>
      </c>
      <c r="E1579" s="4"/>
      <c r="F1579" s="4">
        <v>2</v>
      </c>
      <c r="G1579" s="17">
        <f t="shared" si="289"/>
        <v>373.33333333333331</v>
      </c>
      <c r="H1579" s="17">
        <f t="shared" si="290"/>
        <v>0</v>
      </c>
      <c r="I1579" s="17">
        <v>1</v>
      </c>
      <c r="J1579" s="77"/>
      <c r="K1579" s="122"/>
    </row>
    <row r="1580" spans="1:11" ht="16.2" x14ac:dyDescent="0.3">
      <c r="A1580" s="63"/>
      <c r="B1580" s="45" t="s">
        <v>941</v>
      </c>
      <c r="C1580" s="4"/>
      <c r="D1580" s="4" t="str">
        <f t="shared" si="287"/>
        <v/>
      </c>
      <c r="E1580" s="4"/>
      <c r="F1580" s="4"/>
      <c r="G1580" s="17"/>
      <c r="H1580" s="17"/>
      <c r="I1580" s="17"/>
      <c r="J1580" s="77"/>
      <c r="K1580" s="122"/>
    </row>
    <row r="1581" spans="1:11" ht="16.2" x14ac:dyDescent="0.3">
      <c r="A1581" s="63"/>
      <c r="B1581" s="45" t="s">
        <v>408</v>
      </c>
      <c r="C1581" s="4"/>
      <c r="D1581" s="4" t="str">
        <f t="shared" si="287"/>
        <v/>
      </c>
      <c r="E1581" s="4"/>
      <c r="F1581" s="4"/>
      <c r="G1581" s="17"/>
      <c r="H1581" s="17"/>
      <c r="I1581" s="17"/>
      <c r="J1581" s="77"/>
      <c r="K1581" s="122"/>
    </row>
    <row r="1582" spans="1:11" ht="16.2" x14ac:dyDescent="0.3">
      <c r="A1582" s="63"/>
      <c r="B1582" s="45" t="s">
        <v>410</v>
      </c>
      <c r="C1582" s="4">
        <v>12</v>
      </c>
      <c r="D1582" s="4">
        <f t="shared" si="287"/>
        <v>10</v>
      </c>
      <c r="E1582" s="4"/>
      <c r="F1582" s="4">
        <f t="shared" si="288"/>
        <v>2</v>
      </c>
      <c r="G1582" s="17">
        <f t="shared" si="289"/>
        <v>373.33333333333331</v>
      </c>
      <c r="H1582" s="17">
        <f t="shared" si="290"/>
        <v>0</v>
      </c>
      <c r="I1582" s="17"/>
      <c r="J1582" s="77"/>
      <c r="K1582" s="122"/>
    </row>
    <row r="1583" spans="1:11" ht="16.2" x14ac:dyDescent="0.3">
      <c r="A1583" s="63"/>
      <c r="B1583" s="45" t="s">
        <v>411</v>
      </c>
      <c r="C1583" s="4">
        <v>12</v>
      </c>
      <c r="D1583" s="4">
        <f t="shared" si="287"/>
        <v>10</v>
      </c>
      <c r="E1583" s="4"/>
      <c r="F1583" s="4">
        <f t="shared" si="288"/>
        <v>2</v>
      </c>
      <c r="G1583" s="17">
        <f t="shared" si="289"/>
        <v>373.33333333333331</v>
      </c>
      <c r="H1583" s="17">
        <f t="shared" si="290"/>
        <v>0</v>
      </c>
      <c r="I1583" s="17"/>
      <c r="J1583" s="77"/>
      <c r="K1583" s="122"/>
    </row>
    <row r="1584" spans="1:11" ht="16.2" x14ac:dyDescent="0.3">
      <c r="A1584" s="63"/>
      <c r="B1584" s="45" t="s">
        <v>412</v>
      </c>
      <c r="C1584" s="4">
        <v>12</v>
      </c>
      <c r="D1584" s="4">
        <f t="shared" si="287"/>
        <v>10</v>
      </c>
      <c r="E1584" s="4"/>
      <c r="F1584" s="4">
        <f t="shared" si="288"/>
        <v>2</v>
      </c>
      <c r="G1584" s="17">
        <f t="shared" si="289"/>
        <v>373.33333333333331</v>
      </c>
      <c r="H1584" s="17">
        <f t="shared" si="290"/>
        <v>0</v>
      </c>
      <c r="I1584" s="17"/>
      <c r="J1584" s="77"/>
      <c r="K1584" s="122"/>
    </row>
    <row r="1585" spans="1:11" ht="16.2" x14ac:dyDescent="0.3">
      <c r="A1585" s="63"/>
      <c r="B1585" s="45" t="s">
        <v>413</v>
      </c>
      <c r="C1585" s="4">
        <v>12</v>
      </c>
      <c r="D1585" s="4">
        <f t="shared" si="287"/>
        <v>10</v>
      </c>
      <c r="E1585" s="4"/>
      <c r="F1585" s="4">
        <f t="shared" si="288"/>
        <v>2</v>
      </c>
      <c r="G1585" s="17">
        <f t="shared" si="289"/>
        <v>373.33333333333331</v>
      </c>
      <c r="H1585" s="17">
        <f t="shared" si="290"/>
        <v>0</v>
      </c>
      <c r="I1585" s="17"/>
      <c r="J1585" s="77"/>
      <c r="K1585" s="122"/>
    </row>
    <row r="1586" spans="1:11" ht="16.2" x14ac:dyDescent="0.3">
      <c r="A1586" s="63"/>
      <c r="B1586" s="45" t="s">
        <v>414</v>
      </c>
      <c r="C1586" s="4"/>
      <c r="D1586" s="4" t="str">
        <f t="shared" si="287"/>
        <v/>
      </c>
      <c r="E1586" s="4"/>
      <c r="F1586" s="4"/>
      <c r="G1586" s="17"/>
      <c r="H1586" s="17"/>
      <c r="I1586" s="17"/>
      <c r="J1586" s="77"/>
      <c r="K1586" s="122"/>
    </row>
    <row r="1587" spans="1:11" ht="16.2" x14ac:dyDescent="0.3">
      <c r="A1587" s="63"/>
      <c r="B1587" s="45" t="s">
        <v>415</v>
      </c>
      <c r="C1587" s="4">
        <v>12</v>
      </c>
      <c r="D1587" s="4">
        <f t="shared" si="287"/>
        <v>10</v>
      </c>
      <c r="E1587" s="4"/>
      <c r="F1587" s="4">
        <f t="shared" si="288"/>
        <v>2</v>
      </c>
      <c r="G1587" s="17">
        <f t="shared" si="289"/>
        <v>373.33333333333331</v>
      </c>
      <c r="H1587" s="17">
        <f t="shared" si="290"/>
        <v>0</v>
      </c>
      <c r="I1587" s="17"/>
      <c r="J1587" s="77"/>
      <c r="K1587" s="122"/>
    </row>
    <row r="1588" spans="1:11" ht="16.2" x14ac:dyDescent="0.3">
      <c r="A1588" s="63"/>
      <c r="B1588" s="45" t="s">
        <v>416</v>
      </c>
      <c r="C1588" s="4">
        <v>13</v>
      </c>
      <c r="D1588" s="4">
        <f t="shared" si="287"/>
        <v>11</v>
      </c>
      <c r="E1588" s="4"/>
      <c r="F1588" s="4">
        <v>2</v>
      </c>
      <c r="G1588" s="17">
        <f t="shared" si="289"/>
        <v>373.33333333333331</v>
      </c>
      <c r="H1588" s="17">
        <f t="shared" si="290"/>
        <v>0</v>
      </c>
      <c r="I1588" s="17">
        <v>1</v>
      </c>
      <c r="J1588" s="77"/>
      <c r="K1588" s="122"/>
    </row>
    <row r="1589" spans="1:11" ht="16.2" x14ac:dyDescent="0.3">
      <c r="A1589" s="63"/>
      <c r="B1589" s="45" t="s">
        <v>417</v>
      </c>
      <c r="C1589" s="4">
        <v>12</v>
      </c>
      <c r="D1589" s="4">
        <f t="shared" si="287"/>
        <v>10</v>
      </c>
      <c r="E1589" s="4"/>
      <c r="F1589" s="4">
        <f t="shared" si="288"/>
        <v>2</v>
      </c>
      <c r="G1589" s="17">
        <f t="shared" si="289"/>
        <v>373.33333333333331</v>
      </c>
      <c r="H1589" s="17">
        <f t="shared" si="290"/>
        <v>0</v>
      </c>
      <c r="I1589" s="17"/>
      <c r="J1589" s="77"/>
      <c r="K1589" s="122"/>
    </row>
    <row r="1590" spans="1:11" ht="16.2" x14ac:dyDescent="0.3">
      <c r="A1590" s="63"/>
      <c r="B1590" s="45" t="s">
        <v>418</v>
      </c>
      <c r="C1590" s="4">
        <v>13</v>
      </c>
      <c r="D1590" s="4">
        <f t="shared" si="287"/>
        <v>11</v>
      </c>
      <c r="E1590" s="4"/>
      <c r="F1590" s="4">
        <v>2</v>
      </c>
      <c r="G1590" s="17">
        <f t="shared" si="289"/>
        <v>373.33333333333331</v>
      </c>
      <c r="H1590" s="17">
        <f t="shared" si="290"/>
        <v>0</v>
      </c>
      <c r="I1590" s="17">
        <v>1</v>
      </c>
      <c r="J1590" s="77"/>
      <c r="K1590" s="122"/>
    </row>
    <row r="1591" spans="1:11" ht="16.2" x14ac:dyDescent="0.3">
      <c r="A1591" s="63"/>
      <c r="B1591" s="45" t="s">
        <v>419</v>
      </c>
      <c r="C1591" s="4">
        <v>12</v>
      </c>
      <c r="D1591" s="4">
        <f t="shared" si="287"/>
        <v>10</v>
      </c>
      <c r="E1591" s="4"/>
      <c r="F1591" s="4">
        <f t="shared" si="288"/>
        <v>2</v>
      </c>
      <c r="G1591" s="17">
        <f t="shared" si="289"/>
        <v>373.33333333333331</v>
      </c>
      <c r="H1591" s="17">
        <f t="shared" si="290"/>
        <v>0</v>
      </c>
      <c r="I1591" s="17"/>
      <c r="J1591" s="77"/>
      <c r="K1591" s="122"/>
    </row>
    <row r="1592" spans="1:11" ht="16.2" x14ac:dyDescent="0.3">
      <c r="A1592" s="63"/>
      <c r="B1592" s="45" t="s">
        <v>420</v>
      </c>
      <c r="C1592" s="4"/>
      <c r="D1592" s="4" t="str">
        <f t="shared" si="287"/>
        <v/>
      </c>
      <c r="E1592" s="4"/>
      <c r="F1592" s="4"/>
      <c r="G1592" s="17"/>
      <c r="H1592" s="17"/>
      <c r="I1592" s="17"/>
      <c r="J1592" s="77"/>
      <c r="K1592" s="122"/>
    </row>
    <row r="1593" spans="1:11" ht="16.2" x14ac:dyDescent="0.3">
      <c r="A1593" s="63"/>
      <c r="B1593" s="45" t="s">
        <v>421</v>
      </c>
      <c r="C1593" s="4"/>
      <c r="D1593" s="4" t="str">
        <f t="shared" si="287"/>
        <v/>
      </c>
      <c r="E1593" s="4"/>
      <c r="F1593" s="4"/>
      <c r="G1593" s="17"/>
      <c r="H1593" s="17"/>
      <c r="I1593" s="17"/>
      <c r="J1593" s="77"/>
      <c r="K1593" s="122"/>
    </row>
    <row r="1594" spans="1:11" ht="16.2" x14ac:dyDescent="0.3">
      <c r="A1594" s="63"/>
      <c r="B1594" s="45" t="s">
        <v>422</v>
      </c>
      <c r="C1594" s="4">
        <v>12</v>
      </c>
      <c r="D1594" s="4">
        <f t="shared" si="287"/>
        <v>10</v>
      </c>
      <c r="E1594" s="4"/>
      <c r="F1594" s="4">
        <f t="shared" si="288"/>
        <v>2</v>
      </c>
      <c r="G1594" s="17">
        <f t="shared" si="289"/>
        <v>373.33333333333331</v>
      </c>
      <c r="H1594" s="17">
        <f t="shared" si="290"/>
        <v>0</v>
      </c>
      <c r="I1594" s="17"/>
      <c r="J1594" s="77"/>
      <c r="K1594" s="122"/>
    </row>
    <row r="1595" spans="1:11" ht="16.2" x14ac:dyDescent="0.3">
      <c r="A1595" s="63"/>
      <c r="B1595" s="45" t="s">
        <v>423</v>
      </c>
      <c r="C1595" s="4">
        <v>12</v>
      </c>
      <c r="D1595" s="4">
        <f t="shared" si="287"/>
        <v>10</v>
      </c>
      <c r="E1595" s="4"/>
      <c r="F1595" s="4">
        <f t="shared" si="288"/>
        <v>2</v>
      </c>
      <c r="G1595" s="17">
        <f t="shared" si="289"/>
        <v>373.33333333333331</v>
      </c>
      <c r="H1595" s="17">
        <f t="shared" si="290"/>
        <v>0</v>
      </c>
      <c r="I1595" s="17"/>
      <c r="J1595" s="77"/>
      <c r="K1595" s="122"/>
    </row>
    <row r="1596" spans="1:11" ht="16.2" x14ac:dyDescent="0.3">
      <c r="A1596" s="63"/>
      <c r="B1596" s="45" t="s">
        <v>424</v>
      </c>
      <c r="C1596" s="4">
        <v>12</v>
      </c>
      <c r="D1596" s="4">
        <f t="shared" si="287"/>
        <v>10</v>
      </c>
      <c r="E1596" s="4"/>
      <c r="F1596" s="4">
        <f t="shared" si="288"/>
        <v>2</v>
      </c>
      <c r="G1596" s="17">
        <f t="shared" si="289"/>
        <v>373.33333333333331</v>
      </c>
      <c r="H1596" s="17">
        <f t="shared" si="290"/>
        <v>0</v>
      </c>
      <c r="I1596" s="17"/>
      <c r="J1596" s="77"/>
      <c r="K1596" s="122"/>
    </row>
    <row r="1597" spans="1:11" ht="16.2" x14ac:dyDescent="0.3">
      <c r="A1597" s="63"/>
      <c r="B1597" s="45" t="s">
        <v>425</v>
      </c>
      <c r="C1597" s="4">
        <v>12</v>
      </c>
      <c r="D1597" s="4">
        <f t="shared" si="287"/>
        <v>10</v>
      </c>
      <c r="E1597" s="4"/>
      <c r="F1597" s="4">
        <f t="shared" si="288"/>
        <v>2</v>
      </c>
      <c r="G1597" s="17">
        <f t="shared" si="289"/>
        <v>373.33333333333331</v>
      </c>
      <c r="H1597" s="17">
        <f t="shared" si="290"/>
        <v>0</v>
      </c>
      <c r="I1597" s="17"/>
      <c r="J1597" s="77"/>
      <c r="K1597" s="122"/>
    </row>
    <row r="1598" spans="1:11" ht="16.2" x14ac:dyDescent="0.3">
      <c r="A1598" s="63"/>
      <c r="B1598" s="45" t="s">
        <v>426</v>
      </c>
      <c r="C1598" s="4"/>
      <c r="D1598" s="4" t="str">
        <f t="shared" si="287"/>
        <v/>
      </c>
      <c r="E1598" s="4"/>
      <c r="F1598" s="4"/>
      <c r="G1598" s="17"/>
      <c r="H1598" s="17"/>
      <c r="I1598" s="17"/>
      <c r="J1598" s="77"/>
      <c r="K1598" s="122"/>
    </row>
    <row r="1599" spans="1:11" ht="16.2" x14ac:dyDescent="0.3">
      <c r="A1599" s="63"/>
      <c r="B1599" s="45" t="s">
        <v>427</v>
      </c>
      <c r="C1599" s="4"/>
      <c r="D1599" s="4" t="str">
        <f t="shared" si="287"/>
        <v/>
      </c>
      <c r="E1599" s="4"/>
      <c r="F1599" s="4"/>
      <c r="G1599" s="17"/>
      <c r="H1599" s="17"/>
      <c r="I1599" s="17"/>
      <c r="J1599" s="77"/>
      <c r="K1599" s="122"/>
    </row>
    <row r="1600" spans="1:11" ht="16.2" x14ac:dyDescent="0.3">
      <c r="A1600" s="63"/>
      <c r="B1600" s="45" t="s">
        <v>428</v>
      </c>
      <c r="C1600" s="4">
        <v>13</v>
      </c>
      <c r="D1600" s="4">
        <f t="shared" si="287"/>
        <v>11</v>
      </c>
      <c r="E1600" s="4"/>
      <c r="F1600" s="4">
        <v>2</v>
      </c>
      <c r="G1600" s="17">
        <f t="shared" si="289"/>
        <v>373.33333333333331</v>
      </c>
      <c r="H1600" s="17">
        <f t="shared" si="290"/>
        <v>0</v>
      </c>
      <c r="I1600" s="17">
        <v>1</v>
      </c>
      <c r="J1600" s="77"/>
      <c r="K1600" s="122"/>
    </row>
    <row r="1601" spans="1:11" ht="16.2" x14ac:dyDescent="0.3">
      <c r="A1601" s="63"/>
      <c r="B1601" s="45" t="s">
        <v>429</v>
      </c>
      <c r="C1601" s="4">
        <v>12</v>
      </c>
      <c r="D1601" s="4">
        <f t="shared" si="287"/>
        <v>10</v>
      </c>
      <c r="E1601" s="4"/>
      <c r="F1601" s="4">
        <f t="shared" si="288"/>
        <v>2</v>
      </c>
      <c r="G1601" s="17">
        <f t="shared" si="289"/>
        <v>373.33333333333331</v>
      </c>
      <c r="H1601" s="17">
        <f t="shared" si="290"/>
        <v>0</v>
      </c>
      <c r="I1601" s="17"/>
      <c r="J1601" s="77"/>
      <c r="K1601" s="122"/>
    </row>
    <row r="1602" spans="1:11" ht="16.2" x14ac:dyDescent="0.3">
      <c r="A1602" s="63"/>
      <c r="B1602" s="45" t="s">
        <v>430</v>
      </c>
      <c r="C1602" s="4">
        <v>13</v>
      </c>
      <c r="D1602" s="4">
        <f t="shared" si="287"/>
        <v>11</v>
      </c>
      <c r="E1602" s="4"/>
      <c r="F1602" s="4">
        <f t="shared" si="288"/>
        <v>3</v>
      </c>
      <c r="G1602" s="17">
        <f t="shared" si="289"/>
        <v>373.33333333333331</v>
      </c>
      <c r="H1602" s="17">
        <f t="shared" si="290"/>
        <v>233.33333333333334</v>
      </c>
      <c r="I1602" s="17"/>
      <c r="J1602" s="77"/>
      <c r="K1602" s="122"/>
    </row>
    <row r="1603" spans="1:11" ht="16.2" x14ac:dyDescent="0.3">
      <c r="A1603" s="63"/>
      <c r="B1603" s="8" t="s">
        <v>59</v>
      </c>
      <c r="C1603" s="4"/>
      <c r="D1603" s="4">
        <v>176</v>
      </c>
      <c r="E1603" s="4"/>
      <c r="F1603" s="4">
        <f>SUM(F1573:F1602)</f>
        <v>45</v>
      </c>
      <c r="G1603" s="17"/>
      <c r="H1603" s="17"/>
      <c r="I1603" s="17">
        <v>4</v>
      </c>
      <c r="J1603" s="77">
        <v>24640</v>
      </c>
      <c r="K1603" s="122"/>
    </row>
    <row r="1604" spans="1:11" ht="32.4" x14ac:dyDescent="0.3">
      <c r="A1604" s="63"/>
      <c r="B1604" s="90" t="s">
        <v>1849</v>
      </c>
      <c r="C1604" s="4"/>
      <c r="D1604" s="4"/>
      <c r="E1604" s="4"/>
      <c r="F1604" s="4"/>
      <c r="G1604" s="1"/>
      <c r="H1604" s="1"/>
      <c r="I1604" s="1"/>
      <c r="J1604" s="43">
        <v>9333</v>
      </c>
      <c r="K1604" s="122"/>
    </row>
    <row r="1605" spans="1:11" ht="16.2" x14ac:dyDescent="0.3">
      <c r="A1605" s="63"/>
      <c r="B1605" s="8" t="s">
        <v>1817</v>
      </c>
      <c r="C1605" s="4"/>
      <c r="D1605" s="4"/>
      <c r="E1605" s="4"/>
      <c r="F1605" s="4"/>
      <c r="G1605" s="1"/>
      <c r="H1605" s="1"/>
      <c r="I1605" s="1"/>
      <c r="J1605" s="43">
        <v>33973</v>
      </c>
      <c r="K1605" s="122"/>
    </row>
    <row r="1606" spans="1:11" ht="16.2" x14ac:dyDescent="0.3">
      <c r="A1606" s="63"/>
      <c r="B1606" s="8" t="s">
        <v>1</v>
      </c>
      <c r="C1606" s="4"/>
      <c r="D1606" s="4"/>
      <c r="E1606" s="4"/>
      <c r="F1606" s="4"/>
      <c r="G1606" s="1"/>
      <c r="H1606" s="1"/>
      <c r="I1606" s="1"/>
      <c r="J1606" s="43">
        <v>44063</v>
      </c>
      <c r="K1606" s="122"/>
    </row>
    <row r="1607" spans="1:11" ht="16.2" x14ac:dyDescent="0.3">
      <c r="A1607" s="63"/>
      <c r="B1607" s="8" t="s">
        <v>405</v>
      </c>
      <c r="C1607" s="9"/>
      <c r="D1607" s="9" t="str">
        <f t="shared" ref="D1607" si="291">IF((OR(C1607&gt;12,C1607=12)),C1607-2,IF(C1607=8,C1607-1,""))</f>
        <v/>
      </c>
      <c r="E1607" s="9"/>
      <c r="F1607" s="9"/>
      <c r="G1607" s="10"/>
      <c r="H1607" s="10"/>
      <c r="I1607" s="10"/>
      <c r="J1607" s="78">
        <v>10090</v>
      </c>
      <c r="K1607" s="122"/>
    </row>
    <row r="1608" spans="1:11" x14ac:dyDescent="0.3">
      <c r="A1608" s="63"/>
      <c r="B1608"/>
      <c r="K1608" s="122"/>
    </row>
    <row r="1609" spans="1:11" ht="16.2" x14ac:dyDescent="0.3">
      <c r="A1609" s="63"/>
      <c r="B1609" s="45" t="s">
        <v>433</v>
      </c>
      <c r="C1609" s="4">
        <v>12</v>
      </c>
      <c r="D1609" s="4">
        <f t="shared" ref="D1609:D1644" si="292">IF((OR(C1609&gt;12,C1609=12)),C1609-2,IF(C1609=8,C1609-1,""))</f>
        <v>10</v>
      </c>
      <c r="E1609" s="4"/>
      <c r="F1609" s="4">
        <f t="shared" ref="F1609" si="293">D1609-8</f>
        <v>2</v>
      </c>
      <c r="G1609" s="17">
        <f t="shared" ref="G1609" si="294">IF(2&lt;F1609,2,F1609)*140*4/3</f>
        <v>373.33333333333331</v>
      </c>
      <c r="H1609" s="17">
        <f t="shared" ref="H1609" si="295">IF(F1609&gt;2,F1609-2,0)*140*5/3</f>
        <v>0</v>
      </c>
      <c r="I1609" s="17"/>
      <c r="J1609" s="77"/>
      <c r="K1609" s="122"/>
    </row>
    <row r="1610" spans="1:11" ht="16.2" x14ac:dyDescent="0.3">
      <c r="A1610" s="63"/>
      <c r="B1610" s="45" t="s">
        <v>431</v>
      </c>
      <c r="C1610" s="4"/>
      <c r="D1610" s="4" t="str">
        <f t="shared" si="292"/>
        <v/>
      </c>
      <c r="E1610" s="4"/>
      <c r="F1610" s="4"/>
      <c r="G1610" s="17"/>
      <c r="H1610" s="17"/>
      <c r="I1610" s="17"/>
      <c r="J1610" s="77"/>
      <c r="K1610" s="122"/>
    </row>
    <row r="1611" spans="1:11" ht="16.2" x14ac:dyDescent="0.3">
      <c r="A1611" s="63"/>
      <c r="B1611" s="45" t="s">
        <v>432</v>
      </c>
      <c r="C1611" s="4"/>
      <c r="D1611" s="4" t="str">
        <f t="shared" si="292"/>
        <v/>
      </c>
      <c r="E1611" s="4"/>
      <c r="F1611" s="4"/>
      <c r="G1611" s="17"/>
      <c r="H1611" s="17"/>
      <c r="I1611" s="17"/>
      <c r="J1611" s="77"/>
      <c r="K1611" s="122"/>
    </row>
    <row r="1612" spans="1:11" ht="16.2" x14ac:dyDescent="0.3">
      <c r="A1612" s="63"/>
      <c r="B1612" s="45" t="s">
        <v>434</v>
      </c>
      <c r="C1612" s="4">
        <v>12</v>
      </c>
      <c r="D1612" s="4">
        <f t="shared" si="292"/>
        <v>10</v>
      </c>
      <c r="E1612" s="4"/>
      <c r="F1612" s="4">
        <f t="shared" ref="F1612:F1639" si="296">D1612-8</f>
        <v>2</v>
      </c>
      <c r="G1612" s="17">
        <f t="shared" ref="G1612:G1619" si="297">IF(2&lt;F1612,2,F1612)*140*4/3</f>
        <v>373.33333333333331</v>
      </c>
      <c r="H1612" s="17">
        <f t="shared" ref="H1612:H1619" si="298">IF(F1612&gt;2,F1612-2,0)*140*5/3</f>
        <v>0</v>
      </c>
      <c r="I1612" s="17"/>
      <c r="J1612" s="77"/>
      <c r="K1612" s="122"/>
    </row>
    <row r="1613" spans="1:11" ht="16.2" x14ac:dyDescent="0.3">
      <c r="A1613" s="63"/>
      <c r="B1613" s="45" t="s">
        <v>435</v>
      </c>
      <c r="C1613" s="4">
        <v>12</v>
      </c>
      <c r="D1613" s="4">
        <f t="shared" si="292"/>
        <v>10</v>
      </c>
      <c r="E1613" s="4"/>
      <c r="F1613" s="4">
        <f t="shared" si="296"/>
        <v>2</v>
      </c>
      <c r="G1613" s="17">
        <f t="shared" si="297"/>
        <v>373.33333333333331</v>
      </c>
      <c r="H1613" s="17">
        <f t="shared" si="298"/>
        <v>0</v>
      </c>
      <c r="I1613" s="17"/>
      <c r="J1613" s="77"/>
      <c r="K1613" s="122"/>
    </row>
    <row r="1614" spans="1:11" ht="16.2" x14ac:dyDescent="0.3">
      <c r="A1614" s="63"/>
      <c r="B1614" s="45" t="s">
        <v>436</v>
      </c>
      <c r="C1614" s="4">
        <v>12</v>
      </c>
      <c r="D1614" s="4">
        <f t="shared" si="292"/>
        <v>10</v>
      </c>
      <c r="E1614" s="4"/>
      <c r="F1614" s="4">
        <f t="shared" si="296"/>
        <v>2</v>
      </c>
      <c r="G1614" s="17">
        <f t="shared" si="297"/>
        <v>373.33333333333331</v>
      </c>
      <c r="H1614" s="17">
        <f t="shared" si="298"/>
        <v>0</v>
      </c>
      <c r="I1614" s="17"/>
      <c r="J1614" s="77"/>
      <c r="K1614" s="122"/>
    </row>
    <row r="1615" spans="1:11" ht="16.2" x14ac:dyDescent="0.3">
      <c r="A1615" s="63"/>
      <c r="B1615" s="45" t="s">
        <v>437</v>
      </c>
      <c r="C1615" s="4">
        <v>12</v>
      </c>
      <c r="D1615" s="4">
        <f t="shared" si="292"/>
        <v>10</v>
      </c>
      <c r="E1615" s="4"/>
      <c r="F1615" s="4">
        <f t="shared" si="296"/>
        <v>2</v>
      </c>
      <c r="G1615" s="17">
        <f t="shared" si="297"/>
        <v>373.33333333333331</v>
      </c>
      <c r="H1615" s="17">
        <f t="shared" si="298"/>
        <v>0</v>
      </c>
      <c r="I1615" s="17"/>
      <c r="J1615" s="77"/>
      <c r="K1615" s="122"/>
    </row>
    <row r="1616" spans="1:11" ht="16.2" x14ac:dyDescent="0.3">
      <c r="A1616" s="63"/>
      <c r="B1616" s="45" t="s">
        <v>438</v>
      </c>
      <c r="C1616" s="4">
        <v>12</v>
      </c>
      <c r="D1616" s="4">
        <f t="shared" si="292"/>
        <v>10</v>
      </c>
      <c r="E1616" s="4"/>
      <c r="F1616" s="4">
        <f t="shared" si="296"/>
        <v>2</v>
      </c>
      <c r="G1616" s="17">
        <f t="shared" si="297"/>
        <v>373.33333333333331</v>
      </c>
      <c r="H1616" s="17">
        <f t="shared" si="298"/>
        <v>0</v>
      </c>
      <c r="I1616" s="17"/>
      <c r="J1616" s="77"/>
      <c r="K1616" s="122"/>
    </row>
    <row r="1617" spans="1:11" ht="16.2" x14ac:dyDescent="0.3">
      <c r="A1617" s="63"/>
      <c r="B1617" s="45" t="s">
        <v>439</v>
      </c>
      <c r="C1617" s="4"/>
      <c r="D1617" s="4" t="str">
        <f t="shared" si="292"/>
        <v/>
      </c>
      <c r="E1617" s="4"/>
      <c r="F1617" s="4"/>
      <c r="G1617" s="17"/>
      <c r="H1617" s="17"/>
      <c r="I1617" s="17"/>
      <c r="J1617" s="77"/>
      <c r="K1617" s="122"/>
    </row>
    <row r="1618" spans="1:11" ht="16.2" x14ac:dyDescent="0.3">
      <c r="A1618" s="63"/>
      <c r="B1618" s="45" t="s">
        <v>440</v>
      </c>
      <c r="C1618" s="4">
        <v>13</v>
      </c>
      <c r="D1618" s="4">
        <f>IF((OR(C1618&gt;12,C1618=12)),C1618-2,IF(C1618=8,C1618-1,""))</f>
        <v>11</v>
      </c>
      <c r="E1618" s="4"/>
      <c r="F1618" s="4">
        <v>2</v>
      </c>
      <c r="G1618" s="17">
        <f t="shared" si="297"/>
        <v>373.33333333333331</v>
      </c>
      <c r="H1618" s="17">
        <f t="shared" si="298"/>
        <v>0</v>
      </c>
      <c r="I1618" s="17">
        <v>1</v>
      </c>
      <c r="J1618" s="77"/>
      <c r="K1618" s="122"/>
    </row>
    <row r="1619" spans="1:11" ht="16.2" x14ac:dyDescent="0.3">
      <c r="A1619" s="63"/>
      <c r="B1619" s="45" t="s">
        <v>441</v>
      </c>
      <c r="C1619" s="4">
        <v>12</v>
      </c>
      <c r="D1619" s="4">
        <f t="shared" si="292"/>
        <v>10</v>
      </c>
      <c r="E1619" s="4"/>
      <c r="F1619" s="4">
        <f t="shared" si="296"/>
        <v>2</v>
      </c>
      <c r="G1619" s="17">
        <f t="shared" si="297"/>
        <v>373.33333333333331</v>
      </c>
      <c r="H1619" s="17">
        <f t="shared" si="298"/>
        <v>0</v>
      </c>
      <c r="I1619" s="17"/>
      <c r="J1619" s="77"/>
      <c r="K1619" s="122"/>
    </row>
    <row r="1620" spans="1:11" s="140" customFormat="1" ht="32.4" x14ac:dyDescent="0.3">
      <c r="A1620" s="153"/>
      <c r="B1620" s="114" t="s">
        <v>1828</v>
      </c>
      <c r="C1620" s="30">
        <v>13</v>
      </c>
      <c r="D1620" s="30">
        <f t="shared" si="292"/>
        <v>11</v>
      </c>
      <c r="E1620" s="30"/>
      <c r="F1620" s="30">
        <v>2</v>
      </c>
      <c r="G1620" s="23">
        <f>IF(2&lt;F1620,2,F1620)*150*4/3</f>
        <v>400</v>
      </c>
      <c r="H1620" s="23">
        <f>IF(F1620&gt;2,F1620-2,0)*150*5/3</f>
        <v>0</v>
      </c>
      <c r="I1620" s="23">
        <v>1</v>
      </c>
      <c r="J1620" s="115"/>
      <c r="K1620" s="191">
        <f>150*8*2+150*2*4/3+150*5/3</f>
        <v>3050</v>
      </c>
    </row>
    <row r="1621" spans="1:11" ht="16.2" x14ac:dyDescent="0.3">
      <c r="A1621" s="63"/>
      <c r="B1621" s="45" t="s">
        <v>442</v>
      </c>
      <c r="C1621" s="4">
        <v>12</v>
      </c>
      <c r="D1621" s="4">
        <f t="shared" si="292"/>
        <v>10</v>
      </c>
      <c r="E1621" s="4"/>
      <c r="F1621" s="19">
        <f t="shared" si="296"/>
        <v>2</v>
      </c>
      <c r="G1621" s="17">
        <f t="shared" ref="G1621" si="299">IF(2&lt;F1621,2,F1621)*150*4/3</f>
        <v>400</v>
      </c>
      <c r="H1621" s="17">
        <f t="shared" ref="H1621" si="300">IF(F1621&gt;2,F1621-2,0)*150*5/3</f>
        <v>0</v>
      </c>
      <c r="I1621" s="17"/>
      <c r="J1621" s="77"/>
      <c r="K1621" s="122"/>
    </row>
    <row r="1622" spans="1:11" ht="16.2" x14ac:dyDescent="0.3">
      <c r="A1622" s="63"/>
      <c r="B1622" s="45" t="s">
        <v>443</v>
      </c>
      <c r="C1622" s="4"/>
      <c r="D1622" s="4" t="str">
        <f t="shared" si="292"/>
        <v/>
      </c>
      <c r="E1622" s="4"/>
      <c r="F1622" s="4"/>
      <c r="G1622" s="17"/>
      <c r="H1622" s="17"/>
      <c r="I1622" s="17"/>
      <c r="J1622" s="77"/>
      <c r="K1622" s="122"/>
    </row>
    <row r="1623" spans="1:11" ht="16.2" x14ac:dyDescent="0.3">
      <c r="A1623" s="63"/>
      <c r="B1623" s="45" t="s">
        <v>444</v>
      </c>
      <c r="C1623" s="4"/>
      <c r="D1623" s="4" t="str">
        <f t="shared" si="292"/>
        <v/>
      </c>
      <c r="E1623" s="4"/>
      <c r="F1623" s="4"/>
      <c r="G1623" s="17"/>
      <c r="H1623" s="17"/>
      <c r="I1623" s="17"/>
      <c r="J1623" s="77"/>
      <c r="K1623" s="122"/>
    </row>
    <row r="1624" spans="1:11" ht="16.2" x14ac:dyDescent="0.3">
      <c r="A1624" s="63"/>
      <c r="B1624" s="45" t="s">
        <v>445</v>
      </c>
      <c r="C1624" s="4">
        <v>12</v>
      </c>
      <c r="D1624" s="4">
        <f t="shared" si="292"/>
        <v>10</v>
      </c>
      <c r="E1624" s="4"/>
      <c r="F1624" s="4">
        <f t="shared" si="296"/>
        <v>2</v>
      </c>
      <c r="G1624" s="17">
        <f t="shared" ref="G1624:G1640" si="301">IF(2&lt;F1624,2,F1624)*150*4/3</f>
        <v>400</v>
      </c>
      <c r="H1624" s="17">
        <f t="shared" ref="H1624:H1640" si="302">IF(F1624&gt;2,F1624-2,0)*150*5/3</f>
        <v>0</v>
      </c>
      <c r="I1624" s="17"/>
      <c r="J1624" s="77"/>
      <c r="K1624" s="122"/>
    </row>
    <row r="1625" spans="1:11" ht="16.2" x14ac:dyDescent="0.3">
      <c r="A1625" s="63"/>
      <c r="B1625" s="45" t="s">
        <v>446</v>
      </c>
      <c r="C1625" s="4">
        <v>12</v>
      </c>
      <c r="D1625" s="4">
        <f t="shared" si="292"/>
        <v>10</v>
      </c>
      <c r="E1625" s="4"/>
      <c r="F1625" s="4">
        <f t="shared" si="296"/>
        <v>2</v>
      </c>
      <c r="G1625" s="17">
        <f t="shared" si="301"/>
        <v>400</v>
      </c>
      <c r="H1625" s="17">
        <f t="shared" si="302"/>
        <v>0</v>
      </c>
      <c r="I1625" s="17"/>
      <c r="J1625" s="77"/>
      <c r="K1625" s="122"/>
    </row>
    <row r="1626" spans="1:11" ht="16.2" x14ac:dyDescent="0.3">
      <c r="A1626" s="63"/>
      <c r="B1626" s="45" t="s">
        <v>447</v>
      </c>
      <c r="C1626" s="4">
        <v>12</v>
      </c>
      <c r="D1626" s="4">
        <f t="shared" si="292"/>
        <v>10</v>
      </c>
      <c r="E1626" s="4"/>
      <c r="F1626" s="4">
        <f t="shared" si="296"/>
        <v>2</v>
      </c>
      <c r="G1626" s="17">
        <f t="shared" si="301"/>
        <v>400</v>
      </c>
      <c r="H1626" s="17">
        <f t="shared" si="302"/>
        <v>0</v>
      </c>
      <c r="I1626" s="17"/>
      <c r="J1626" s="77"/>
      <c r="K1626" s="122"/>
    </row>
    <row r="1627" spans="1:11" ht="16.2" x14ac:dyDescent="0.3">
      <c r="A1627" s="63"/>
      <c r="B1627" s="45" t="s">
        <v>448</v>
      </c>
      <c r="C1627" s="4">
        <v>12</v>
      </c>
      <c r="D1627" s="4">
        <f t="shared" si="292"/>
        <v>10</v>
      </c>
      <c r="E1627" s="4"/>
      <c r="F1627" s="4">
        <f t="shared" si="296"/>
        <v>2</v>
      </c>
      <c r="G1627" s="17">
        <f t="shared" si="301"/>
        <v>400</v>
      </c>
      <c r="H1627" s="17">
        <f t="shared" si="302"/>
        <v>0</v>
      </c>
      <c r="I1627" s="17"/>
      <c r="J1627" s="77"/>
      <c r="K1627" s="122"/>
    </row>
    <row r="1628" spans="1:11" ht="16.2" x14ac:dyDescent="0.3">
      <c r="A1628" s="63"/>
      <c r="B1628" s="45" t="s">
        <v>449</v>
      </c>
      <c r="C1628" s="4">
        <v>12</v>
      </c>
      <c r="D1628" s="4">
        <f t="shared" si="292"/>
        <v>10</v>
      </c>
      <c r="E1628" s="4"/>
      <c r="F1628" s="4">
        <f t="shared" si="296"/>
        <v>2</v>
      </c>
      <c r="G1628" s="17">
        <f t="shared" si="301"/>
        <v>400</v>
      </c>
      <c r="H1628" s="17">
        <f t="shared" si="302"/>
        <v>0</v>
      </c>
      <c r="I1628" s="17"/>
      <c r="J1628" s="77"/>
      <c r="K1628" s="122"/>
    </row>
    <row r="1629" spans="1:11" ht="16.2" x14ac:dyDescent="0.3">
      <c r="A1629" s="63"/>
      <c r="B1629" s="45" t="s">
        <v>450</v>
      </c>
      <c r="C1629" s="4"/>
      <c r="D1629" s="4" t="str">
        <f t="shared" si="292"/>
        <v/>
      </c>
      <c r="E1629" s="4"/>
      <c r="F1629" s="4"/>
      <c r="G1629" s="17"/>
      <c r="H1629" s="17"/>
      <c r="I1629" s="17"/>
      <c r="J1629" s="77"/>
      <c r="K1629" s="122"/>
    </row>
    <row r="1630" spans="1:11" ht="16.2" x14ac:dyDescent="0.3">
      <c r="A1630" s="63"/>
      <c r="B1630" s="45" t="s">
        <v>451</v>
      </c>
      <c r="C1630" s="4">
        <v>12</v>
      </c>
      <c r="D1630" s="4">
        <f t="shared" si="292"/>
        <v>10</v>
      </c>
      <c r="E1630" s="4"/>
      <c r="F1630" s="4">
        <f t="shared" si="296"/>
        <v>2</v>
      </c>
      <c r="G1630" s="17">
        <f t="shared" si="301"/>
        <v>400</v>
      </c>
      <c r="H1630" s="17">
        <f t="shared" si="302"/>
        <v>0</v>
      </c>
      <c r="I1630" s="17"/>
      <c r="J1630" s="77"/>
      <c r="K1630" s="122"/>
    </row>
    <row r="1631" spans="1:11" ht="16.2" x14ac:dyDescent="0.3">
      <c r="A1631" s="63"/>
      <c r="B1631" s="45" t="s">
        <v>452</v>
      </c>
      <c r="C1631" s="4">
        <v>13</v>
      </c>
      <c r="D1631" s="4">
        <f t="shared" si="292"/>
        <v>11</v>
      </c>
      <c r="E1631" s="4"/>
      <c r="F1631" s="4">
        <v>2</v>
      </c>
      <c r="G1631" s="17">
        <f t="shared" si="301"/>
        <v>400</v>
      </c>
      <c r="H1631" s="17">
        <f t="shared" si="302"/>
        <v>0</v>
      </c>
      <c r="I1631" s="17">
        <v>1</v>
      </c>
      <c r="J1631" s="77"/>
      <c r="K1631" s="122"/>
    </row>
    <row r="1632" spans="1:11" ht="16.2" x14ac:dyDescent="0.3">
      <c r="A1632" s="63"/>
      <c r="B1632" s="45" t="s">
        <v>453</v>
      </c>
      <c r="C1632" s="4">
        <v>13</v>
      </c>
      <c r="D1632" s="4">
        <f t="shared" si="292"/>
        <v>11</v>
      </c>
      <c r="E1632" s="4"/>
      <c r="F1632" s="4">
        <v>2</v>
      </c>
      <c r="G1632" s="17">
        <f t="shared" si="301"/>
        <v>400</v>
      </c>
      <c r="H1632" s="17">
        <f t="shared" si="302"/>
        <v>0</v>
      </c>
      <c r="I1632" s="17">
        <v>1</v>
      </c>
      <c r="J1632" s="77"/>
      <c r="K1632" s="122"/>
    </row>
    <row r="1633" spans="1:11" ht="16.2" x14ac:dyDescent="0.3">
      <c r="A1633" s="63"/>
      <c r="B1633" s="45" t="s">
        <v>454</v>
      </c>
      <c r="C1633" s="4">
        <v>12</v>
      </c>
      <c r="D1633" s="4">
        <f t="shared" si="292"/>
        <v>10</v>
      </c>
      <c r="E1633" s="4"/>
      <c r="F1633" s="4">
        <f t="shared" si="296"/>
        <v>2</v>
      </c>
      <c r="G1633" s="17">
        <f t="shared" si="301"/>
        <v>400</v>
      </c>
      <c r="H1633" s="17">
        <f t="shared" si="302"/>
        <v>0</v>
      </c>
      <c r="I1633" s="17"/>
      <c r="J1633" s="77"/>
      <c r="K1633" s="122"/>
    </row>
    <row r="1634" spans="1:11" ht="16.2" x14ac:dyDescent="0.3">
      <c r="A1634" s="63"/>
      <c r="B1634" s="45" t="s">
        <v>455</v>
      </c>
      <c r="C1634" s="4"/>
      <c r="D1634" s="4" t="str">
        <f t="shared" si="292"/>
        <v/>
      </c>
      <c r="E1634" s="4"/>
      <c r="F1634" s="4"/>
      <c r="G1634" s="17"/>
      <c r="H1634" s="17"/>
      <c r="I1634" s="17"/>
      <c r="J1634" s="77"/>
      <c r="K1634" s="122"/>
    </row>
    <row r="1635" spans="1:11" ht="16.2" x14ac:dyDescent="0.3">
      <c r="A1635" s="63"/>
      <c r="B1635" s="45" t="s">
        <v>456</v>
      </c>
      <c r="C1635" s="4"/>
      <c r="D1635" s="4" t="str">
        <f t="shared" si="292"/>
        <v/>
      </c>
      <c r="E1635" s="4"/>
      <c r="F1635" s="4"/>
      <c r="G1635" s="17"/>
      <c r="H1635" s="17"/>
      <c r="I1635" s="17"/>
      <c r="J1635" s="77"/>
      <c r="K1635" s="122"/>
    </row>
    <row r="1636" spans="1:11" ht="16.2" x14ac:dyDescent="0.3">
      <c r="A1636" s="63"/>
      <c r="B1636" s="45" t="s">
        <v>457</v>
      </c>
      <c r="C1636" s="4">
        <v>12</v>
      </c>
      <c r="D1636" s="4">
        <f t="shared" si="292"/>
        <v>10</v>
      </c>
      <c r="E1636" s="4"/>
      <c r="F1636" s="4">
        <f t="shared" si="296"/>
        <v>2</v>
      </c>
      <c r="G1636" s="17">
        <f t="shared" si="301"/>
        <v>400</v>
      </c>
      <c r="H1636" s="17">
        <f t="shared" si="302"/>
        <v>0</v>
      </c>
      <c r="I1636" s="17"/>
      <c r="J1636" s="77"/>
      <c r="K1636" s="122"/>
    </row>
    <row r="1637" spans="1:11" ht="16.2" x14ac:dyDescent="0.3">
      <c r="A1637" s="63"/>
      <c r="B1637" s="45" t="s">
        <v>458</v>
      </c>
      <c r="C1637" s="4">
        <v>12</v>
      </c>
      <c r="D1637" s="4">
        <f t="shared" si="292"/>
        <v>10</v>
      </c>
      <c r="E1637" s="4"/>
      <c r="F1637" s="4">
        <f t="shared" si="296"/>
        <v>2</v>
      </c>
      <c r="G1637" s="17">
        <f t="shared" si="301"/>
        <v>400</v>
      </c>
      <c r="H1637" s="17">
        <f t="shared" si="302"/>
        <v>0</v>
      </c>
      <c r="I1637" s="17"/>
      <c r="J1637" s="77"/>
      <c r="K1637" s="122"/>
    </row>
    <row r="1638" spans="1:11" ht="16.2" x14ac:dyDescent="0.3">
      <c r="A1638" s="63"/>
      <c r="B1638" s="45" t="s">
        <v>459</v>
      </c>
      <c r="C1638" s="4">
        <v>12</v>
      </c>
      <c r="D1638" s="4">
        <f t="shared" si="292"/>
        <v>10</v>
      </c>
      <c r="E1638" s="4"/>
      <c r="F1638" s="4">
        <f t="shared" si="296"/>
        <v>2</v>
      </c>
      <c r="G1638" s="17">
        <f t="shared" si="301"/>
        <v>400</v>
      </c>
      <c r="H1638" s="17">
        <f t="shared" si="302"/>
        <v>0</v>
      </c>
      <c r="I1638" s="17"/>
      <c r="J1638" s="77"/>
      <c r="K1638" s="122"/>
    </row>
    <row r="1639" spans="1:11" ht="16.2" x14ac:dyDescent="0.3">
      <c r="A1639" s="63"/>
      <c r="B1639" s="45" t="s">
        <v>460</v>
      </c>
      <c r="C1639" s="4">
        <v>12</v>
      </c>
      <c r="D1639" s="4">
        <f t="shared" si="292"/>
        <v>10</v>
      </c>
      <c r="E1639" s="4"/>
      <c r="F1639" s="4">
        <f t="shared" si="296"/>
        <v>2</v>
      </c>
      <c r="G1639" s="17">
        <f t="shared" si="301"/>
        <v>400</v>
      </c>
      <c r="H1639" s="17">
        <f t="shared" si="302"/>
        <v>0</v>
      </c>
      <c r="I1639" s="17"/>
      <c r="J1639" s="77"/>
      <c r="K1639" s="122"/>
    </row>
    <row r="1640" spans="1:11" ht="16.2" x14ac:dyDescent="0.3">
      <c r="A1640" s="63"/>
      <c r="B1640" s="8" t="s">
        <v>59</v>
      </c>
      <c r="C1640" s="4"/>
      <c r="D1640" s="4" t="s">
        <v>2026</v>
      </c>
      <c r="E1640" s="4"/>
      <c r="F1640" s="4">
        <v>44</v>
      </c>
      <c r="G1640" s="1">
        <f t="shared" si="301"/>
        <v>400</v>
      </c>
      <c r="H1640" s="1">
        <f t="shared" si="302"/>
        <v>10500</v>
      </c>
      <c r="I1640" s="1">
        <v>3</v>
      </c>
      <c r="J1640" s="77">
        <v>25760</v>
      </c>
      <c r="K1640" s="122"/>
    </row>
    <row r="1641" spans="1:11" ht="32.4" x14ac:dyDescent="0.3">
      <c r="A1641" s="63"/>
      <c r="B1641" s="90" t="s">
        <v>1849</v>
      </c>
      <c r="C1641" s="18"/>
      <c r="D1641" s="4"/>
      <c r="E1641" s="4"/>
      <c r="F1641" s="4"/>
      <c r="G1641" s="1"/>
      <c r="H1641" s="1"/>
      <c r="I1641" s="1"/>
      <c r="J1641" s="43">
        <v>11154</v>
      </c>
      <c r="K1641" s="122">
        <v>3050</v>
      </c>
    </row>
    <row r="1642" spans="1:11" ht="16.2" x14ac:dyDescent="0.3">
      <c r="A1642" s="63"/>
      <c r="B1642" s="8" t="s">
        <v>1817</v>
      </c>
      <c r="C1642" s="18"/>
      <c r="D1642" s="4"/>
      <c r="E1642" s="4"/>
      <c r="F1642" s="4"/>
      <c r="G1642" s="1"/>
      <c r="H1642" s="1"/>
      <c r="I1642" s="1"/>
      <c r="J1642" s="43">
        <v>39964</v>
      </c>
      <c r="K1642" s="122"/>
    </row>
    <row r="1643" spans="1:11" ht="16.2" x14ac:dyDescent="0.3">
      <c r="A1643" s="63"/>
      <c r="B1643" s="8" t="s">
        <v>1</v>
      </c>
      <c r="C1643" s="18"/>
      <c r="D1643" s="4"/>
      <c r="E1643" s="4"/>
      <c r="F1643" s="4"/>
      <c r="G1643" s="1"/>
      <c r="H1643" s="1"/>
      <c r="I1643" s="1"/>
      <c r="J1643" s="43">
        <v>45624</v>
      </c>
      <c r="K1643" s="122"/>
    </row>
    <row r="1644" spans="1:11" ht="16.2" x14ac:dyDescent="0.3">
      <c r="A1644" s="63"/>
      <c r="B1644" s="8" t="s">
        <v>405</v>
      </c>
      <c r="C1644" s="9"/>
      <c r="D1644" s="9" t="str">
        <f t="shared" si="292"/>
        <v/>
      </c>
      <c r="E1644" s="9"/>
      <c r="F1644" s="9"/>
      <c r="G1644" s="10"/>
      <c r="H1644" s="10"/>
      <c r="I1644" s="10"/>
      <c r="J1644" s="78">
        <v>5660</v>
      </c>
      <c r="K1644" s="122"/>
    </row>
    <row r="1645" spans="1:11" x14ac:dyDescent="0.3">
      <c r="A1645" s="63"/>
      <c r="B1645"/>
      <c r="K1645" s="122"/>
    </row>
    <row r="1646" spans="1:11" ht="16.2" x14ac:dyDescent="0.3">
      <c r="A1646" s="63"/>
      <c r="B1646" s="45" t="s">
        <v>463</v>
      </c>
      <c r="C1646" s="4"/>
      <c r="D1646" s="4" t="str">
        <f>IF((OR(C1646&gt;12,C1646=12)),C1646-2,IF(C1646=8,C1646-1,""))</f>
        <v/>
      </c>
      <c r="E1646" s="4"/>
      <c r="F1646" s="4"/>
      <c r="G1646" s="1"/>
      <c r="H1646" s="1"/>
      <c r="I1646" s="1"/>
      <c r="J1646" s="77"/>
      <c r="K1646" s="122"/>
    </row>
    <row r="1647" spans="1:11" ht="16.2" x14ac:dyDescent="0.3">
      <c r="A1647" s="63"/>
      <c r="B1647" s="45" t="s">
        <v>464</v>
      </c>
      <c r="C1647" s="4">
        <v>12</v>
      </c>
      <c r="D1647" s="4">
        <f t="shared" ref="D1647:D1676" si="303">IF((OR(C1647&gt;12,C1647=12)),C1647-2,IF(C1647=8,C1647-1,""))</f>
        <v>10</v>
      </c>
      <c r="E1647" s="4"/>
      <c r="F1647" s="4">
        <f t="shared" ref="F1647:F1674" si="304">D1647-8</f>
        <v>2</v>
      </c>
      <c r="G1647" s="1">
        <f t="shared" ref="G1647:G1675" si="305">IF(2&lt;F1647,2,F1647)*150*4/3</f>
        <v>400</v>
      </c>
      <c r="H1647" s="1">
        <f t="shared" ref="H1647:H1675" si="306">IF(F1647&gt;2,F1647-2,0)*150*5/3</f>
        <v>0</v>
      </c>
      <c r="I1647" s="1"/>
      <c r="J1647" s="77"/>
      <c r="K1647" s="122"/>
    </row>
    <row r="1648" spans="1:11" ht="16.2" x14ac:dyDescent="0.3">
      <c r="A1648" s="63"/>
      <c r="B1648" s="45" t="s">
        <v>465</v>
      </c>
      <c r="C1648" s="4">
        <v>12</v>
      </c>
      <c r="D1648" s="4">
        <f t="shared" si="303"/>
        <v>10</v>
      </c>
      <c r="E1648" s="4"/>
      <c r="F1648" s="4">
        <f t="shared" si="304"/>
        <v>2</v>
      </c>
      <c r="G1648" s="1">
        <f t="shared" si="305"/>
        <v>400</v>
      </c>
      <c r="H1648" s="1">
        <f t="shared" si="306"/>
        <v>0</v>
      </c>
      <c r="I1648" s="1"/>
      <c r="J1648" s="77"/>
      <c r="K1648" s="122"/>
    </row>
    <row r="1649" spans="1:11" ht="16.2" x14ac:dyDescent="0.3">
      <c r="A1649" s="63"/>
      <c r="B1649" s="45" t="s">
        <v>466</v>
      </c>
      <c r="C1649" s="4">
        <v>13</v>
      </c>
      <c r="D1649" s="4">
        <f t="shared" si="303"/>
        <v>11</v>
      </c>
      <c r="E1649" s="4"/>
      <c r="F1649" s="4">
        <v>2</v>
      </c>
      <c r="G1649" s="1">
        <f t="shared" si="305"/>
        <v>400</v>
      </c>
      <c r="H1649" s="1">
        <f t="shared" si="306"/>
        <v>0</v>
      </c>
      <c r="I1649" s="1">
        <v>1</v>
      </c>
      <c r="J1649" s="77"/>
      <c r="K1649" s="122"/>
    </row>
    <row r="1650" spans="1:11" ht="16.2" x14ac:dyDescent="0.3">
      <c r="A1650" s="63"/>
      <c r="B1650" s="45" t="s">
        <v>467</v>
      </c>
      <c r="C1650" s="4">
        <v>12</v>
      </c>
      <c r="D1650" s="4">
        <f t="shared" si="303"/>
        <v>10</v>
      </c>
      <c r="E1650" s="4"/>
      <c r="F1650" s="4">
        <f t="shared" si="304"/>
        <v>2</v>
      </c>
      <c r="G1650" s="1">
        <f t="shared" si="305"/>
        <v>400</v>
      </c>
      <c r="H1650" s="1">
        <f t="shared" si="306"/>
        <v>0</v>
      </c>
      <c r="I1650" s="1"/>
      <c r="J1650" s="77"/>
      <c r="K1650" s="122"/>
    </row>
    <row r="1651" spans="1:11" ht="16.2" x14ac:dyDescent="0.3">
      <c r="A1651" s="63"/>
      <c r="B1651" s="45" t="s">
        <v>468</v>
      </c>
      <c r="C1651" s="4">
        <v>13</v>
      </c>
      <c r="D1651" s="4">
        <f t="shared" si="303"/>
        <v>11</v>
      </c>
      <c r="E1651" s="4"/>
      <c r="F1651" s="4">
        <v>2</v>
      </c>
      <c r="G1651" s="1">
        <f t="shared" si="305"/>
        <v>400</v>
      </c>
      <c r="H1651" s="1">
        <f t="shared" si="306"/>
        <v>0</v>
      </c>
      <c r="I1651" s="1">
        <v>1</v>
      </c>
      <c r="J1651" s="77"/>
      <c r="K1651" s="122"/>
    </row>
    <row r="1652" spans="1:11" ht="16.2" x14ac:dyDescent="0.3">
      <c r="A1652" s="63"/>
      <c r="B1652" s="45" t="s">
        <v>469</v>
      </c>
      <c r="C1652" s="4"/>
      <c r="D1652" s="4" t="str">
        <f t="shared" si="303"/>
        <v/>
      </c>
      <c r="E1652" s="4"/>
      <c r="F1652" s="4"/>
      <c r="G1652" s="1"/>
      <c r="H1652" s="1"/>
      <c r="I1652" s="1"/>
      <c r="J1652" s="77"/>
      <c r="K1652" s="122"/>
    </row>
    <row r="1653" spans="1:11" ht="16.2" x14ac:dyDescent="0.3">
      <c r="A1653" s="63"/>
      <c r="B1653" s="45" t="s">
        <v>470</v>
      </c>
      <c r="C1653" s="4"/>
      <c r="D1653" s="4" t="str">
        <f t="shared" si="303"/>
        <v/>
      </c>
      <c r="E1653" s="4"/>
      <c r="F1653" s="4"/>
      <c r="G1653" s="1"/>
      <c r="H1653" s="1"/>
      <c r="I1653" s="1"/>
      <c r="J1653" s="77"/>
      <c r="K1653" s="122"/>
    </row>
    <row r="1654" spans="1:11" ht="16.2" x14ac:dyDescent="0.3">
      <c r="A1654" s="63"/>
      <c r="B1654" s="45" t="s">
        <v>471</v>
      </c>
      <c r="C1654" s="4">
        <v>12</v>
      </c>
      <c r="D1654" s="4">
        <f t="shared" si="303"/>
        <v>10</v>
      </c>
      <c r="E1654" s="4"/>
      <c r="F1654" s="4">
        <f t="shared" si="304"/>
        <v>2</v>
      </c>
      <c r="G1654" s="1">
        <f t="shared" si="305"/>
        <v>400</v>
      </c>
      <c r="H1654" s="1">
        <f t="shared" si="306"/>
        <v>0</v>
      </c>
      <c r="I1654" s="1"/>
      <c r="J1654" s="77"/>
      <c r="K1654" s="122"/>
    </row>
    <row r="1655" spans="1:11" ht="16.2" x14ac:dyDescent="0.3">
      <c r="A1655" s="63"/>
      <c r="B1655" s="45" t="s">
        <v>472</v>
      </c>
      <c r="C1655" s="4">
        <v>12</v>
      </c>
      <c r="D1655" s="4">
        <f t="shared" si="303"/>
        <v>10</v>
      </c>
      <c r="E1655" s="4"/>
      <c r="F1655" s="4">
        <f t="shared" si="304"/>
        <v>2</v>
      </c>
      <c r="G1655" s="1">
        <f t="shared" si="305"/>
        <v>400</v>
      </c>
      <c r="H1655" s="1">
        <f t="shared" si="306"/>
        <v>0</v>
      </c>
      <c r="I1655" s="1"/>
      <c r="J1655" s="77"/>
      <c r="K1655" s="122"/>
    </row>
    <row r="1656" spans="1:11" ht="16.2" x14ac:dyDescent="0.3">
      <c r="A1656" s="63"/>
      <c r="B1656" s="45" t="s">
        <v>473</v>
      </c>
      <c r="C1656" s="4">
        <v>12</v>
      </c>
      <c r="D1656" s="4">
        <f t="shared" si="303"/>
        <v>10</v>
      </c>
      <c r="E1656" s="4"/>
      <c r="F1656" s="4">
        <f t="shared" si="304"/>
        <v>2</v>
      </c>
      <c r="G1656" s="1">
        <f t="shared" si="305"/>
        <v>400</v>
      </c>
      <c r="H1656" s="1">
        <f t="shared" si="306"/>
        <v>0</v>
      </c>
      <c r="I1656" s="1"/>
      <c r="J1656" s="77"/>
      <c r="K1656" s="122"/>
    </row>
    <row r="1657" spans="1:11" ht="16.2" x14ac:dyDescent="0.3">
      <c r="A1657" s="63"/>
      <c r="B1657" s="45" t="s">
        <v>474</v>
      </c>
      <c r="C1657" s="4">
        <v>12</v>
      </c>
      <c r="D1657" s="4">
        <f t="shared" si="303"/>
        <v>10</v>
      </c>
      <c r="E1657" s="4"/>
      <c r="F1657" s="4">
        <f t="shared" si="304"/>
        <v>2</v>
      </c>
      <c r="G1657" s="1">
        <f t="shared" si="305"/>
        <v>400</v>
      </c>
      <c r="H1657" s="1">
        <f t="shared" si="306"/>
        <v>0</v>
      </c>
      <c r="I1657" s="1"/>
      <c r="J1657" s="77"/>
      <c r="K1657" s="122"/>
    </row>
    <row r="1658" spans="1:11" ht="16.2" x14ac:dyDescent="0.3">
      <c r="A1658" s="63"/>
      <c r="B1658" s="45" t="s">
        <v>475</v>
      </c>
      <c r="C1658" s="4"/>
      <c r="D1658" s="4" t="str">
        <f t="shared" si="303"/>
        <v/>
      </c>
      <c r="E1658" s="4"/>
      <c r="F1658" s="4"/>
      <c r="G1658" s="1"/>
      <c r="H1658" s="1"/>
      <c r="I1658" s="1"/>
      <c r="J1658" s="77"/>
      <c r="K1658" s="122"/>
    </row>
    <row r="1659" spans="1:11" ht="16.2" x14ac:dyDescent="0.3">
      <c r="A1659" s="63"/>
      <c r="B1659" s="45" t="s">
        <v>476</v>
      </c>
      <c r="C1659" s="4"/>
      <c r="D1659" s="4" t="str">
        <f t="shared" si="303"/>
        <v/>
      </c>
      <c r="E1659" s="4"/>
      <c r="F1659" s="4"/>
      <c r="G1659" s="1"/>
      <c r="H1659" s="1"/>
      <c r="I1659" s="1"/>
      <c r="J1659" s="77"/>
      <c r="K1659" s="122"/>
    </row>
    <row r="1660" spans="1:11" ht="16.2" x14ac:dyDescent="0.3">
      <c r="A1660" s="63"/>
      <c r="B1660" s="179" t="s">
        <v>2063</v>
      </c>
      <c r="C1660" s="19"/>
      <c r="D1660" s="19" t="str">
        <f t="shared" si="303"/>
        <v/>
      </c>
      <c r="E1660" s="19"/>
      <c r="F1660" s="19"/>
      <c r="G1660" s="28"/>
      <c r="H1660" s="28"/>
      <c r="I1660" s="28"/>
      <c r="J1660" s="91"/>
      <c r="K1660" s="122"/>
    </row>
    <row r="1661" spans="1:11" ht="16.2" x14ac:dyDescent="0.3">
      <c r="A1661" s="63"/>
      <c r="B1661" s="179" t="s">
        <v>2150</v>
      </c>
      <c r="C1661" s="19"/>
      <c r="D1661" s="19" t="str">
        <f t="shared" si="303"/>
        <v/>
      </c>
      <c r="E1661" s="19"/>
      <c r="F1661" s="19"/>
      <c r="G1661" s="28"/>
      <c r="H1661" s="28"/>
      <c r="I1661" s="28"/>
      <c r="J1661" s="91"/>
      <c r="K1661" s="122"/>
    </row>
    <row r="1662" spans="1:11" ht="32.4" x14ac:dyDescent="0.3">
      <c r="A1662" s="63"/>
      <c r="B1662" s="70" t="s">
        <v>1928</v>
      </c>
      <c r="C1662" s="9">
        <v>12</v>
      </c>
      <c r="D1662" s="9">
        <f t="shared" si="303"/>
        <v>10</v>
      </c>
      <c r="E1662" s="9"/>
      <c r="F1662" s="9">
        <f t="shared" si="304"/>
        <v>2</v>
      </c>
      <c r="G1662" s="10">
        <f t="shared" si="305"/>
        <v>400</v>
      </c>
      <c r="H1662" s="10">
        <f t="shared" si="306"/>
        <v>0</v>
      </c>
      <c r="I1662" s="10"/>
      <c r="J1662" s="78"/>
      <c r="K1662" s="127">
        <f>150*8*2+150*2*4/3</f>
        <v>2800</v>
      </c>
    </row>
    <row r="1663" spans="1:11" ht="32.4" x14ac:dyDescent="0.3">
      <c r="A1663" s="63"/>
      <c r="B1663" s="70" t="s">
        <v>1929</v>
      </c>
      <c r="C1663" s="9">
        <v>12</v>
      </c>
      <c r="D1663" s="9">
        <f t="shared" si="303"/>
        <v>10</v>
      </c>
      <c r="E1663" s="9"/>
      <c r="F1663" s="9">
        <f t="shared" si="304"/>
        <v>2</v>
      </c>
      <c r="G1663" s="10">
        <f t="shared" si="305"/>
        <v>400</v>
      </c>
      <c r="H1663" s="10">
        <f t="shared" si="306"/>
        <v>0</v>
      </c>
      <c r="I1663" s="10"/>
      <c r="J1663" s="78"/>
      <c r="K1663" s="127">
        <v>2800</v>
      </c>
    </row>
    <row r="1664" spans="1:11" ht="16.2" x14ac:dyDescent="0.3">
      <c r="A1664" s="63"/>
      <c r="B1664" s="45" t="s">
        <v>481</v>
      </c>
      <c r="C1664" s="4"/>
      <c r="D1664" s="4" t="str">
        <f t="shared" si="303"/>
        <v/>
      </c>
      <c r="E1664" s="4"/>
      <c r="F1664" s="4"/>
      <c r="G1664" s="1"/>
      <c r="H1664" s="1"/>
      <c r="I1664" s="1"/>
      <c r="J1664" s="77"/>
      <c r="K1664" s="122"/>
    </row>
    <row r="1665" spans="1:11" ht="16.2" x14ac:dyDescent="0.3">
      <c r="A1665" s="63"/>
      <c r="B1665" s="45" t="s">
        <v>482</v>
      </c>
      <c r="C1665" s="4"/>
      <c r="D1665" s="4" t="str">
        <f t="shared" si="303"/>
        <v/>
      </c>
      <c r="E1665" s="4"/>
      <c r="F1665" s="4"/>
      <c r="G1665" s="1"/>
      <c r="H1665" s="1"/>
      <c r="I1665" s="1"/>
      <c r="J1665" s="77"/>
      <c r="K1665" s="122"/>
    </row>
    <row r="1666" spans="1:11" ht="16.2" x14ac:dyDescent="0.3">
      <c r="A1666" s="63"/>
      <c r="B1666" s="45" t="s">
        <v>483</v>
      </c>
      <c r="C1666" s="4">
        <v>12</v>
      </c>
      <c r="D1666" s="4">
        <f t="shared" si="303"/>
        <v>10</v>
      </c>
      <c r="E1666" s="4"/>
      <c r="F1666" s="4">
        <f t="shared" si="304"/>
        <v>2</v>
      </c>
      <c r="G1666" s="1">
        <f t="shared" si="305"/>
        <v>400</v>
      </c>
      <c r="H1666" s="1">
        <f t="shared" si="306"/>
        <v>0</v>
      </c>
      <c r="I1666" s="1"/>
      <c r="J1666" s="77"/>
      <c r="K1666" s="122"/>
    </row>
    <row r="1667" spans="1:11" ht="16.2" x14ac:dyDescent="0.3">
      <c r="A1667" s="63"/>
      <c r="B1667" s="45" t="s">
        <v>484</v>
      </c>
      <c r="C1667" s="4">
        <v>12</v>
      </c>
      <c r="D1667" s="4">
        <f t="shared" si="303"/>
        <v>10</v>
      </c>
      <c r="E1667" s="4"/>
      <c r="F1667" s="4">
        <f t="shared" si="304"/>
        <v>2</v>
      </c>
      <c r="G1667" s="1">
        <f t="shared" si="305"/>
        <v>400</v>
      </c>
      <c r="H1667" s="1">
        <f t="shared" si="306"/>
        <v>0</v>
      </c>
      <c r="I1667" s="1"/>
      <c r="J1667" s="77"/>
      <c r="K1667" s="122"/>
    </row>
    <row r="1668" spans="1:11" ht="16.2" x14ac:dyDescent="0.3">
      <c r="A1668" s="63"/>
      <c r="B1668" s="45" t="s">
        <v>485</v>
      </c>
      <c r="C1668" s="4">
        <v>12</v>
      </c>
      <c r="D1668" s="4">
        <f t="shared" si="303"/>
        <v>10</v>
      </c>
      <c r="E1668" s="4"/>
      <c r="F1668" s="4">
        <f t="shared" si="304"/>
        <v>2</v>
      </c>
      <c r="G1668" s="1">
        <f t="shared" si="305"/>
        <v>400</v>
      </c>
      <c r="H1668" s="1">
        <f t="shared" si="306"/>
        <v>0</v>
      </c>
      <c r="I1668" s="1"/>
      <c r="J1668" s="77"/>
      <c r="K1668" s="122"/>
    </row>
    <row r="1669" spans="1:11" ht="16.2" x14ac:dyDescent="0.3">
      <c r="A1669" s="63"/>
      <c r="B1669" s="45" t="s">
        <v>486</v>
      </c>
      <c r="C1669" s="4">
        <v>12</v>
      </c>
      <c r="D1669" s="4">
        <f t="shared" si="303"/>
        <v>10</v>
      </c>
      <c r="E1669" s="4"/>
      <c r="F1669" s="4">
        <f t="shared" si="304"/>
        <v>2</v>
      </c>
      <c r="G1669" s="1">
        <f t="shared" si="305"/>
        <v>400</v>
      </c>
      <c r="H1669" s="1">
        <f t="shared" si="306"/>
        <v>0</v>
      </c>
      <c r="I1669" s="1"/>
      <c r="J1669" s="77"/>
      <c r="K1669" s="122"/>
    </row>
    <row r="1670" spans="1:11" ht="16.2" x14ac:dyDescent="0.3">
      <c r="A1670" s="63"/>
      <c r="B1670" s="45" t="s">
        <v>487</v>
      </c>
      <c r="C1670" s="4">
        <v>12</v>
      </c>
      <c r="D1670" s="4">
        <f t="shared" si="303"/>
        <v>10</v>
      </c>
      <c r="E1670" s="4"/>
      <c r="F1670" s="4">
        <f t="shared" si="304"/>
        <v>2</v>
      </c>
      <c r="G1670" s="1">
        <f t="shared" si="305"/>
        <v>400</v>
      </c>
      <c r="H1670" s="1">
        <f t="shared" si="306"/>
        <v>0</v>
      </c>
      <c r="I1670" s="1"/>
      <c r="J1670" s="77"/>
      <c r="K1670" s="122"/>
    </row>
    <row r="1671" spans="1:11" ht="16.2" x14ac:dyDescent="0.3">
      <c r="A1671" s="63"/>
      <c r="B1671" s="45" t="s">
        <v>488</v>
      </c>
      <c r="C1671" s="4">
        <v>12</v>
      </c>
      <c r="D1671" s="4">
        <f t="shared" si="303"/>
        <v>10</v>
      </c>
      <c r="E1671" s="4"/>
      <c r="F1671" s="4">
        <f t="shared" si="304"/>
        <v>2</v>
      </c>
      <c r="G1671" s="1">
        <f t="shared" si="305"/>
        <v>400</v>
      </c>
      <c r="H1671" s="1">
        <f t="shared" si="306"/>
        <v>0</v>
      </c>
      <c r="I1671" s="1"/>
      <c r="J1671" s="77"/>
      <c r="K1671" s="122"/>
    </row>
    <row r="1672" spans="1:11" ht="16.2" x14ac:dyDescent="0.3">
      <c r="A1672" s="63"/>
      <c r="B1672" s="45" t="s">
        <v>489</v>
      </c>
      <c r="C1672" s="4">
        <v>12</v>
      </c>
      <c r="D1672" s="4">
        <f t="shared" si="303"/>
        <v>10</v>
      </c>
      <c r="E1672" s="4"/>
      <c r="F1672" s="4">
        <f t="shared" si="304"/>
        <v>2</v>
      </c>
      <c r="G1672" s="1">
        <f t="shared" si="305"/>
        <v>400</v>
      </c>
      <c r="H1672" s="1">
        <f t="shared" si="306"/>
        <v>0</v>
      </c>
      <c r="I1672" s="1"/>
      <c r="J1672" s="77"/>
      <c r="K1672" s="122"/>
    </row>
    <row r="1673" spans="1:11" ht="16.2" x14ac:dyDescent="0.3">
      <c r="A1673" s="63"/>
      <c r="B1673" s="45" t="s">
        <v>490</v>
      </c>
      <c r="C1673" s="4">
        <v>12</v>
      </c>
      <c r="D1673" s="4">
        <f t="shared" si="303"/>
        <v>10</v>
      </c>
      <c r="E1673" s="4"/>
      <c r="F1673" s="4">
        <f t="shared" si="304"/>
        <v>2</v>
      </c>
      <c r="G1673" s="1">
        <f t="shared" si="305"/>
        <v>400</v>
      </c>
      <c r="H1673" s="1">
        <f t="shared" si="306"/>
        <v>0</v>
      </c>
      <c r="I1673" s="1"/>
      <c r="J1673" s="77"/>
      <c r="K1673" s="122"/>
    </row>
    <row r="1674" spans="1:11" ht="16.2" x14ac:dyDescent="0.3">
      <c r="A1674" s="63"/>
      <c r="B1674" s="45" t="s">
        <v>491</v>
      </c>
      <c r="C1674" s="4">
        <v>12</v>
      </c>
      <c r="D1674" s="4">
        <f t="shared" si="303"/>
        <v>10</v>
      </c>
      <c r="E1674" s="4"/>
      <c r="F1674" s="4">
        <f t="shared" si="304"/>
        <v>2</v>
      </c>
      <c r="G1674" s="1">
        <f t="shared" si="305"/>
        <v>400</v>
      </c>
      <c r="H1674" s="1">
        <f t="shared" si="306"/>
        <v>0</v>
      </c>
      <c r="I1674" s="1"/>
      <c r="J1674" s="77"/>
      <c r="K1674" s="122"/>
    </row>
    <row r="1675" spans="1:11" ht="16.2" x14ac:dyDescent="0.3">
      <c r="A1675" s="63"/>
      <c r="B1675" s="45" t="s">
        <v>492</v>
      </c>
      <c r="C1675" s="4">
        <v>13</v>
      </c>
      <c r="D1675" s="4">
        <f t="shared" si="303"/>
        <v>11</v>
      </c>
      <c r="E1675" s="4"/>
      <c r="F1675" s="4">
        <v>2</v>
      </c>
      <c r="G1675" s="1">
        <f t="shared" si="305"/>
        <v>400</v>
      </c>
      <c r="H1675" s="1">
        <f t="shared" si="306"/>
        <v>0</v>
      </c>
      <c r="I1675" s="1">
        <v>1</v>
      </c>
      <c r="J1675" s="77"/>
      <c r="K1675" s="122"/>
    </row>
    <row r="1676" spans="1:11" ht="16.2" x14ac:dyDescent="0.3">
      <c r="A1676" s="63"/>
      <c r="B1676" s="45" t="s">
        <v>493</v>
      </c>
      <c r="C1676" s="4"/>
      <c r="D1676" s="4" t="str">
        <f t="shared" si="303"/>
        <v/>
      </c>
      <c r="E1676" s="4"/>
      <c r="F1676" s="4"/>
      <c r="G1676" s="1"/>
      <c r="H1676" s="1"/>
      <c r="I1676" s="1"/>
      <c r="J1676" s="77"/>
      <c r="K1676" s="122"/>
    </row>
    <row r="1677" spans="1:11" ht="16.2" x14ac:dyDescent="0.3">
      <c r="A1677" s="63"/>
      <c r="B1677" s="8" t="s">
        <v>59</v>
      </c>
      <c r="C1677" s="4"/>
      <c r="D1677" s="4">
        <v>152</v>
      </c>
      <c r="E1677" s="4"/>
      <c r="F1677" s="4">
        <f>SUM(F1647:F1676)</f>
        <v>42</v>
      </c>
      <c r="G1677" s="1"/>
      <c r="H1677" s="1"/>
      <c r="I1677" s="1">
        <v>3</v>
      </c>
      <c r="J1677" s="77">
        <v>22800</v>
      </c>
      <c r="K1677" s="122"/>
    </row>
    <row r="1678" spans="1:11" ht="32.4" x14ac:dyDescent="0.3">
      <c r="A1678" s="63"/>
      <c r="B1678" s="90" t="s">
        <v>1849</v>
      </c>
      <c r="C1678" s="4"/>
      <c r="D1678" s="4"/>
      <c r="E1678" s="4"/>
      <c r="F1678" s="4"/>
      <c r="G1678" s="1"/>
      <c r="H1678" s="1"/>
      <c r="I1678" s="1"/>
      <c r="J1678" s="43">
        <f>150*42*4/3+150*3*5/3</f>
        <v>9150</v>
      </c>
      <c r="K1678" s="122">
        <v>5600</v>
      </c>
    </row>
    <row r="1679" spans="1:11" ht="16.2" x14ac:dyDescent="0.3">
      <c r="A1679" s="63"/>
      <c r="B1679" s="8" t="s">
        <v>1817</v>
      </c>
      <c r="C1679" s="4"/>
      <c r="D1679" s="4"/>
      <c r="E1679" s="4"/>
      <c r="F1679" s="4"/>
      <c r="G1679" s="1"/>
      <c r="H1679" s="1"/>
      <c r="I1679" s="1"/>
      <c r="J1679" s="43">
        <v>37550</v>
      </c>
      <c r="K1679" s="122"/>
    </row>
    <row r="1680" spans="1:11" ht="16.2" x14ac:dyDescent="0.3">
      <c r="A1680" s="63"/>
      <c r="B1680" s="8" t="s">
        <v>1</v>
      </c>
      <c r="C1680" s="4"/>
      <c r="D1680" s="4"/>
      <c r="E1680" s="4"/>
      <c r="F1680" s="4"/>
      <c r="G1680" s="1"/>
      <c r="H1680" s="1"/>
      <c r="I1680" s="1"/>
      <c r="J1680" s="43">
        <v>47644</v>
      </c>
      <c r="K1680" s="122"/>
    </row>
    <row r="1681" spans="1:11" ht="16.2" x14ac:dyDescent="0.3">
      <c r="A1681" s="63"/>
      <c r="B1681" s="8" t="s">
        <v>405</v>
      </c>
      <c r="C1681" s="9"/>
      <c r="D1681" s="9" t="str">
        <f t="shared" ref="D1681" si="307">IF((OR(C1681&gt;12,C1681=12)),C1681-2,IF(C1681=8,C1681-1,""))</f>
        <v/>
      </c>
      <c r="E1681" s="9"/>
      <c r="F1681" s="9"/>
      <c r="G1681" s="10"/>
      <c r="H1681" s="10"/>
      <c r="I1681" s="10"/>
      <c r="J1681" s="78">
        <v>10094</v>
      </c>
      <c r="K1681" s="122"/>
    </row>
    <row r="1682" spans="1:11" x14ac:dyDescent="0.3">
      <c r="A1682" s="63"/>
      <c r="B1682"/>
      <c r="K1682" s="122"/>
    </row>
    <row r="1683" spans="1:11" ht="16.2" x14ac:dyDescent="0.3">
      <c r="A1683" s="63"/>
      <c r="B1683" s="45" t="s">
        <v>2</v>
      </c>
      <c r="C1683" s="4"/>
      <c r="D1683" s="4" t="str">
        <f>IF((OR(C1683&gt;12,C1683=12)),C1683-2,IF(C1683=8,C1683-1,""))</f>
        <v/>
      </c>
      <c r="E1683" s="4"/>
      <c r="F1683" s="4"/>
      <c r="G1683" s="1"/>
      <c r="H1683" s="1"/>
      <c r="I1683" s="1"/>
      <c r="J1683" s="77"/>
      <c r="K1683" s="122"/>
    </row>
    <row r="1684" spans="1:11" ht="16.2" x14ac:dyDescent="0.3">
      <c r="A1684" s="63"/>
      <c r="B1684" s="45" t="s">
        <v>3</v>
      </c>
      <c r="C1684" s="4">
        <v>12</v>
      </c>
      <c r="D1684" s="4">
        <f t="shared" ref="D1684:D1711" si="308">IF((OR(C1684&gt;12,C1684=12)),C1684-2,IF(C1684=8,C1684-1,""))</f>
        <v>10</v>
      </c>
      <c r="E1684" s="4"/>
      <c r="F1684" s="4">
        <f t="shared" ref="F1684:F1706" si="309">D1684-8</f>
        <v>2</v>
      </c>
      <c r="G1684" s="1">
        <f t="shared" ref="G1684:G1711" si="310">IF(2&lt;F1684,2,F1684)*150*4/3</f>
        <v>400</v>
      </c>
      <c r="H1684" s="1">
        <f t="shared" ref="H1684:H1711" si="311">IF(F1684&gt;2,F1684-2,0)*150*5/3</f>
        <v>0</v>
      </c>
      <c r="I1684" s="1"/>
      <c r="J1684" s="77"/>
      <c r="K1684" s="122"/>
    </row>
    <row r="1685" spans="1:11" ht="16.2" x14ac:dyDescent="0.3">
      <c r="A1685" s="63"/>
      <c r="B1685" s="45" t="s">
        <v>4</v>
      </c>
      <c r="C1685" s="4">
        <v>12</v>
      </c>
      <c r="D1685" s="4">
        <f t="shared" si="308"/>
        <v>10</v>
      </c>
      <c r="E1685" s="4"/>
      <c r="F1685" s="4">
        <f t="shared" si="309"/>
        <v>2</v>
      </c>
      <c r="G1685" s="1">
        <f t="shared" si="310"/>
        <v>400</v>
      </c>
      <c r="H1685" s="1">
        <f t="shared" si="311"/>
        <v>0</v>
      </c>
      <c r="I1685" s="1"/>
      <c r="J1685" s="77"/>
      <c r="K1685" s="122"/>
    </row>
    <row r="1686" spans="1:11" ht="16.2" x14ac:dyDescent="0.3">
      <c r="A1686" s="63"/>
      <c r="B1686" s="45" t="s">
        <v>5</v>
      </c>
      <c r="C1686" s="4">
        <v>12</v>
      </c>
      <c r="D1686" s="4">
        <f t="shared" si="308"/>
        <v>10</v>
      </c>
      <c r="E1686" s="4"/>
      <c r="F1686" s="4">
        <f t="shared" si="309"/>
        <v>2</v>
      </c>
      <c r="G1686" s="1">
        <f t="shared" si="310"/>
        <v>400</v>
      </c>
      <c r="H1686" s="1">
        <f t="shared" si="311"/>
        <v>0</v>
      </c>
      <c r="I1686" s="1"/>
      <c r="J1686" s="77"/>
      <c r="K1686" s="122"/>
    </row>
    <row r="1687" spans="1:11" ht="16.2" x14ac:dyDescent="0.3">
      <c r="A1687" s="63"/>
      <c r="B1687" s="45" t="s">
        <v>6</v>
      </c>
      <c r="C1687" s="4">
        <v>12</v>
      </c>
      <c r="D1687" s="4">
        <f t="shared" si="308"/>
        <v>10</v>
      </c>
      <c r="E1687" s="4"/>
      <c r="F1687" s="4">
        <f t="shared" si="309"/>
        <v>2</v>
      </c>
      <c r="G1687" s="1">
        <f t="shared" si="310"/>
        <v>400</v>
      </c>
      <c r="H1687" s="1">
        <f t="shared" si="311"/>
        <v>0</v>
      </c>
      <c r="I1687" s="1"/>
      <c r="J1687" s="77"/>
      <c r="K1687" s="122"/>
    </row>
    <row r="1688" spans="1:11" ht="16.2" x14ac:dyDescent="0.3">
      <c r="A1688" s="63"/>
      <c r="B1688" s="45" t="s">
        <v>7</v>
      </c>
      <c r="C1688" s="4"/>
      <c r="D1688" s="4" t="str">
        <f t="shared" si="308"/>
        <v/>
      </c>
      <c r="E1688" s="4"/>
      <c r="F1688" s="4"/>
      <c r="G1688" s="1"/>
      <c r="H1688" s="1"/>
      <c r="I1688" s="1"/>
      <c r="J1688" s="77"/>
      <c r="K1688" s="122"/>
    </row>
    <row r="1689" spans="1:11" ht="16.2" x14ac:dyDescent="0.3">
      <c r="A1689" s="63"/>
      <c r="B1689" s="45" t="s">
        <v>8</v>
      </c>
      <c r="C1689" s="4"/>
      <c r="D1689" s="4" t="str">
        <f t="shared" si="308"/>
        <v/>
      </c>
      <c r="E1689" s="4"/>
      <c r="F1689" s="4"/>
      <c r="G1689" s="1"/>
      <c r="H1689" s="1"/>
      <c r="I1689" s="1"/>
      <c r="J1689" s="77"/>
      <c r="K1689" s="122"/>
    </row>
    <row r="1690" spans="1:11" s="140" customFormat="1" ht="32.4" x14ac:dyDescent="0.3">
      <c r="A1690" s="153"/>
      <c r="B1690" s="118" t="s">
        <v>1930</v>
      </c>
      <c r="C1690" s="10">
        <v>13</v>
      </c>
      <c r="D1690" s="10">
        <f t="shared" si="308"/>
        <v>11</v>
      </c>
      <c r="E1690" s="10"/>
      <c r="F1690" s="10">
        <v>2</v>
      </c>
      <c r="G1690" s="10">
        <f t="shared" si="310"/>
        <v>400</v>
      </c>
      <c r="H1690" s="10">
        <f t="shared" si="311"/>
        <v>0</v>
      </c>
      <c r="I1690" s="10">
        <v>1</v>
      </c>
      <c r="J1690" s="82"/>
      <c r="K1690" s="154">
        <f>150*8*2+150*2*4/3+150*5/3</f>
        <v>3050</v>
      </c>
    </row>
    <row r="1691" spans="1:11" ht="16.2" x14ac:dyDescent="0.3">
      <c r="A1691" s="63"/>
      <c r="B1691" s="45" t="s">
        <v>9</v>
      </c>
      <c r="C1691" s="4"/>
      <c r="D1691" s="4" t="str">
        <f t="shared" si="308"/>
        <v/>
      </c>
      <c r="E1691" s="4"/>
      <c r="F1691" s="4"/>
      <c r="G1691" s="1"/>
      <c r="H1691" s="1"/>
      <c r="I1691" s="1"/>
      <c r="J1691" s="77"/>
      <c r="K1691" s="122"/>
    </row>
    <row r="1692" spans="1:11" ht="16.2" x14ac:dyDescent="0.3">
      <c r="A1692" s="63"/>
      <c r="B1692" s="45" t="s">
        <v>10</v>
      </c>
      <c r="C1692" s="4">
        <v>12</v>
      </c>
      <c r="D1692" s="4">
        <f t="shared" si="308"/>
        <v>10</v>
      </c>
      <c r="E1692" s="4"/>
      <c r="F1692" s="4">
        <f t="shared" si="309"/>
        <v>2</v>
      </c>
      <c r="G1692" s="1">
        <f t="shared" si="310"/>
        <v>400</v>
      </c>
      <c r="H1692" s="1">
        <f t="shared" si="311"/>
        <v>0</v>
      </c>
      <c r="I1692" s="1"/>
      <c r="J1692" s="77"/>
      <c r="K1692" s="122"/>
    </row>
    <row r="1693" spans="1:11" ht="16.2" x14ac:dyDescent="0.3">
      <c r="A1693" s="63"/>
      <c r="B1693" s="45" t="s">
        <v>11</v>
      </c>
      <c r="C1693" s="4">
        <v>13</v>
      </c>
      <c r="D1693" s="4">
        <f t="shared" si="308"/>
        <v>11</v>
      </c>
      <c r="E1693" s="4"/>
      <c r="F1693" s="4">
        <v>2</v>
      </c>
      <c r="G1693" s="1">
        <f t="shared" si="310"/>
        <v>400</v>
      </c>
      <c r="H1693" s="1">
        <f t="shared" si="311"/>
        <v>0</v>
      </c>
      <c r="I1693" s="1">
        <v>1</v>
      </c>
      <c r="J1693" s="77"/>
      <c r="K1693" s="122"/>
    </row>
    <row r="1694" spans="1:11" ht="16.2" x14ac:dyDescent="0.3">
      <c r="A1694" s="63"/>
      <c r="B1694" s="45" t="s">
        <v>12</v>
      </c>
      <c r="C1694" s="4">
        <v>12</v>
      </c>
      <c r="D1694" s="4">
        <f t="shared" si="308"/>
        <v>10</v>
      </c>
      <c r="E1694" s="4"/>
      <c r="F1694" s="4">
        <f t="shared" si="309"/>
        <v>2</v>
      </c>
      <c r="G1694" s="1">
        <f t="shared" si="310"/>
        <v>400</v>
      </c>
      <c r="H1694" s="1">
        <f t="shared" si="311"/>
        <v>0</v>
      </c>
      <c r="I1694" s="1"/>
      <c r="J1694" s="77"/>
      <c r="K1694" s="122"/>
    </row>
    <row r="1695" spans="1:11" ht="16.2" x14ac:dyDescent="0.3">
      <c r="A1695" s="63"/>
      <c r="B1695" s="45" t="s">
        <v>13</v>
      </c>
      <c r="C1695" s="4"/>
      <c r="D1695" s="4" t="str">
        <f t="shared" si="308"/>
        <v/>
      </c>
      <c r="E1695" s="4"/>
      <c r="F1695" s="4"/>
      <c r="G1695" s="1"/>
      <c r="H1695" s="1"/>
      <c r="I1695" s="1"/>
      <c r="J1695" s="77"/>
      <c r="K1695" s="122"/>
    </row>
    <row r="1696" spans="1:11" ht="16.2" x14ac:dyDescent="0.3">
      <c r="A1696" s="63"/>
      <c r="B1696" s="45" t="s">
        <v>14</v>
      </c>
      <c r="C1696" s="4"/>
      <c r="D1696" s="4" t="str">
        <f t="shared" si="308"/>
        <v/>
      </c>
      <c r="E1696" s="4"/>
      <c r="F1696" s="4"/>
      <c r="G1696" s="1"/>
      <c r="H1696" s="1"/>
      <c r="I1696" s="1"/>
      <c r="J1696" s="77"/>
      <c r="K1696" s="122"/>
    </row>
    <row r="1697" spans="1:11" ht="16.2" x14ac:dyDescent="0.3">
      <c r="A1697" s="63"/>
      <c r="B1697" s="45" t="s">
        <v>15</v>
      </c>
      <c r="C1697" s="4">
        <v>12</v>
      </c>
      <c r="D1697" s="4">
        <f t="shared" si="308"/>
        <v>10</v>
      </c>
      <c r="E1697" s="4"/>
      <c r="F1697" s="4">
        <f t="shared" si="309"/>
        <v>2</v>
      </c>
      <c r="G1697" s="1">
        <f t="shared" si="310"/>
        <v>400</v>
      </c>
      <c r="H1697" s="1">
        <f t="shared" si="311"/>
        <v>0</v>
      </c>
      <c r="I1697" s="1"/>
      <c r="J1697" s="77"/>
      <c r="K1697" s="122"/>
    </row>
    <row r="1698" spans="1:11" ht="16.2" x14ac:dyDescent="0.3">
      <c r="A1698" s="63"/>
      <c r="B1698" s="45" t="s">
        <v>16</v>
      </c>
      <c r="C1698" s="4">
        <v>13</v>
      </c>
      <c r="D1698" s="4">
        <v>10</v>
      </c>
      <c r="E1698" s="4"/>
      <c r="F1698" s="4">
        <f t="shared" si="309"/>
        <v>2</v>
      </c>
      <c r="G1698" s="1">
        <f t="shared" si="310"/>
        <v>400</v>
      </c>
      <c r="H1698" s="1">
        <f t="shared" si="311"/>
        <v>0</v>
      </c>
      <c r="I1698" s="1"/>
      <c r="J1698" s="77"/>
      <c r="K1698" s="122"/>
    </row>
    <row r="1699" spans="1:11" ht="16.2" x14ac:dyDescent="0.3">
      <c r="A1699" s="63"/>
      <c r="B1699" s="45" t="s">
        <v>17</v>
      </c>
      <c r="C1699" s="4">
        <v>12</v>
      </c>
      <c r="D1699" s="4">
        <v>10</v>
      </c>
      <c r="E1699" s="4"/>
      <c r="F1699" s="4">
        <f t="shared" si="309"/>
        <v>2</v>
      </c>
      <c r="G1699" s="1">
        <f t="shared" si="310"/>
        <v>400</v>
      </c>
      <c r="H1699" s="1">
        <f t="shared" si="311"/>
        <v>0</v>
      </c>
      <c r="I1699" s="1"/>
      <c r="J1699" s="77"/>
      <c r="K1699" s="122"/>
    </row>
    <row r="1700" spans="1:11" ht="16.2" x14ac:dyDescent="0.3">
      <c r="A1700" s="63"/>
      <c r="B1700" s="45" t="s">
        <v>18</v>
      </c>
      <c r="C1700" s="4">
        <v>12</v>
      </c>
      <c r="D1700" s="4">
        <f t="shared" si="308"/>
        <v>10</v>
      </c>
      <c r="E1700" s="4"/>
      <c r="F1700" s="4">
        <f t="shared" si="309"/>
        <v>2</v>
      </c>
      <c r="G1700" s="1">
        <f t="shared" si="310"/>
        <v>400</v>
      </c>
      <c r="H1700" s="1">
        <f t="shared" si="311"/>
        <v>0</v>
      </c>
      <c r="I1700" s="1"/>
      <c r="J1700" s="77"/>
      <c r="K1700" s="122"/>
    </row>
    <row r="1701" spans="1:11" ht="16.2" x14ac:dyDescent="0.3">
      <c r="A1701" s="63"/>
      <c r="B1701" s="45" t="s">
        <v>19</v>
      </c>
      <c r="C1701" s="4"/>
      <c r="D1701" s="4" t="str">
        <f t="shared" si="308"/>
        <v/>
      </c>
      <c r="E1701" s="4"/>
      <c r="F1701" s="4"/>
      <c r="G1701" s="1"/>
      <c r="H1701" s="1"/>
      <c r="I1701" s="1"/>
      <c r="J1701" s="77"/>
      <c r="K1701" s="122"/>
    </row>
    <row r="1702" spans="1:11" ht="16.2" x14ac:dyDescent="0.3">
      <c r="A1702" s="63"/>
      <c r="B1702" s="45" t="s">
        <v>20</v>
      </c>
      <c r="C1702" s="4"/>
      <c r="D1702" s="4" t="str">
        <f t="shared" si="308"/>
        <v/>
      </c>
      <c r="E1702" s="4"/>
      <c r="F1702" s="4"/>
      <c r="G1702" s="1"/>
      <c r="H1702" s="1"/>
      <c r="I1702" s="1"/>
      <c r="J1702" s="77"/>
      <c r="K1702" s="122"/>
    </row>
    <row r="1703" spans="1:11" ht="16.2" x14ac:dyDescent="0.3">
      <c r="A1703" s="63"/>
      <c r="B1703" s="45" t="s">
        <v>21</v>
      </c>
      <c r="C1703" s="4">
        <v>13</v>
      </c>
      <c r="D1703" s="4">
        <f t="shared" si="308"/>
        <v>11</v>
      </c>
      <c r="E1703" s="4"/>
      <c r="F1703" s="4">
        <v>2</v>
      </c>
      <c r="G1703" s="1">
        <f t="shared" si="310"/>
        <v>400</v>
      </c>
      <c r="H1703" s="1">
        <f t="shared" si="311"/>
        <v>0</v>
      </c>
      <c r="I1703" s="1">
        <v>1</v>
      </c>
      <c r="J1703" s="77"/>
      <c r="K1703" s="122"/>
    </row>
    <row r="1704" spans="1:11" ht="16.2" x14ac:dyDescent="0.3">
      <c r="A1704" s="63"/>
      <c r="B1704" s="45" t="s">
        <v>22</v>
      </c>
      <c r="C1704" s="4">
        <v>13.5</v>
      </c>
      <c r="D1704" s="4">
        <f t="shared" si="308"/>
        <v>11.5</v>
      </c>
      <c r="E1704" s="4"/>
      <c r="F1704" s="4">
        <v>2</v>
      </c>
      <c r="G1704" s="1">
        <f t="shared" si="310"/>
        <v>400</v>
      </c>
      <c r="H1704" s="1">
        <f t="shared" si="311"/>
        <v>0</v>
      </c>
      <c r="I1704" s="1">
        <v>1.5</v>
      </c>
      <c r="J1704" s="77"/>
      <c r="K1704" s="122"/>
    </row>
    <row r="1705" spans="1:11" ht="16.2" x14ac:dyDescent="0.3">
      <c r="A1705" s="63"/>
      <c r="B1705" s="45" t="s">
        <v>23</v>
      </c>
      <c r="C1705" s="4">
        <v>13</v>
      </c>
      <c r="D1705" s="4">
        <f t="shared" si="308"/>
        <v>11</v>
      </c>
      <c r="E1705" s="4"/>
      <c r="F1705" s="4">
        <v>2</v>
      </c>
      <c r="G1705" s="1">
        <f t="shared" si="310"/>
        <v>400</v>
      </c>
      <c r="H1705" s="1">
        <f t="shared" si="311"/>
        <v>0</v>
      </c>
      <c r="I1705" s="1">
        <v>1</v>
      </c>
      <c r="J1705" s="77"/>
      <c r="K1705" s="122"/>
    </row>
    <row r="1706" spans="1:11" ht="16.2" x14ac:dyDescent="0.3">
      <c r="A1706" s="63"/>
      <c r="B1706" s="45" t="s">
        <v>24</v>
      </c>
      <c r="C1706" s="4">
        <v>12</v>
      </c>
      <c r="D1706" s="4">
        <f t="shared" si="308"/>
        <v>10</v>
      </c>
      <c r="E1706" s="4"/>
      <c r="F1706" s="4">
        <f t="shared" si="309"/>
        <v>2</v>
      </c>
      <c r="G1706" s="1">
        <f t="shared" si="310"/>
        <v>400</v>
      </c>
      <c r="H1706" s="1">
        <f t="shared" si="311"/>
        <v>0</v>
      </c>
      <c r="I1706" s="1"/>
      <c r="J1706" s="77"/>
      <c r="K1706" s="122"/>
    </row>
    <row r="1707" spans="1:11" ht="16.2" x14ac:dyDescent="0.3">
      <c r="A1707" s="63"/>
      <c r="B1707" s="45" t="s">
        <v>25</v>
      </c>
      <c r="C1707" s="4"/>
      <c r="D1707" s="4" t="str">
        <f t="shared" si="308"/>
        <v/>
      </c>
      <c r="E1707" s="4"/>
      <c r="F1707" s="4"/>
      <c r="G1707" s="1"/>
      <c r="H1707" s="1"/>
      <c r="I1707" s="1"/>
      <c r="J1707" s="77"/>
      <c r="K1707" s="122"/>
    </row>
    <row r="1708" spans="1:11" ht="16.2" x14ac:dyDescent="0.3">
      <c r="A1708" s="63"/>
      <c r="B1708" s="45" t="s">
        <v>26</v>
      </c>
      <c r="C1708" s="4"/>
      <c r="D1708" s="4" t="str">
        <f t="shared" si="308"/>
        <v/>
      </c>
      <c r="E1708" s="4"/>
      <c r="F1708" s="4"/>
      <c r="G1708" s="1"/>
      <c r="H1708" s="1"/>
      <c r="I1708" s="1"/>
      <c r="J1708" s="77"/>
      <c r="K1708" s="122"/>
    </row>
    <row r="1709" spans="1:11" ht="16.2" x14ac:dyDescent="0.3">
      <c r="A1709" s="63"/>
      <c r="B1709" s="45" t="s">
        <v>27</v>
      </c>
      <c r="C1709" s="4">
        <v>12</v>
      </c>
      <c r="D1709" s="4">
        <f t="shared" si="308"/>
        <v>10</v>
      </c>
      <c r="E1709" s="4"/>
      <c r="F1709" s="4">
        <f t="shared" ref="F1709:F1711" si="312">D1709-8</f>
        <v>2</v>
      </c>
      <c r="G1709" s="1">
        <f t="shared" si="310"/>
        <v>400</v>
      </c>
      <c r="H1709" s="1">
        <f t="shared" si="311"/>
        <v>0</v>
      </c>
      <c r="I1709" s="1"/>
      <c r="J1709" s="77"/>
      <c r="K1709" s="122"/>
    </row>
    <row r="1710" spans="1:11" ht="16.2" x14ac:dyDescent="0.3">
      <c r="A1710" s="63"/>
      <c r="B1710" s="45" t="s">
        <v>28</v>
      </c>
      <c r="C1710" s="4">
        <v>12</v>
      </c>
      <c r="D1710" s="4">
        <f t="shared" si="308"/>
        <v>10</v>
      </c>
      <c r="E1710" s="4"/>
      <c r="F1710" s="4">
        <f t="shared" si="312"/>
        <v>2</v>
      </c>
      <c r="G1710" s="1">
        <f t="shared" si="310"/>
        <v>400</v>
      </c>
      <c r="H1710" s="1">
        <f t="shared" si="311"/>
        <v>0</v>
      </c>
      <c r="I1710" s="1"/>
      <c r="J1710" s="77"/>
      <c r="K1710" s="122"/>
    </row>
    <row r="1711" spans="1:11" ht="16.2" x14ac:dyDescent="0.3">
      <c r="A1711" s="63"/>
      <c r="B1711" s="45" t="s">
        <v>29</v>
      </c>
      <c r="C1711" s="4">
        <v>12</v>
      </c>
      <c r="D1711" s="4">
        <f t="shared" si="308"/>
        <v>10</v>
      </c>
      <c r="E1711" s="4"/>
      <c r="F1711" s="4">
        <f t="shared" si="312"/>
        <v>2</v>
      </c>
      <c r="G1711" s="1">
        <f t="shared" si="310"/>
        <v>400</v>
      </c>
      <c r="H1711" s="1">
        <f t="shared" si="311"/>
        <v>0</v>
      </c>
      <c r="I1711" s="1"/>
      <c r="J1711" s="77"/>
      <c r="K1711" s="122"/>
    </row>
    <row r="1712" spans="1:11" ht="16.2" x14ac:dyDescent="0.3">
      <c r="A1712" s="63"/>
      <c r="B1712" s="8" t="s">
        <v>59</v>
      </c>
      <c r="C1712" s="4"/>
      <c r="D1712" s="4">
        <v>144</v>
      </c>
      <c r="E1712" s="4"/>
      <c r="F1712" s="4">
        <v>36</v>
      </c>
      <c r="G1712" s="1"/>
      <c r="H1712" s="1"/>
      <c r="I1712" s="1">
        <v>4.5</v>
      </c>
      <c r="J1712" s="77">
        <v>21600</v>
      </c>
      <c r="K1712" s="122"/>
    </row>
    <row r="1713" spans="1:11" ht="32.4" x14ac:dyDescent="0.3">
      <c r="A1713" s="63"/>
      <c r="B1713" s="90" t="s">
        <v>1849</v>
      </c>
      <c r="C1713" s="4"/>
      <c r="D1713" s="4"/>
      <c r="E1713" s="4"/>
      <c r="F1713" s="4"/>
      <c r="G1713" s="1"/>
      <c r="H1713" s="1"/>
      <c r="I1713" s="1"/>
      <c r="J1713" s="43">
        <f>150*36*4/3+150*4.5*5/3</f>
        <v>8325</v>
      </c>
      <c r="K1713" s="122">
        <v>3050</v>
      </c>
    </row>
    <row r="1714" spans="1:11" ht="16.2" x14ac:dyDescent="0.3">
      <c r="A1714" s="63"/>
      <c r="B1714" s="8" t="s">
        <v>1817</v>
      </c>
      <c r="C1714" s="4"/>
      <c r="D1714" s="4"/>
      <c r="E1714" s="4"/>
      <c r="F1714" s="4"/>
      <c r="G1714" s="1"/>
      <c r="H1714" s="1"/>
      <c r="I1714" s="1"/>
      <c r="J1714" s="43">
        <v>32975</v>
      </c>
      <c r="K1714" s="122"/>
    </row>
    <row r="1715" spans="1:11" ht="16.2" x14ac:dyDescent="0.3">
      <c r="A1715" s="63"/>
      <c r="B1715" s="8" t="s">
        <v>1</v>
      </c>
      <c r="C1715" s="4"/>
      <c r="D1715" s="4"/>
      <c r="E1715" s="4"/>
      <c r="F1715" s="4"/>
      <c r="G1715" s="1"/>
      <c r="H1715" s="1"/>
      <c r="I1715" s="1"/>
      <c r="J1715" s="43">
        <v>36953</v>
      </c>
      <c r="K1715" s="122"/>
    </row>
    <row r="1716" spans="1:11" ht="16.2" x14ac:dyDescent="0.3">
      <c r="A1716" s="63"/>
      <c r="B1716" s="8" t="s">
        <v>405</v>
      </c>
      <c r="C1716" s="9"/>
      <c r="D1716" s="9" t="str">
        <f t="shared" ref="D1716" si="313">IF((OR(C1716&gt;12,C1716=12)),C1716-2,IF(C1716=8,C1716-1,""))</f>
        <v/>
      </c>
      <c r="E1716" s="9"/>
      <c r="F1716" s="9"/>
      <c r="G1716" s="10"/>
      <c r="H1716" s="10"/>
      <c r="I1716" s="10"/>
      <c r="J1716" s="78">
        <v>3978</v>
      </c>
      <c r="K1716" s="122"/>
    </row>
    <row r="1717" spans="1:11" x14ac:dyDescent="0.3">
      <c r="A1717" s="63"/>
      <c r="B1717"/>
      <c r="K1717" s="122"/>
    </row>
    <row r="1718" spans="1:11" ht="16.2" x14ac:dyDescent="0.3">
      <c r="A1718" s="63"/>
      <c r="B1718" s="45" t="s">
        <v>30</v>
      </c>
      <c r="C1718" s="4">
        <v>12</v>
      </c>
      <c r="D1718" s="4">
        <f t="shared" ref="D1718:D1753" si="314">IF((OR(C1718&gt;12,C1718=12)),C1718-2,IF(C1718=8,C1718-1,""))</f>
        <v>10</v>
      </c>
      <c r="E1718" s="4"/>
      <c r="F1718" s="4">
        <f t="shared" ref="F1718:F1748" si="315">D1718-8</f>
        <v>2</v>
      </c>
      <c r="G1718" s="1">
        <f t="shared" ref="G1718:G1749" si="316">IF(2&lt;F1718,2,F1718)*150*4/3</f>
        <v>400</v>
      </c>
      <c r="H1718" s="1">
        <f t="shared" ref="H1718:H1749" si="317">IF(F1718&gt;2,F1718-2,0)*150*5/3</f>
        <v>0</v>
      </c>
      <c r="I1718" s="1"/>
      <c r="J1718" s="77"/>
      <c r="K1718" s="122"/>
    </row>
    <row r="1719" spans="1:11" ht="16.2" x14ac:dyDescent="0.3">
      <c r="A1719" s="63"/>
      <c r="B1719" s="45" t="s">
        <v>31</v>
      </c>
      <c r="C1719" s="4"/>
      <c r="D1719" s="4"/>
      <c r="E1719" s="4"/>
      <c r="F1719" s="4"/>
      <c r="G1719" s="1"/>
      <c r="H1719" s="1"/>
      <c r="I1719" s="1"/>
      <c r="J1719" s="77"/>
      <c r="K1719" s="122"/>
    </row>
    <row r="1720" spans="1:11" ht="16.2" x14ac:dyDescent="0.3">
      <c r="A1720" s="63"/>
      <c r="B1720" s="45" t="s">
        <v>32</v>
      </c>
      <c r="C1720" s="4">
        <v>13</v>
      </c>
      <c r="D1720" s="4">
        <f t="shared" si="314"/>
        <v>11</v>
      </c>
      <c r="E1720" s="4"/>
      <c r="F1720" s="4">
        <v>2</v>
      </c>
      <c r="G1720" s="1">
        <f t="shared" si="316"/>
        <v>400</v>
      </c>
      <c r="H1720" s="1">
        <f t="shared" si="317"/>
        <v>0</v>
      </c>
      <c r="I1720" s="1">
        <v>1</v>
      </c>
      <c r="J1720" s="77"/>
      <c r="K1720" s="122"/>
    </row>
    <row r="1721" spans="1:11" ht="16.2" x14ac:dyDescent="0.3">
      <c r="A1721" s="63"/>
      <c r="B1721" s="45" t="s">
        <v>33</v>
      </c>
      <c r="C1721" s="4">
        <v>12</v>
      </c>
      <c r="D1721" s="4">
        <f t="shared" si="314"/>
        <v>10</v>
      </c>
      <c r="E1721" s="4"/>
      <c r="F1721" s="4">
        <f t="shared" si="315"/>
        <v>2</v>
      </c>
      <c r="G1721" s="1">
        <f t="shared" si="316"/>
        <v>400</v>
      </c>
      <c r="H1721" s="1">
        <f t="shared" si="317"/>
        <v>0</v>
      </c>
      <c r="I1721" s="1"/>
      <c r="J1721" s="77"/>
      <c r="K1721" s="122"/>
    </row>
    <row r="1722" spans="1:11" ht="16.2" x14ac:dyDescent="0.3">
      <c r="A1722" s="63"/>
      <c r="B1722" s="45" t="s">
        <v>34</v>
      </c>
      <c r="C1722" s="4">
        <v>12</v>
      </c>
      <c r="D1722" s="4">
        <f t="shared" si="314"/>
        <v>10</v>
      </c>
      <c r="E1722" s="4"/>
      <c r="F1722" s="4">
        <f t="shared" si="315"/>
        <v>2</v>
      </c>
      <c r="G1722" s="1">
        <f t="shared" si="316"/>
        <v>400</v>
      </c>
      <c r="H1722" s="1">
        <f t="shared" si="317"/>
        <v>0</v>
      </c>
      <c r="I1722" s="1"/>
      <c r="J1722" s="77"/>
      <c r="K1722" s="122"/>
    </row>
    <row r="1723" spans="1:11" ht="16.2" x14ac:dyDescent="0.3">
      <c r="A1723" s="63"/>
      <c r="B1723" s="45" t="s">
        <v>35</v>
      </c>
      <c r="C1723" s="4">
        <v>13</v>
      </c>
      <c r="D1723" s="4">
        <f t="shared" si="314"/>
        <v>11</v>
      </c>
      <c r="E1723" s="4"/>
      <c r="F1723" s="4">
        <v>2</v>
      </c>
      <c r="G1723" s="1">
        <f t="shared" si="316"/>
        <v>400</v>
      </c>
      <c r="H1723" s="1">
        <f t="shared" si="317"/>
        <v>0</v>
      </c>
      <c r="I1723" s="1">
        <v>1</v>
      </c>
      <c r="J1723" s="77"/>
      <c r="K1723" s="122"/>
    </row>
    <row r="1724" spans="1:11" ht="16.2" x14ac:dyDescent="0.3">
      <c r="A1724" s="63"/>
      <c r="B1724" s="45" t="s">
        <v>36</v>
      </c>
      <c r="C1724" s="4">
        <v>12</v>
      </c>
      <c r="D1724" s="4">
        <f t="shared" si="314"/>
        <v>10</v>
      </c>
      <c r="E1724" s="4"/>
      <c r="F1724" s="4">
        <f t="shared" si="315"/>
        <v>2</v>
      </c>
      <c r="G1724" s="1">
        <f t="shared" si="316"/>
        <v>400</v>
      </c>
      <c r="H1724" s="1">
        <f t="shared" si="317"/>
        <v>0</v>
      </c>
      <c r="I1724" s="1"/>
      <c r="J1724" s="77"/>
      <c r="K1724" s="122"/>
    </row>
    <row r="1725" spans="1:11" ht="16.2" x14ac:dyDescent="0.3">
      <c r="A1725" s="63"/>
      <c r="B1725" s="45" t="s">
        <v>37</v>
      </c>
      <c r="C1725" s="4"/>
      <c r="D1725" s="4" t="str">
        <f t="shared" si="314"/>
        <v/>
      </c>
      <c r="E1725" s="4"/>
      <c r="F1725" s="4"/>
      <c r="G1725" s="1"/>
      <c r="H1725" s="1"/>
      <c r="I1725" s="1"/>
      <c r="J1725" s="77"/>
      <c r="K1725" s="122"/>
    </row>
    <row r="1726" spans="1:11" ht="16.2" x14ac:dyDescent="0.3">
      <c r="A1726" s="63"/>
      <c r="B1726" s="45" t="s">
        <v>38</v>
      </c>
      <c r="C1726" s="4"/>
      <c r="D1726" s="4" t="str">
        <f t="shared" si="314"/>
        <v/>
      </c>
      <c r="E1726" s="4"/>
      <c r="F1726" s="4"/>
      <c r="G1726" s="1"/>
      <c r="H1726" s="1"/>
      <c r="I1726" s="1"/>
      <c r="J1726" s="77"/>
      <c r="K1726" s="122"/>
    </row>
    <row r="1727" spans="1:11" ht="16.2" x14ac:dyDescent="0.3">
      <c r="A1727" s="63"/>
      <c r="B1727" s="45" t="s">
        <v>39</v>
      </c>
      <c r="C1727" s="4">
        <v>12</v>
      </c>
      <c r="D1727" s="4">
        <v>10</v>
      </c>
      <c r="E1727" s="4"/>
      <c r="F1727" s="4">
        <f t="shared" si="315"/>
        <v>2</v>
      </c>
      <c r="G1727" s="1">
        <f t="shared" si="316"/>
        <v>400</v>
      </c>
      <c r="H1727" s="1">
        <f t="shared" si="317"/>
        <v>0</v>
      </c>
      <c r="I1727" s="1"/>
      <c r="J1727" s="77"/>
      <c r="K1727" s="122"/>
    </row>
    <row r="1728" spans="1:11" ht="16.2" x14ac:dyDescent="0.3">
      <c r="A1728" s="63"/>
      <c r="B1728" s="45" t="s">
        <v>40</v>
      </c>
      <c r="C1728" s="4">
        <v>12</v>
      </c>
      <c r="D1728" s="4">
        <f t="shared" si="314"/>
        <v>10</v>
      </c>
      <c r="E1728" s="4"/>
      <c r="F1728" s="4">
        <f t="shared" si="315"/>
        <v>2</v>
      </c>
      <c r="G1728" s="1">
        <f t="shared" si="316"/>
        <v>400</v>
      </c>
      <c r="H1728" s="1">
        <f t="shared" si="317"/>
        <v>0</v>
      </c>
      <c r="I1728" s="1"/>
      <c r="J1728" s="77"/>
      <c r="K1728" s="122"/>
    </row>
    <row r="1729" spans="1:11" ht="16.2" x14ac:dyDescent="0.3">
      <c r="A1729" s="63"/>
      <c r="B1729" s="45" t="s">
        <v>41</v>
      </c>
      <c r="C1729" s="4">
        <v>12</v>
      </c>
      <c r="D1729" s="4">
        <f t="shared" si="314"/>
        <v>10</v>
      </c>
      <c r="E1729" s="4"/>
      <c r="F1729" s="4">
        <f t="shared" si="315"/>
        <v>2</v>
      </c>
      <c r="G1729" s="1">
        <f t="shared" si="316"/>
        <v>400</v>
      </c>
      <c r="H1729" s="1">
        <f t="shared" si="317"/>
        <v>0</v>
      </c>
      <c r="I1729" s="1"/>
      <c r="J1729" s="77"/>
      <c r="K1729" s="122"/>
    </row>
    <row r="1730" spans="1:11" ht="16.2" x14ac:dyDescent="0.3">
      <c r="A1730" s="63"/>
      <c r="B1730" s="45" t="s">
        <v>42</v>
      </c>
      <c r="C1730" s="4">
        <v>12</v>
      </c>
      <c r="D1730" s="4">
        <f t="shared" si="314"/>
        <v>10</v>
      </c>
      <c r="E1730" s="4"/>
      <c r="F1730" s="4">
        <f t="shared" si="315"/>
        <v>2</v>
      </c>
      <c r="G1730" s="1">
        <f t="shared" si="316"/>
        <v>400</v>
      </c>
      <c r="H1730" s="1">
        <f t="shared" si="317"/>
        <v>0</v>
      </c>
      <c r="I1730" s="1"/>
      <c r="J1730" s="77"/>
      <c r="K1730" s="122"/>
    </row>
    <row r="1731" spans="1:11" ht="16.2" x14ac:dyDescent="0.3">
      <c r="A1731" s="63"/>
      <c r="B1731" s="45" t="s">
        <v>43</v>
      </c>
      <c r="C1731" s="4">
        <v>12</v>
      </c>
      <c r="D1731" s="4">
        <v>10</v>
      </c>
      <c r="E1731" s="4"/>
      <c r="F1731" s="4">
        <f t="shared" si="315"/>
        <v>2</v>
      </c>
      <c r="G1731" s="1">
        <f t="shared" si="316"/>
        <v>400</v>
      </c>
      <c r="H1731" s="1">
        <f t="shared" si="317"/>
        <v>0</v>
      </c>
      <c r="I1731" s="1"/>
      <c r="J1731" s="77"/>
      <c r="K1731" s="122"/>
    </row>
    <row r="1732" spans="1:11" s="140" customFormat="1" ht="32.4" x14ac:dyDescent="0.3">
      <c r="A1732" s="153"/>
      <c r="B1732" s="118" t="s">
        <v>1931</v>
      </c>
      <c r="C1732" s="10">
        <v>12</v>
      </c>
      <c r="D1732" s="10">
        <f t="shared" si="314"/>
        <v>10</v>
      </c>
      <c r="E1732" s="10"/>
      <c r="F1732" s="10">
        <f t="shared" si="315"/>
        <v>2</v>
      </c>
      <c r="G1732" s="10">
        <f t="shared" si="316"/>
        <v>400</v>
      </c>
      <c r="H1732" s="10">
        <f t="shared" si="317"/>
        <v>0</v>
      </c>
      <c r="I1732" s="10"/>
      <c r="J1732" s="82"/>
      <c r="K1732" s="154">
        <f>150*8*2+150*2*4/3</f>
        <v>2800</v>
      </c>
    </row>
    <row r="1733" spans="1:11" s="140" customFormat="1" ht="32.4" x14ac:dyDescent="0.3">
      <c r="A1733" s="153"/>
      <c r="B1733" s="118" t="s">
        <v>1932</v>
      </c>
      <c r="C1733" s="10">
        <v>12</v>
      </c>
      <c r="D1733" s="10">
        <f t="shared" si="314"/>
        <v>10</v>
      </c>
      <c r="E1733" s="10"/>
      <c r="F1733" s="10">
        <f t="shared" si="315"/>
        <v>2</v>
      </c>
      <c r="G1733" s="10">
        <f t="shared" si="316"/>
        <v>400</v>
      </c>
      <c r="H1733" s="10">
        <f t="shared" si="317"/>
        <v>0</v>
      </c>
      <c r="I1733" s="10"/>
      <c r="J1733" s="82"/>
      <c r="K1733" s="154">
        <v>2800</v>
      </c>
    </row>
    <row r="1734" spans="1:11" ht="16.2" x14ac:dyDescent="0.3">
      <c r="A1734" s="63"/>
      <c r="B1734" s="45" t="s">
        <v>44</v>
      </c>
      <c r="C1734" s="4">
        <v>13</v>
      </c>
      <c r="D1734" s="4">
        <f t="shared" si="314"/>
        <v>11</v>
      </c>
      <c r="E1734" s="4"/>
      <c r="F1734" s="4">
        <f t="shared" si="315"/>
        <v>3</v>
      </c>
      <c r="G1734" s="1">
        <f t="shared" si="316"/>
        <v>400</v>
      </c>
      <c r="H1734" s="1">
        <f t="shared" si="317"/>
        <v>250</v>
      </c>
      <c r="I1734" s="1"/>
      <c r="J1734" s="77"/>
      <c r="K1734" s="122"/>
    </row>
    <row r="1735" spans="1:11" ht="16.2" x14ac:dyDescent="0.3">
      <c r="A1735" s="63"/>
      <c r="B1735" s="45" t="s">
        <v>45</v>
      </c>
      <c r="C1735" s="4">
        <v>12</v>
      </c>
      <c r="D1735" s="4">
        <f t="shared" si="314"/>
        <v>10</v>
      </c>
      <c r="E1735" s="4"/>
      <c r="F1735" s="4">
        <f t="shared" si="315"/>
        <v>2</v>
      </c>
      <c r="G1735" s="1">
        <f t="shared" si="316"/>
        <v>400</v>
      </c>
      <c r="H1735" s="1">
        <f t="shared" si="317"/>
        <v>0</v>
      </c>
      <c r="I1735" s="1"/>
      <c r="J1735" s="77"/>
      <c r="K1735" s="122"/>
    </row>
    <row r="1736" spans="1:11" ht="16.2" x14ac:dyDescent="0.3">
      <c r="A1736" s="63"/>
      <c r="B1736" s="45" t="s">
        <v>46</v>
      </c>
      <c r="C1736" s="4">
        <v>12</v>
      </c>
      <c r="D1736" s="4">
        <f t="shared" si="314"/>
        <v>10</v>
      </c>
      <c r="E1736" s="4"/>
      <c r="F1736" s="4">
        <f t="shared" si="315"/>
        <v>2</v>
      </c>
      <c r="G1736" s="1">
        <f t="shared" si="316"/>
        <v>400</v>
      </c>
      <c r="H1736" s="1">
        <f t="shared" si="317"/>
        <v>0</v>
      </c>
      <c r="I1736" s="1"/>
      <c r="J1736" s="77"/>
      <c r="K1736" s="122"/>
    </row>
    <row r="1737" spans="1:11" ht="16.2" x14ac:dyDescent="0.3">
      <c r="A1737" s="63"/>
      <c r="B1737" s="45" t="s">
        <v>47</v>
      </c>
      <c r="C1737" s="4"/>
      <c r="D1737" s="4" t="str">
        <f t="shared" si="314"/>
        <v/>
      </c>
      <c r="E1737" s="4"/>
      <c r="F1737" s="4"/>
      <c r="G1737" s="1"/>
      <c r="H1737" s="1"/>
      <c r="I1737" s="1"/>
      <c r="J1737" s="77"/>
      <c r="K1737" s="122"/>
    </row>
    <row r="1738" spans="1:11" ht="16.2" x14ac:dyDescent="0.3">
      <c r="A1738" s="63"/>
      <c r="B1738" s="45" t="s">
        <v>48</v>
      </c>
      <c r="C1738" s="4"/>
      <c r="D1738" s="4" t="str">
        <f t="shared" si="314"/>
        <v/>
      </c>
      <c r="E1738" s="4"/>
      <c r="F1738" s="4"/>
      <c r="G1738" s="1"/>
      <c r="H1738" s="1"/>
      <c r="I1738" s="1"/>
      <c r="J1738" s="77"/>
      <c r="K1738" s="122"/>
    </row>
    <row r="1739" spans="1:11" ht="16.2" x14ac:dyDescent="0.3">
      <c r="A1739" s="63"/>
      <c r="B1739" s="45" t="s">
        <v>49</v>
      </c>
      <c r="C1739" s="4">
        <v>12</v>
      </c>
      <c r="D1739" s="4">
        <f t="shared" si="314"/>
        <v>10</v>
      </c>
      <c r="E1739" s="4"/>
      <c r="F1739" s="4">
        <f t="shared" si="315"/>
        <v>2</v>
      </c>
      <c r="G1739" s="1">
        <f t="shared" si="316"/>
        <v>400</v>
      </c>
      <c r="H1739" s="1">
        <f t="shared" si="317"/>
        <v>0</v>
      </c>
      <c r="I1739" s="1"/>
      <c r="J1739" s="77"/>
      <c r="K1739" s="122"/>
    </row>
    <row r="1740" spans="1:11" ht="16.2" x14ac:dyDescent="0.3">
      <c r="A1740" s="63"/>
      <c r="B1740" s="45" t="s">
        <v>50</v>
      </c>
      <c r="C1740" s="4">
        <v>12</v>
      </c>
      <c r="D1740" s="4">
        <f t="shared" si="314"/>
        <v>10</v>
      </c>
      <c r="E1740" s="4"/>
      <c r="F1740" s="4">
        <f t="shared" si="315"/>
        <v>2</v>
      </c>
      <c r="G1740" s="1">
        <f t="shared" si="316"/>
        <v>400</v>
      </c>
      <c r="H1740" s="1">
        <f t="shared" si="317"/>
        <v>0</v>
      </c>
      <c r="I1740" s="1"/>
      <c r="J1740" s="77"/>
      <c r="K1740" s="122"/>
    </row>
    <row r="1741" spans="1:11" ht="16.2" x14ac:dyDescent="0.3">
      <c r="A1741" s="63"/>
      <c r="B1741" s="45" t="s">
        <v>51</v>
      </c>
      <c r="C1741" s="4">
        <v>12</v>
      </c>
      <c r="D1741" s="4">
        <f t="shared" si="314"/>
        <v>10</v>
      </c>
      <c r="E1741" s="4"/>
      <c r="F1741" s="4">
        <f t="shared" si="315"/>
        <v>2</v>
      </c>
      <c r="G1741" s="1">
        <f t="shared" si="316"/>
        <v>400</v>
      </c>
      <c r="H1741" s="1">
        <f t="shared" si="317"/>
        <v>0</v>
      </c>
      <c r="I1741" s="1"/>
      <c r="J1741" s="77"/>
      <c r="K1741" s="122"/>
    </row>
    <row r="1742" spans="1:11" ht="16.2" x14ac:dyDescent="0.3">
      <c r="A1742" s="63"/>
      <c r="B1742" s="45" t="s">
        <v>52</v>
      </c>
      <c r="C1742" s="4">
        <v>12</v>
      </c>
      <c r="D1742" s="4">
        <f t="shared" si="314"/>
        <v>10</v>
      </c>
      <c r="E1742" s="4"/>
      <c r="F1742" s="4">
        <f t="shared" si="315"/>
        <v>2</v>
      </c>
      <c r="G1742" s="1">
        <f t="shared" si="316"/>
        <v>400</v>
      </c>
      <c r="H1742" s="1">
        <f t="shared" si="317"/>
        <v>0</v>
      </c>
      <c r="I1742" s="1"/>
      <c r="J1742" s="77"/>
      <c r="K1742" s="122"/>
    </row>
    <row r="1743" spans="1:11" ht="16.2" x14ac:dyDescent="0.3">
      <c r="A1743" s="63"/>
      <c r="B1743" s="45" t="s">
        <v>53</v>
      </c>
      <c r="C1743" s="4"/>
      <c r="D1743" s="4" t="str">
        <f t="shared" si="314"/>
        <v/>
      </c>
      <c r="E1743" s="4"/>
      <c r="F1743" s="4"/>
      <c r="G1743" s="1"/>
      <c r="H1743" s="1"/>
      <c r="I1743" s="1"/>
      <c r="J1743" s="77"/>
      <c r="K1743" s="122"/>
    </row>
    <row r="1744" spans="1:11" ht="16.2" x14ac:dyDescent="0.3">
      <c r="A1744" s="63"/>
      <c r="B1744" s="45" t="s">
        <v>54</v>
      </c>
      <c r="C1744" s="4"/>
      <c r="D1744" s="4" t="str">
        <f t="shared" si="314"/>
        <v/>
      </c>
      <c r="E1744" s="4"/>
      <c r="F1744" s="4"/>
      <c r="G1744" s="1"/>
      <c r="H1744" s="1"/>
      <c r="I1744" s="1"/>
      <c r="J1744" s="77"/>
      <c r="K1744" s="122"/>
    </row>
    <row r="1745" spans="1:11" ht="16.2" x14ac:dyDescent="0.3">
      <c r="A1745" s="63"/>
      <c r="B1745" s="45" t="s">
        <v>55</v>
      </c>
      <c r="C1745" s="4">
        <v>12</v>
      </c>
      <c r="D1745" s="4">
        <f t="shared" si="314"/>
        <v>10</v>
      </c>
      <c r="E1745" s="4"/>
      <c r="F1745" s="4">
        <f t="shared" si="315"/>
        <v>2</v>
      </c>
      <c r="G1745" s="1">
        <f t="shared" si="316"/>
        <v>400</v>
      </c>
      <c r="H1745" s="1">
        <f t="shared" si="317"/>
        <v>0</v>
      </c>
      <c r="I1745" s="1"/>
      <c r="J1745" s="77"/>
      <c r="K1745" s="122"/>
    </row>
    <row r="1746" spans="1:11" ht="16.2" x14ac:dyDescent="0.3">
      <c r="A1746" s="63"/>
      <c r="B1746" s="45" t="s">
        <v>56</v>
      </c>
      <c r="C1746" s="4">
        <v>13</v>
      </c>
      <c r="D1746" s="4">
        <f t="shared" si="314"/>
        <v>11</v>
      </c>
      <c r="E1746" s="4"/>
      <c r="F1746" s="4">
        <v>2</v>
      </c>
      <c r="G1746" s="1">
        <f t="shared" si="316"/>
        <v>400</v>
      </c>
      <c r="H1746" s="1">
        <f t="shared" si="317"/>
        <v>0</v>
      </c>
      <c r="I1746" s="1">
        <v>1</v>
      </c>
      <c r="J1746" s="77"/>
      <c r="K1746" s="122"/>
    </row>
    <row r="1747" spans="1:11" ht="16.2" x14ac:dyDescent="0.3">
      <c r="A1747" s="63"/>
      <c r="B1747" s="45" t="s">
        <v>57</v>
      </c>
      <c r="C1747" s="4">
        <v>12</v>
      </c>
      <c r="D1747" s="4">
        <f t="shared" si="314"/>
        <v>10</v>
      </c>
      <c r="E1747" s="4"/>
      <c r="F1747" s="4">
        <f t="shared" si="315"/>
        <v>2</v>
      </c>
      <c r="G1747" s="1">
        <f t="shared" si="316"/>
        <v>400</v>
      </c>
      <c r="H1747" s="1">
        <f t="shared" si="317"/>
        <v>0</v>
      </c>
      <c r="I1747" s="1"/>
      <c r="J1747" s="77"/>
      <c r="K1747" s="122"/>
    </row>
    <row r="1748" spans="1:11" ht="16.2" x14ac:dyDescent="0.3">
      <c r="A1748" s="63"/>
      <c r="B1748" s="45" t="s">
        <v>58</v>
      </c>
      <c r="C1748" s="4">
        <v>12</v>
      </c>
      <c r="D1748" s="4">
        <f t="shared" si="314"/>
        <v>10</v>
      </c>
      <c r="E1748" s="4"/>
      <c r="F1748" s="4">
        <f t="shared" si="315"/>
        <v>2</v>
      </c>
      <c r="G1748" s="1">
        <f t="shared" si="316"/>
        <v>400</v>
      </c>
      <c r="H1748" s="1">
        <f t="shared" si="317"/>
        <v>0</v>
      </c>
      <c r="I1748" s="1"/>
      <c r="J1748" s="77"/>
      <c r="K1748" s="122"/>
    </row>
    <row r="1749" spans="1:11" ht="16.2" x14ac:dyDescent="0.3">
      <c r="A1749" s="63"/>
      <c r="B1749" s="8" t="s">
        <v>59</v>
      </c>
      <c r="C1749" s="4"/>
      <c r="D1749" s="4">
        <v>176</v>
      </c>
      <c r="E1749" s="4"/>
      <c r="F1749" s="4">
        <v>45</v>
      </c>
      <c r="G1749" s="1">
        <f t="shared" si="316"/>
        <v>400</v>
      </c>
      <c r="H1749" s="1">
        <f t="shared" si="317"/>
        <v>10750</v>
      </c>
      <c r="I1749" s="1">
        <v>3</v>
      </c>
      <c r="J1749" s="77">
        <v>26400</v>
      </c>
      <c r="K1749" s="122"/>
    </row>
    <row r="1750" spans="1:11" ht="32.4" x14ac:dyDescent="0.3">
      <c r="A1750" s="63"/>
      <c r="B1750" s="90" t="s">
        <v>1849</v>
      </c>
      <c r="C1750" s="4"/>
      <c r="D1750" s="4"/>
      <c r="E1750" s="4"/>
      <c r="F1750" s="4"/>
      <c r="G1750" s="1"/>
      <c r="H1750" s="1"/>
      <c r="I1750" s="1"/>
      <c r="J1750" s="77">
        <f>150*45*4/3+150*3*5/3</f>
        <v>9750</v>
      </c>
      <c r="K1750" s="122">
        <v>5600</v>
      </c>
    </row>
    <row r="1751" spans="1:11" ht="16.2" x14ac:dyDescent="0.3">
      <c r="A1751" s="63"/>
      <c r="B1751" s="8" t="s">
        <v>1817</v>
      </c>
      <c r="C1751" s="4"/>
      <c r="D1751" s="4"/>
      <c r="E1751" s="4"/>
      <c r="F1751" s="4"/>
      <c r="G1751" s="1"/>
      <c r="H1751" s="1"/>
      <c r="I1751" s="1"/>
      <c r="J1751" s="77">
        <v>41750</v>
      </c>
      <c r="K1751" s="122"/>
    </row>
    <row r="1752" spans="1:11" ht="16.2" x14ac:dyDescent="0.3">
      <c r="A1752" s="63"/>
      <c r="B1752" s="8" t="s">
        <v>1</v>
      </c>
      <c r="C1752" s="4"/>
      <c r="D1752" s="4"/>
      <c r="E1752" s="4"/>
      <c r="F1752" s="4"/>
      <c r="G1752" s="1"/>
      <c r="H1752" s="1"/>
      <c r="I1752" s="1"/>
      <c r="J1752" s="43">
        <v>46562</v>
      </c>
      <c r="K1752" s="122"/>
    </row>
    <row r="1753" spans="1:11" ht="16.2" x14ac:dyDescent="0.3">
      <c r="A1753" s="63"/>
      <c r="B1753" s="8" t="s">
        <v>405</v>
      </c>
      <c r="C1753" s="9"/>
      <c r="D1753" s="9" t="str">
        <f t="shared" si="314"/>
        <v/>
      </c>
      <c r="E1753" s="9"/>
      <c r="F1753" s="9"/>
      <c r="G1753" s="10"/>
      <c r="H1753" s="10"/>
      <c r="I1753" s="10"/>
      <c r="J1753" s="44">
        <v>4812</v>
      </c>
      <c r="K1753" s="122"/>
    </row>
    <row r="1754" spans="1:11" x14ac:dyDescent="0.3">
      <c r="A1754" s="63"/>
      <c r="B1754"/>
      <c r="K1754" s="122"/>
    </row>
    <row r="1755" spans="1:11" ht="16.2" x14ac:dyDescent="0.3">
      <c r="A1755" s="63"/>
      <c r="B1755" s="45" t="s">
        <v>60</v>
      </c>
      <c r="C1755" s="4"/>
      <c r="D1755" s="4"/>
      <c r="E1755" s="4"/>
      <c r="F1755" s="4"/>
      <c r="G1755" s="1"/>
      <c r="H1755" s="1"/>
      <c r="I1755" s="1"/>
      <c r="J1755" s="77"/>
      <c r="K1755" s="122"/>
    </row>
    <row r="1756" spans="1:11" ht="16.2" x14ac:dyDescent="0.3">
      <c r="A1756" s="63"/>
      <c r="B1756" s="45" t="s">
        <v>61</v>
      </c>
      <c r="C1756" s="4"/>
      <c r="D1756" s="4"/>
      <c r="E1756" s="4"/>
      <c r="F1756" s="4"/>
      <c r="G1756" s="1"/>
      <c r="H1756" s="1"/>
      <c r="I1756" s="1"/>
      <c r="J1756" s="77"/>
      <c r="K1756" s="122"/>
    </row>
    <row r="1757" spans="1:11" ht="16.2" x14ac:dyDescent="0.3">
      <c r="A1757" s="63"/>
      <c r="B1757" s="45" t="s">
        <v>62</v>
      </c>
      <c r="C1757" s="4">
        <v>12</v>
      </c>
      <c r="D1757" s="4">
        <f t="shared" ref="D1757:D1789" si="318">IF((OR(C1757&gt;12,C1757=12)),C1757-2,IF(C1757=8,C1757-1,""))</f>
        <v>10</v>
      </c>
      <c r="E1757" s="4"/>
      <c r="F1757" s="4">
        <f t="shared" ref="F1757:F1784" si="319">D1757-8</f>
        <v>2</v>
      </c>
      <c r="G1757" s="1">
        <f t="shared" ref="G1757:G1785" si="320">IF(2&lt;F1757,2,F1757)*150*4/3</f>
        <v>400</v>
      </c>
      <c r="H1757" s="1">
        <f t="shared" ref="H1757:H1785" si="321">IF(F1757&gt;2,F1757-2,0)*150*5/3</f>
        <v>0</v>
      </c>
      <c r="I1757" s="1"/>
      <c r="J1757" s="77"/>
      <c r="K1757" s="122"/>
    </row>
    <row r="1758" spans="1:11" ht="16.2" x14ac:dyDescent="0.3">
      <c r="A1758" s="63"/>
      <c r="B1758" s="45" t="s">
        <v>63</v>
      </c>
      <c r="C1758" s="4">
        <v>12</v>
      </c>
      <c r="D1758" s="4">
        <f t="shared" si="318"/>
        <v>10</v>
      </c>
      <c r="E1758" s="4"/>
      <c r="F1758" s="4">
        <f t="shared" si="319"/>
        <v>2</v>
      </c>
      <c r="G1758" s="1">
        <f t="shared" si="320"/>
        <v>400</v>
      </c>
      <c r="H1758" s="1">
        <f t="shared" si="321"/>
        <v>0</v>
      </c>
      <c r="I1758" s="1"/>
      <c r="J1758" s="77"/>
      <c r="K1758" s="122"/>
    </row>
    <row r="1759" spans="1:11" ht="16.2" x14ac:dyDescent="0.3">
      <c r="A1759" s="63"/>
      <c r="B1759" s="45" t="s">
        <v>64</v>
      </c>
      <c r="C1759" s="4">
        <v>12</v>
      </c>
      <c r="D1759" s="4">
        <f t="shared" si="318"/>
        <v>10</v>
      </c>
      <c r="E1759" s="4"/>
      <c r="F1759" s="4">
        <f t="shared" si="319"/>
        <v>2</v>
      </c>
      <c r="G1759" s="1">
        <f t="shared" si="320"/>
        <v>400</v>
      </c>
      <c r="H1759" s="1">
        <f t="shared" si="321"/>
        <v>0</v>
      </c>
      <c r="I1759" s="1"/>
      <c r="J1759" s="77"/>
      <c r="K1759" s="122"/>
    </row>
    <row r="1760" spans="1:11" ht="16.2" x14ac:dyDescent="0.3">
      <c r="A1760" s="63"/>
      <c r="B1760" s="45" t="s">
        <v>65</v>
      </c>
      <c r="C1760" s="4">
        <v>12</v>
      </c>
      <c r="D1760" s="4">
        <f t="shared" si="318"/>
        <v>10</v>
      </c>
      <c r="E1760" s="4"/>
      <c r="F1760" s="4">
        <f t="shared" si="319"/>
        <v>2</v>
      </c>
      <c r="G1760" s="1">
        <f t="shared" si="320"/>
        <v>400</v>
      </c>
      <c r="H1760" s="1">
        <f t="shared" si="321"/>
        <v>0</v>
      </c>
      <c r="I1760" s="1"/>
      <c r="J1760" s="77"/>
      <c r="K1760" s="122"/>
    </row>
    <row r="1761" spans="1:11" ht="16.2" x14ac:dyDescent="0.3">
      <c r="A1761" s="63"/>
      <c r="B1761" s="45" t="s">
        <v>66</v>
      </c>
      <c r="C1761" s="4"/>
      <c r="D1761" s="4" t="str">
        <f t="shared" si="318"/>
        <v/>
      </c>
      <c r="E1761" s="4"/>
      <c r="F1761" s="4"/>
      <c r="G1761" s="1"/>
      <c r="H1761" s="1"/>
      <c r="I1761" s="1"/>
      <c r="J1761" s="77"/>
      <c r="K1761" s="122"/>
    </row>
    <row r="1762" spans="1:11" ht="16.2" x14ac:dyDescent="0.3">
      <c r="A1762" s="63"/>
      <c r="B1762" s="45" t="s">
        <v>67</v>
      </c>
      <c r="C1762" s="4"/>
      <c r="D1762" s="4"/>
      <c r="E1762" s="4"/>
      <c r="F1762" s="4"/>
      <c r="G1762" s="1"/>
      <c r="H1762" s="1"/>
      <c r="I1762" s="1"/>
      <c r="J1762" s="77"/>
      <c r="K1762" s="122"/>
    </row>
    <row r="1763" spans="1:11" ht="16.2" x14ac:dyDescent="0.3">
      <c r="A1763" s="63"/>
      <c r="B1763" s="45" t="s">
        <v>68</v>
      </c>
      <c r="C1763" s="4">
        <v>12</v>
      </c>
      <c r="D1763" s="4">
        <f t="shared" si="318"/>
        <v>10</v>
      </c>
      <c r="E1763" s="4"/>
      <c r="F1763" s="4">
        <f t="shared" si="319"/>
        <v>2</v>
      </c>
      <c r="G1763" s="1">
        <f t="shared" si="320"/>
        <v>400</v>
      </c>
      <c r="H1763" s="1">
        <f t="shared" si="321"/>
        <v>0</v>
      </c>
      <c r="I1763" s="1"/>
      <c r="J1763" s="77"/>
      <c r="K1763" s="122"/>
    </row>
    <row r="1764" spans="1:11" ht="16.2" x14ac:dyDescent="0.3">
      <c r="A1764" s="63"/>
      <c r="B1764" s="45" t="s">
        <v>69</v>
      </c>
      <c r="C1764" s="4">
        <v>13</v>
      </c>
      <c r="D1764" s="4">
        <f t="shared" si="318"/>
        <v>11</v>
      </c>
      <c r="E1764" s="4"/>
      <c r="F1764" s="4">
        <v>2</v>
      </c>
      <c r="G1764" s="1">
        <f t="shared" si="320"/>
        <v>400</v>
      </c>
      <c r="H1764" s="1">
        <f t="shared" si="321"/>
        <v>0</v>
      </c>
      <c r="I1764" s="1">
        <v>1</v>
      </c>
      <c r="J1764" s="77"/>
      <c r="K1764" s="122"/>
    </row>
    <row r="1765" spans="1:11" s="140" customFormat="1" ht="32.4" x14ac:dyDescent="0.3">
      <c r="A1765" s="153"/>
      <c r="B1765" s="118" t="s">
        <v>1824</v>
      </c>
      <c r="C1765" s="10">
        <v>12</v>
      </c>
      <c r="D1765" s="10">
        <f t="shared" si="318"/>
        <v>10</v>
      </c>
      <c r="E1765" s="10"/>
      <c r="F1765" s="10">
        <f t="shared" si="319"/>
        <v>2</v>
      </c>
      <c r="G1765" s="10">
        <f t="shared" si="320"/>
        <v>400</v>
      </c>
      <c r="H1765" s="10">
        <f t="shared" si="321"/>
        <v>0</v>
      </c>
      <c r="I1765" s="10"/>
      <c r="J1765" s="82"/>
      <c r="K1765" s="149">
        <f>150*8*2+150*2*4/3</f>
        <v>2800</v>
      </c>
    </row>
    <row r="1766" spans="1:11" ht="16.2" x14ac:dyDescent="0.3">
      <c r="A1766" s="63"/>
      <c r="B1766" s="45" t="s">
        <v>70</v>
      </c>
      <c r="C1766" s="4">
        <v>12</v>
      </c>
      <c r="D1766" s="4">
        <f t="shared" si="318"/>
        <v>10</v>
      </c>
      <c r="E1766" s="4"/>
      <c r="F1766" s="4">
        <f t="shared" si="319"/>
        <v>2</v>
      </c>
      <c r="G1766" s="1">
        <f t="shared" si="320"/>
        <v>400</v>
      </c>
      <c r="H1766" s="1">
        <f t="shared" si="321"/>
        <v>0</v>
      </c>
      <c r="I1766" s="1"/>
      <c r="J1766" s="77"/>
      <c r="K1766" s="122"/>
    </row>
    <row r="1767" spans="1:11" ht="16.2" x14ac:dyDescent="0.3">
      <c r="A1767" s="63"/>
      <c r="B1767" s="45" t="s">
        <v>71</v>
      </c>
      <c r="C1767" s="4"/>
      <c r="D1767" s="4" t="str">
        <f t="shared" si="318"/>
        <v/>
      </c>
      <c r="E1767" s="4"/>
      <c r="F1767" s="4"/>
      <c r="G1767" s="1"/>
      <c r="H1767" s="1"/>
      <c r="I1767" s="1"/>
      <c r="J1767" s="77"/>
      <c r="K1767" s="122"/>
    </row>
    <row r="1768" spans="1:11" ht="16.2" x14ac:dyDescent="0.3">
      <c r="A1768" s="63"/>
      <c r="B1768" s="45" t="s">
        <v>72</v>
      </c>
      <c r="C1768" s="4"/>
      <c r="D1768" s="4" t="str">
        <f t="shared" si="318"/>
        <v/>
      </c>
      <c r="E1768" s="4"/>
      <c r="F1768" s="4"/>
      <c r="G1768" s="1"/>
      <c r="H1768" s="1"/>
      <c r="I1768" s="1"/>
      <c r="J1768" s="77"/>
      <c r="K1768" s="122"/>
    </row>
    <row r="1769" spans="1:11" ht="16.2" x14ac:dyDescent="0.3">
      <c r="A1769" s="63"/>
      <c r="B1769" s="45" t="s">
        <v>73</v>
      </c>
      <c r="C1769" s="4">
        <v>12</v>
      </c>
      <c r="D1769" s="4">
        <f t="shared" si="318"/>
        <v>10</v>
      </c>
      <c r="E1769" s="4"/>
      <c r="F1769" s="4">
        <f t="shared" si="319"/>
        <v>2</v>
      </c>
      <c r="G1769" s="1">
        <f t="shared" si="320"/>
        <v>400</v>
      </c>
      <c r="H1769" s="1">
        <f t="shared" si="321"/>
        <v>0</v>
      </c>
      <c r="I1769" s="1"/>
      <c r="J1769" s="77"/>
      <c r="K1769" s="122"/>
    </row>
    <row r="1770" spans="1:11" ht="16.2" x14ac:dyDescent="0.3">
      <c r="A1770" s="63"/>
      <c r="B1770" s="45" t="s">
        <v>74</v>
      </c>
      <c r="C1770" s="4">
        <v>12</v>
      </c>
      <c r="D1770" s="4">
        <f t="shared" si="318"/>
        <v>10</v>
      </c>
      <c r="E1770" s="4"/>
      <c r="F1770" s="4">
        <f t="shared" si="319"/>
        <v>2</v>
      </c>
      <c r="G1770" s="1">
        <f t="shared" si="320"/>
        <v>400</v>
      </c>
      <c r="H1770" s="1">
        <f t="shared" si="321"/>
        <v>0</v>
      </c>
      <c r="I1770" s="1"/>
      <c r="J1770" s="77"/>
      <c r="K1770" s="122"/>
    </row>
    <row r="1771" spans="1:11" ht="16.2" x14ac:dyDescent="0.3">
      <c r="A1771" s="63"/>
      <c r="B1771" s="45" t="s">
        <v>75</v>
      </c>
      <c r="C1771" s="4">
        <v>12</v>
      </c>
      <c r="D1771" s="4">
        <f t="shared" si="318"/>
        <v>10</v>
      </c>
      <c r="E1771" s="4"/>
      <c r="F1771" s="4">
        <f t="shared" si="319"/>
        <v>2</v>
      </c>
      <c r="G1771" s="1">
        <f t="shared" si="320"/>
        <v>400</v>
      </c>
      <c r="H1771" s="1">
        <f t="shared" si="321"/>
        <v>0</v>
      </c>
      <c r="I1771" s="1"/>
      <c r="J1771" s="77"/>
      <c r="K1771" s="122"/>
    </row>
    <row r="1772" spans="1:11" ht="16.2" x14ac:dyDescent="0.3">
      <c r="A1772" s="63"/>
      <c r="B1772" s="45" t="s">
        <v>76</v>
      </c>
      <c r="C1772" s="4">
        <v>12</v>
      </c>
      <c r="D1772" s="4">
        <f t="shared" si="318"/>
        <v>10</v>
      </c>
      <c r="E1772" s="4"/>
      <c r="F1772" s="4">
        <f t="shared" si="319"/>
        <v>2</v>
      </c>
      <c r="G1772" s="1">
        <f t="shared" si="320"/>
        <v>400</v>
      </c>
      <c r="H1772" s="1">
        <f t="shared" si="321"/>
        <v>0</v>
      </c>
      <c r="I1772" s="1"/>
      <c r="J1772" s="77"/>
      <c r="K1772" s="122"/>
    </row>
    <row r="1773" spans="1:11" ht="16.2" x14ac:dyDescent="0.3">
      <c r="A1773" s="63"/>
      <c r="B1773" s="45" t="s">
        <v>77</v>
      </c>
      <c r="C1773" s="4"/>
      <c r="D1773" s="4" t="str">
        <f t="shared" si="318"/>
        <v/>
      </c>
      <c r="E1773" s="4"/>
      <c r="F1773" s="4"/>
      <c r="G1773" s="1"/>
      <c r="H1773" s="1"/>
      <c r="I1773" s="1"/>
      <c r="J1773" s="77"/>
      <c r="K1773" s="122"/>
    </row>
    <row r="1774" spans="1:11" ht="16.2" x14ac:dyDescent="0.3">
      <c r="A1774" s="63"/>
      <c r="B1774" s="45" t="s">
        <v>78</v>
      </c>
      <c r="C1774" s="4"/>
      <c r="D1774" s="4" t="str">
        <f t="shared" si="318"/>
        <v/>
      </c>
      <c r="E1774" s="4"/>
      <c r="F1774" s="4"/>
      <c r="G1774" s="1"/>
      <c r="H1774" s="1"/>
      <c r="I1774" s="1"/>
      <c r="J1774" s="77"/>
      <c r="K1774" s="122"/>
    </row>
    <row r="1775" spans="1:11" ht="16.2" x14ac:dyDescent="0.3">
      <c r="A1775" s="63"/>
      <c r="B1775" s="45" t="s">
        <v>79</v>
      </c>
      <c r="C1775" s="4">
        <v>12</v>
      </c>
      <c r="D1775" s="4">
        <f t="shared" si="318"/>
        <v>10</v>
      </c>
      <c r="E1775" s="4"/>
      <c r="F1775" s="4">
        <f t="shared" si="319"/>
        <v>2</v>
      </c>
      <c r="G1775" s="1">
        <f t="shared" si="320"/>
        <v>400</v>
      </c>
      <c r="H1775" s="1">
        <f t="shared" si="321"/>
        <v>0</v>
      </c>
      <c r="I1775" s="1"/>
      <c r="J1775" s="77"/>
      <c r="K1775" s="122"/>
    </row>
    <row r="1776" spans="1:11" ht="16.2" x14ac:dyDescent="0.3">
      <c r="A1776" s="63"/>
      <c r="B1776" s="45" t="s">
        <v>80</v>
      </c>
      <c r="C1776" s="4">
        <v>12</v>
      </c>
      <c r="D1776" s="4">
        <f t="shared" si="318"/>
        <v>10</v>
      </c>
      <c r="E1776" s="4"/>
      <c r="F1776" s="4">
        <f t="shared" si="319"/>
        <v>2</v>
      </c>
      <c r="G1776" s="1">
        <f t="shared" si="320"/>
        <v>400</v>
      </c>
      <c r="H1776" s="1">
        <f t="shared" si="321"/>
        <v>0</v>
      </c>
      <c r="I1776" s="1"/>
      <c r="J1776" s="77"/>
      <c r="K1776" s="122"/>
    </row>
    <row r="1777" spans="1:11" ht="16.2" x14ac:dyDescent="0.3">
      <c r="A1777" s="63"/>
      <c r="B1777" s="45" t="s">
        <v>81</v>
      </c>
      <c r="C1777" s="4">
        <v>12</v>
      </c>
      <c r="D1777" s="4">
        <f t="shared" si="318"/>
        <v>10</v>
      </c>
      <c r="E1777" s="4"/>
      <c r="F1777" s="4">
        <f t="shared" si="319"/>
        <v>2</v>
      </c>
      <c r="G1777" s="1">
        <f t="shared" si="320"/>
        <v>400</v>
      </c>
      <c r="H1777" s="1">
        <f t="shared" si="321"/>
        <v>0</v>
      </c>
      <c r="I1777" s="1"/>
      <c r="J1777" s="77"/>
      <c r="K1777" s="122"/>
    </row>
    <row r="1778" spans="1:11" ht="16.2" x14ac:dyDescent="0.3">
      <c r="A1778" s="63"/>
      <c r="B1778" s="45" t="s">
        <v>82</v>
      </c>
      <c r="C1778" s="4">
        <v>13</v>
      </c>
      <c r="D1778" s="4">
        <f t="shared" si="318"/>
        <v>11</v>
      </c>
      <c r="E1778" s="4"/>
      <c r="F1778" s="4">
        <v>2</v>
      </c>
      <c r="G1778" s="1">
        <f t="shared" si="320"/>
        <v>400</v>
      </c>
      <c r="H1778" s="1">
        <f t="shared" si="321"/>
        <v>0</v>
      </c>
      <c r="I1778" s="1">
        <v>1</v>
      </c>
      <c r="J1778" s="77"/>
      <c r="K1778" s="122"/>
    </row>
    <row r="1779" spans="1:11" ht="16.2" x14ac:dyDescent="0.3">
      <c r="A1779" s="63"/>
      <c r="B1779" s="45" t="s">
        <v>83</v>
      </c>
      <c r="C1779" s="4"/>
      <c r="D1779" s="4" t="str">
        <f t="shared" si="318"/>
        <v/>
      </c>
      <c r="E1779" s="4"/>
      <c r="F1779" s="4"/>
      <c r="G1779" s="1"/>
      <c r="H1779" s="1"/>
      <c r="I1779" s="1"/>
      <c r="J1779" s="77"/>
      <c r="K1779" s="122"/>
    </row>
    <row r="1780" spans="1:11" ht="16.2" x14ac:dyDescent="0.3">
      <c r="A1780" s="63"/>
      <c r="B1780" s="45" t="s">
        <v>84</v>
      </c>
      <c r="C1780" s="4"/>
      <c r="D1780" s="4" t="str">
        <f t="shared" si="318"/>
        <v/>
      </c>
      <c r="E1780" s="4"/>
      <c r="F1780" s="4"/>
      <c r="G1780" s="1"/>
      <c r="H1780" s="1"/>
      <c r="I1780" s="1"/>
      <c r="J1780" s="77"/>
      <c r="K1780" s="122"/>
    </row>
    <row r="1781" spans="1:11" ht="16.2" x14ac:dyDescent="0.3">
      <c r="A1781" s="63"/>
      <c r="B1781" s="45" t="s">
        <v>85</v>
      </c>
      <c r="C1781" s="4">
        <v>12</v>
      </c>
      <c r="D1781" s="4">
        <f t="shared" si="318"/>
        <v>10</v>
      </c>
      <c r="E1781" s="4"/>
      <c r="F1781" s="4">
        <f t="shared" si="319"/>
        <v>2</v>
      </c>
      <c r="G1781" s="1">
        <f t="shared" si="320"/>
        <v>400</v>
      </c>
      <c r="H1781" s="1">
        <f t="shared" si="321"/>
        <v>0</v>
      </c>
      <c r="I1781" s="1"/>
      <c r="J1781" s="77"/>
      <c r="K1781" s="122"/>
    </row>
    <row r="1782" spans="1:11" ht="16.2" x14ac:dyDescent="0.3">
      <c r="A1782" s="63"/>
      <c r="B1782" s="45" t="s">
        <v>86</v>
      </c>
      <c r="C1782" s="4">
        <v>12</v>
      </c>
      <c r="D1782" s="4">
        <f t="shared" si="318"/>
        <v>10</v>
      </c>
      <c r="E1782" s="4"/>
      <c r="F1782" s="4">
        <f t="shared" si="319"/>
        <v>2</v>
      </c>
      <c r="G1782" s="1">
        <f t="shared" si="320"/>
        <v>400</v>
      </c>
      <c r="H1782" s="1">
        <f t="shared" si="321"/>
        <v>0</v>
      </c>
      <c r="I1782" s="1"/>
      <c r="J1782" s="77"/>
      <c r="K1782" s="122"/>
    </row>
    <row r="1783" spans="1:11" ht="16.2" x14ac:dyDescent="0.3">
      <c r="A1783" s="63"/>
      <c r="B1783" s="45" t="s">
        <v>87</v>
      </c>
      <c r="C1783" s="4">
        <v>12</v>
      </c>
      <c r="D1783" s="4">
        <f t="shared" si="318"/>
        <v>10</v>
      </c>
      <c r="E1783" s="4"/>
      <c r="F1783" s="4">
        <f t="shared" si="319"/>
        <v>2</v>
      </c>
      <c r="G1783" s="1">
        <f t="shared" si="320"/>
        <v>400</v>
      </c>
      <c r="H1783" s="1">
        <f t="shared" si="321"/>
        <v>0</v>
      </c>
      <c r="I1783" s="1"/>
      <c r="J1783" s="77"/>
      <c r="K1783" s="122"/>
    </row>
    <row r="1784" spans="1:11" ht="16.2" x14ac:dyDescent="0.3">
      <c r="A1784" s="63"/>
      <c r="B1784" s="45" t="s">
        <v>88</v>
      </c>
      <c r="C1784" s="4">
        <v>12</v>
      </c>
      <c r="D1784" s="4">
        <f t="shared" si="318"/>
        <v>10</v>
      </c>
      <c r="E1784" s="4"/>
      <c r="F1784" s="4">
        <f t="shared" si="319"/>
        <v>2</v>
      </c>
      <c r="G1784" s="1">
        <f t="shared" si="320"/>
        <v>400</v>
      </c>
      <c r="H1784" s="1">
        <f t="shared" si="321"/>
        <v>0</v>
      </c>
      <c r="I1784" s="1"/>
      <c r="J1784" s="77"/>
      <c r="K1784" s="122"/>
    </row>
    <row r="1785" spans="1:11" ht="16.2" x14ac:dyDescent="0.3">
      <c r="A1785" s="63"/>
      <c r="B1785" s="8" t="s">
        <v>59</v>
      </c>
      <c r="C1785" s="4"/>
      <c r="D1785" s="4">
        <v>152</v>
      </c>
      <c r="E1785" s="4"/>
      <c r="F1785" s="4">
        <v>38</v>
      </c>
      <c r="G1785" s="1">
        <f t="shared" si="320"/>
        <v>400</v>
      </c>
      <c r="H1785" s="1">
        <f t="shared" si="321"/>
        <v>9000</v>
      </c>
      <c r="I1785" s="1">
        <v>2</v>
      </c>
      <c r="J1785" s="77">
        <f>152*150</f>
        <v>22800</v>
      </c>
      <c r="K1785" s="122"/>
    </row>
    <row r="1786" spans="1:11" ht="32.4" x14ac:dyDescent="0.3">
      <c r="A1786" s="63"/>
      <c r="B1786" s="90" t="s">
        <v>1849</v>
      </c>
      <c r="C1786" s="4"/>
      <c r="D1786" s="4"/>
      <c r="E1786" s="4"/>
      <c r="F1786" s="4"/>
      <c r="G1786" s="1"/>
      <c r="H1786" s="1"/>
      <c r="I1786" s="1"/>
      <c r="J1786" s="43">
        <f>150*38*4/3+150*2*5/3</f>
        <v>8100</v>
      </c>
      <c r="K1786" s="122">
        <v>2800</v>
      </c>
    </row>
    <row r="1787" spans="1:11" ht="16.2" x14ac:dyDescent="0.3">
      <c r="A1787" s="63"/>
      <c r="B1787" s="8" t="s">
        <v>1817</v>
      </c>
      <c r="C1787" s="4"/>
      <c r="D1787" s="4"/>
      <c r="E1787" s="4"/>
      <c r="F1787" s="4"/>
      <c r="G1787" s="1"/>
      <c r="H1787" s="1"/>
      <c r="I1787" s="1"/>
      <c r="J1787" s="43">
        <v>33700</v>
      </c>
      <c r="K1787" s="122"/>
    </row>
    <row r="1788" spans="1:11" ht="16.2" x14ac:dyDescent="0.3">
      <c r="A1788" s="63"/>
      <c r="B1788" s="8" t="s">
        <v>1</v>
      </c>
      <c r="C1788" s="4"/>
      <c r="D1788" s="4"/>
      <c r="E1788" s="4"/>
      <c r="F1788" s="4"/>
      <c r="G1788" s="1"/>
      <c r="H1788" s="1"/>
      <c r="I1788" s="1"/>
      <c r="J1788" s="43">
        <v>39218</v>
      </c>
      <c r="K1788" s="122"/>
    </row>
    <row r="1789" spans="1:11" ht="16.2" x14ac:dyDescent="0.3">
      <c r="A1789" s="63"/>
      <c r="B1789" s="8" t="s">
        <v>405</v>
      </c>
      <c r="C1789" s="9"/>
      <c r="D1789" s="9" t="str">
        <f t="shared" si="318"/>
        <v/>
      </c>
      <c r="E1789" s="9"/>
      <c r="F1789" s="9"/>
      <c r="G1789" s="10"/>
      <c r="H1789" s="10"/>
      <c r="I1789" s="10"/>
      <c r="J1789" s="44">
        <v>5518</v>
      </c>
      <c r="K1789" s="122"/>
    </row>
    <row r="1790" spans="1:11" x14ac:dyDescent="0.3">
      <c r="A1790" s="63"/>
      <c r="B1790"/>
      <c r="K1790" s="122"/>
    </row>
    <row r="1791" spans="1:11" ht="16.2" x14ac:dyDescent="0.3">
      <c r="A1791" s="63"/>
      <c r="B1791" s="45" t="s">
        <v>89</v>
      </c>
      <c r="C1791" s="4"/>
      <c r="D1791" s="4" t="str">
        <f t="shared" ref="D1791:D1826" si="322">IF((OR(C1791&gt;12,C1791=12)),C1791-2,IF(C1791=8,C1791-1,""))</f>
        <v/>
      </c>
      <c r="E1791" s="4"/>
      <c r="F1791" s="4"/>
      <c r="G1791" s="1"/>
      <c r="H1791" s="1"/>
      <c r="I1791" s="1"/>
      <c r="J1791" s="77"/>
      <c r="K1791" s="122"/>
    </row>
    <row r="1792" spans="1:11" ht="16.2" x14ac:dyDescent="0.3">
      <c r="A1792" s="63"/>
      <c r="B1792" s="45" t="s">
        <v>90</v>
      </c>
      <c r="C1792" s="4"/>
      <c r="D1792" s="4" t="str">
        <f t="shared" si="322"/>
        <v/>
      </c>
      <c r="E1792" s="4"/>
      <c r="F1792" s="4"/>
      <c r="G1792" s="1"/>
      <c r="H1792" s="1"/>
      <c r="I1792" s="1"/>
      <c r="J1792" s="77"/>
      <c r="K1792" s="122"/>
    </row>
    <row r="1793" spans="1:11" ht="16.2" x14ac:dyDescent="0.3">
      <c r="A1793" s="63"/>
      <c r="B1793" s="45" t="s">
        <v>91</v>
      </c>
      <c r="C1793" s="4">
        <v>13</v>
      </c>
      <c r="D1793" s="4">
        <f t="shared" si="322"/>
        <v>11</v>
      </c>
      <c r="E1793" s="4"/>
      <c r="F1793" s="4">
        <v>2</v>
      </c>
      <c r="G1793" s="1">
        <f t="shared" ref="G1793:G1820" si="323">IF(2&lt;F1793,2,F1793)*150*4/3</f>
        <v>400</v>
      </c>
      <c r="H1793" s="1">
        <f t="shared" ref="H1793:H1820" si="324">IF(F1793&gt;2,F1793-2,0)*150*5/3</f>
        <v>0</v>
      </c>
      <c r="I1793" s="1">
        <v>1</v>
      </c>
      <c r="J1793" s="77"/>
      <c r="K1793" s="122"/>
    </row>
    <row r="1794" spans="1:11" ht="16.2" x14ac:dyDescent="0.3">
      <c r="A1794" s="63"/>
      <c r="B1794" s="45" t="s">
        <v>92</v>
      </c>
      <c r="C1794" s="4">
        <v>12</v>
      </c>
      <c r="D1794" s="4">
        <f t="shared" si="322"/>
        <v>10</v>
      </c>
      <c r="E1794" s="4"/>
      <c r="F1794" s="4">
        <f t="shared" ref="F1794:F1817" si="325">D1794-8</f>
        <v>2</v>
      </c>
      <c r="G1794" s="1">
        <f t="shared" si="323"/>
        <v>400</v>
      </c>
      <c r="H1794" s="1">
        <f t="shared" si="324"/>
        <v>0</v>
      </c>
      <c r="I1794" s="1"/>
      <c r="J1794" s="77"/>
      <c r="K1794" s="122"/>
    </row>
    <row r="1795" spans="1:11" ht="16.2" x14ac:dyDescent="0.3">
      <c r="A1795" s="63"/>
      <c r="B1795" s="45" t="s">
        <v>93</v>
      </c>
      <c r="C1795" s="4">
        <v>13</v>
      </c>
      <c r="D1795" s="4">
        <f t="shared" si="322"/>
        <v>11</v>
      </c>
      <c r="E1795" s="4"/>
      <c r="F1795" s="4">
        <v>2</v>
      </c>
      <c r="G1795" s="1">
        <f t="shared" si="323"/>
        <v>400</v>
      </c>
      <c r="H1795" s="1">
        <f t="shared" si="324"/>
        <v>0</v>
      </c>
      <c r="I1795" s="1">
        <v>1</v>
      </c>
      <c r="J1795" s="77"/>
      <c r="K1795" s="122"/>
    </row>
    <row r="1796" spans="1:11" ht="16.2" x14ac:dyDescent="0.3">
      <c r="A1796" s="63"/>
      <c r="B1796" s="45" t="s">
        <v>94</v>
      </c>
      <c r="C1796" s="4">
        <v>12</v>
      </c>
      <c r="D1796" s="4">
        <f t="shared" si="322"/>
        <v>10</v>
      </c>
      <c r="E1796" s="4"/>
      <c r="F1796" s="4">
        <f t="shared" si="325"/>
        <v>2</v>
      </c>
      <c r="G1796" s="1">
        <f t="shared" si="323"/>
        <v>400</v>
      </c>
      <c r="H1796" s="1">
        <f t="shared" si="324"/>
        <v>0</v>
      </c>
      <c r="I1796" s="1"/>
      <c r="J1796" s="77"/>
      <c r="K1796" s="122"/>
    </row>
    <row r="1797" spans="1:11" ht="16.2" x14ac:dyDescent="0.3">
      <c r="A1797" s="63"/>
      <c r="B1797" s="45" t="s">
        <v>95</v>
      </c>
      <c r="C1797" s="4"/>
      <c r="D1797" s="4" t="str">
        <f t="shared" si="322"/>
        <v/>
      </c>
      <c r="E1797" s="4"/>
      <c r="F1797" s="4"/>
      <c r="G1797" s="1"/>
      <c r="H1797" s="1"/>
      <c r="I1797" s="1"/>
      <c r="J1797" s="77"/>
      <c r="K1797" s="122"/>
    </row>
    <row r="1798" spans="1:11" ht="16.2" x14ac:dyDescent="0.3">
      <c r="A1798" s="63"/>
      <c r="B1798" s="45" t="s">
        <v>96</v>
      </c>
      <c r="C1798" s="4"/>
      <c r="D1798" s="4" t="str">
        <f t="shared" si="322"/>
        <v/>
      </c>
      <c r="E1798" s="4"/>
      <c r="F1798" s="4"/>
      <c r="G1798" s="1"/>
      <c r="H1798" s="1"/>
      <c r="I1798" s="1"/>
      <c r="J1798" s="77"/>
      <c r="K1798" s="122"/>
    </row>
    <row r="1799" spans="1:11" ht="16.2" x14ac:dyDescent="0.3">
      <c r="A1799" s="63"/>
      <c r="B1799" s="45" t="s">
        <v>97</v>
      </c>
      <c r="C1799" s="4">
        <v>12</v>
      </c>
      <c r="D1799" s="4">
        <f t="shared" si="322"/>
        <v>10</v>
      </c>
      <c r="E1799" s="4"/>
      <c r="F1799" s="4">
        <f t="shared" si="325"/>
        <v>2</v>
      </c>
      <c r="G1799" s="1">
        <f t="shared" si="323"/>
        <v>400</v>
      </c>
      <c r="H1799" s="1">
        <f t="shared" si="324"/>
        <v>0</v>
      </c>
      <c r="I1799" s="1"/>
      <c r="J1799" s="77"/>
      <c r="K1799" s="122"/>
    </row>
    <row r="1800" spans="1:11" ht="16.2" x14ac:dyDescent="0.3">
      <c r="A1800" s="63"/>
      <c r="B1800" s="45" t="s">
        <v>98</v>
      </c>
      <c r="C1800" s="4">
        <v>12</v>
      </c>
      <c r="D1800" s="4">
        <f t="shared" si="322"/>
        <v>10</v>
      </c>
      <c r="E1800" s="4"/>
      <c r="F1800" s="4">
        <f t="shared" si="325"/>
        <v>2</v>
      </c>
      <c r="G1800" s="1">
        <f t="shared" si="323"/>
        <v>400</v>
      </c>
      <c r="H1800" s="1">
        <f t="shared" si="324"/>
        <v>0</v>
      </c>
      <c r="I1800" s="1"/>
      <c r="J1800" s="77"/>
      <c r="K1800" s="122"/>
    </row>
    <row r="1801" spans="1:11" ht="16.2" x14ac:dyDescent="0.3">
      <c r="A1801" s="63"/>
      <c r="B1801" s="45" t="s">
        <v>99</v>
      </c>
      <c r="C1801" s="4">
        <v>12</v>
      </c>
      <c r="D1801" s="4">
        <f t="shared" si="322"/>
        <v>10</v>
      </c>
      <c r="E1801" s="4"/>
      <c r="F1801" s="4">
        <f t="shared" si="325"/>
        <v>2</v>
      </c>
      <c r="G1801" s="1">
        <f t="shared" si="323"/>
        <v>400</v>
      </c>
      <c r="H1801" s="1">
        <f t="shared" si="324"/>
        <v>0</v>
      </c>
      <c r="I1801" s="1"/>
      <c r="J1801" s="77"/>
      <c r="K1801" s="122"/>
    </row>
    <row r="1802" spans="1:11" ht="16.2" x14ac:dyDescent="0.3">
      <c r="A1802" s="63"/>
      <c r="B1802" s="45" t="s">
        <v>100</v>
      </c>
      <c r="C1802" s="4">
        <v>12</v>
      </c>
      <c r="D1802" s="4">
        <f t="shared" si="322"/>
        <v>10</v>
      </c>
      <c r="E1802" s="4"/>
      <c r="F1802" s="4">
        <f t="shared" si="325"/>
        <v>2</v>
      </c>
      <c r="G1802" s="1">
        <f t="shared" si="323"/>
        <v>400</v>
      </c>
      <c r="H1802" s="1">
        <f t="shared" si="324"/>
        <v>0</v>
      </c>
      <c r="I1802" s="1"/>
      <c r="J1802" s="77"/>
      <c r="K1802" s="122"/>
    </row>
    <row r="1803" spans="1:11" ht="16.2" x14ac:dyDescent="0.3">
      <c r="A1803" s="63"/>
      <c r="B1803" s="45" t="s">
        <v>101</v>
      </c>
      <c r="C1803" s="4"/>
      <c r="D1803" s="4" t="str">
        <f t="shared" si="322"/>
        <v/>
      </c>
      <c r="E1803" s="4"/>
      <c r="F1803" s="4"/>
      <c r="G1803" s="1"/>
      <c r="H1803" s="1"/>
      <c r="I1803" s="1"/>
      <c r="J1803" s="77"/>
      <c r="K1803" s="122"/>
    </row>
    <row r="1804" spans="1:11" ht="16.2" x14ac:dyDescent="0.3">
      <c r="A1804" s="63"/>
      <c r="B1804" s="45" t="s">
        <v>102</v>
      </c>
      <c r="C1804" s="4"/>
      <c r="D1804" s="4" t="str">
        <f t="shared" si="322"/>
        <v/>
      </c>
      <c r="E1804" s="4"/>
      <c r="F1804" s="4"/>
      <c r="G1804" s="1"/>
      <c r="H1804" s="1"/>
      <c r="I1804" s="1"/>
      <c r="J1804" s="77"/>
      <c r="K1804" s="122"/>
    </row>
    <row r="1805" spans="1:11" ht="16.2" x14ac:dyDescent="0.3">
      <c r="A1805" s="63"/>
      <c r="B1805" s="45" t="s">
        <v>103</v>
      </c>
      <c r="C1805" s="4">
        <v>13</v>
      </c>
      <c r="D1805" s="4">
        <f t="shared" si="322"/>
        <v>11</v>
      </c>
      <c r="E1805" s="4"/>
      <c r="F1805" s="4">
        <v>2</v>
      </c>
      <c r="G1805" s="1">
        <f t="shared" si="323"/>
        <v>400</v>
      </c>
      <c r="H1805" s="1">
        <f t="shared" si="324"/>
        <v>0</v>
      </c>
      <c r="I1805" s="1">
        <v>1</v>
      </c>
      <c r="J1805" s="77"/>
      <c r="K1805" s="122"/>
    </row>
    <row r="1806" spans="1:11" ht="16.2" x14ac:dyDescent="0.3">
      <c r="A1806" s="63"/>
      <c r="B1806" s="45" t="s">
        <v>104</v>
      </c>
      <c r="C1806" s="4">
        <v>12</v>
      </c>
      <c r="D1806" s="4">
        <f t="shared" si="322"/>
        <v>10</v>
      </c>
      <c r="E1806" s="4"/>
      <c r="F1806" s="4">
        <f t="shared" si="325"/>
        <v>2</v>
      </c>
      <c r="G1806" s="1">
        <f t="shared" si="323"/>
        <v>400</v>
      </c>
      <c r="H1806" s="1">
        <f t="shared" si="324"/>
        <v>0</v>
      </c>
      <c r="I1806" s="1"/>
      <c r="J1806" s="77"/>
      <c r="K1806" s="122"/>
    </row>
    <row r="1807" spans="1:11" ht="16.2" x14ac:dyDescent="0.3">
      <c r="A1807" s="63"/>
      <c r="B1807" s="45" t="s">
        <v>105</v>
      </c>
      <c r="C1807" s="4">
        <v>13</v>
      </c>
      <c r="D1807" s="4">
        <f t="shared" si="322"/>
        <v>11</v>
      </c>
      <c r="E1807" s="4"/>
      <c r="F1807" s="4">
        <v>2</v>
      </c>
      <c r="G1807" s="1">
        <f t="shared" si="323"/>
        <v>400</v>
      </c>
      <c r="H1807" s="1">
        <f t="shared" si="324"/>
        <v>0</v>
      </c>
      <c r="I1807" s="1">
        <v>1</v>
      </c>
      <c r="J1807" s="77"/>
      <c r="K1807" s="122"/>
    </row>
    <row r="1808" spans="1:11" s="140" customFormat="1" ht="32.4" x14ac:dyDescent="0.3">
      <c r="A1808" s="153"/>
      <c r="B1808" s="118" t="s">
        <v>1933</v>
      </c>
      <c r="C1808" s="10">
        <v>12</v>
      </c>
      <c r="D1808" s="10">
        <f t="shared" si="322"/>
        <v>10</v>
      </c>
      <c r="E1808" s="10"/>
      <c r="F1808" s="10">
        <f t="shared" si="325"/>
        <v>2</v>
      </c>
      <c r="G1808" s="10">
        <f t="shared" si="323"/>
        <v>400</v>
      </c>
      <c r="H1808" s="10">
        <f t="shared" si="324"/>
        <v>0</v>
      </c>
      <c r="I1808" s="10"/>
      <c r="J1808" s="82"/>
      <c r="K1808" s="154">
        <f>150*8*2+150*2*4/3</f>
        <v>2800</v>
      </c>
    </row>
    <row r="1809" spans="1:11" ht="16.2" x14ac:dyDescent="0.3">
      <c r="A1809" s="63"/>
      <c r="B1809" s="45" t="s">
        <v>106</v>
      </c>
      <c r="C1809" s="4"/>
      <c r="D1809" s="4" t="str">
        <f t="shared" si="322"/>
        <v/>
      </c>
      <c r="E1809" s="4"/>
      <c r="F1809" s="4"/>
      <c r="G1809" s="1"/>
      <c r="H1809" s="1"/>
      <c r="I1809" s="1"/>
      <c r="J1809" s="77"/>
      <c r="K1809" s="122"/>
    </row>
    <row r="1810" spans="1:11" ht="16.2" x14ac:dyDescent="0.3">
      <c r="A1810" s="63"/>
      <c r="B1810" s="45" t="s">
        <v>107</v>
      </c>
      <c r="C1810" s="4"/>
      <c r="D1810" s="4" t="str">
        <f t="shared" si="322"/>
        <v/>
      </c>
      <c r="E1810" s="4"/>
      <c r="F1810" s="4"/>
      <c r="G1810" s="1"/>
      <c r="H1810" s="1"/>
      <c r="I1810" s="1"/>
      <c r="J1810" s="77"/>
      <c r="K1810" s="122"/>
    </row>
    <row r="1811" spans="1:11" ht="16.2" x14ac:dyDescent="0.3">
      <c r="A1811" s="63"/>
      <c r="B1811" s="45" t="s">
        <v>108</v>
      </c>
      <c r="C1811" s="4">
        <v>12</v>
      </c>
      <c r="D1811" s="4">
        <f t="shared" si="322"/>
        <v>10</v>
      </c>
      <c r="E1811" s="4"/>
      <c r="F1811" s="4">
        <f>D1811-8</f>
        <v>2</v>
      </c>
      <c r="G1811" s="1">
        <f t="shared" si="323"/>
        <v>400</v>
      </c>
      <c r="H1811" s="1">
        <f t="shared" si="324"/>
        <v>0</v>
      </c>
      <c r="I1811" s="1"/>
      <c r="J1811" s="77"/>
      <c r="K1811" s="122"/>
    </row>
    <row r="1812" spans="1:11" ht="16.2" x14ac:dyDescent="0.3">
      <c r="A1812" s="63"/>
      <c r="B1812" s="45" t="s">
        <v>109</v>
      </c>
      <c r="C1812" s="4">
        <v>12</v>
      </c>
      <c r="D1812" s="4">
        <f t="shared" si="322"/>
        <v>10</v>
      </c>
      <c r="E1812" s="4"/>
      <c r="F1812" s="4">
        <f t="shared" si="325"/>
        <v>2</v>
      </c>
      <c r="G1812" s="1">
        <f t="shared" si="323"/>
        <v>400</v>
      </c>
      <c r="H1812" s="1">
        <f t="shared" si="324"/>
        <v>0</v>
      </c>
      <c r="I1812" s="1"/>
      <c r="J1812" s="77"/>
      <c r="K1812" s="122"/>
    </row>
    <row r="1813" spans="1:11" ht="16.2" x14ac:dyDescent="0.3">
      <c r="A1813" s="63"/>
      <c r="B1813" s="45" t="s">
        <v>110</v>
      </c>
      <c r="C1813" s="4">
        <v>12</v>
      </c>
      <c r="D1813" s="4">
        <f t="shared" si="322"/>
        <v>10</v>
      </c>
      <c r="E1813" s="4"/>
      <c r="F1813" s="4">
        <f t="shared" si="325"/>
        <v>2</v>
      </c>
      <c r="G1813" s="1">
        <f t="shared" si="323"/>
        <v>400</v>
      </c>
      <c r="H1813" s="1">
        <f t="shared" si="324"/>
        <v>0</v>
      </c>
      <c r="I1813" s="1"/>
      <c r="J1813" s="77"/>
      <c r="K1813" s="122"/>
    </row>
    <row r="1814" spans="1:11" ht="16.2" x14ac:dyDescent="0.3">
      <c r="A1814" s="63"/>
      <c r="B1814" s="45" t="s">
        <v>111</v>
      </c>
      <c r="C1814" s="4">
        <v>12</v>
      </c>
      <c r="D1814" s="4">
        <f t="shared" si="322"/>
        <v>10</v>
      </c>
      <c r="E1814" s="4"/>
      <c r="F1814" s="4">
        <f t="shared" si="325"/>
        <v>2</v>
      </c>
      <c r="G1814" s="1">
        <f t="shared" si="323"/>
        <v>400</v>
      </c>
      <c r="H1814" s="1">
        <f t="shared" si="324"/>
        <v>0</v>
      </c>
      <c r="I1814" s="1"/>
      <c r="J1814" s="77"/>
      <c r="K1814" s="122"/>
    </row>
    <row r="1815" spans="1:11" ht="16.2" x14ac:dyDescent="0.3">
      <c r="A1815" s="63"/>
      <c r="B1815" s="45" t="s">
        <v>112</v>
      </c>
      <c r="C1815" s="4"/>
      <c r="D1815" s="4" t="str">
        <f t="shared" si="322"/>
        <v/>
      </c>
      <c r="E1815" s="4"/>
      <c r="F1815" s="4"/>
      <c r="G1815" s="1"/>
      <c r="H1815" s="1"/>
      <c r="I1815" s="1"/>
      <c r="J1815" s="77"/>
      <c r="K1815" s="122"/>
    </row>
    <row r="1816" spans="1:11" ht="16.2" x14ac:dyDescent="0.3">
      <c r="A1816" s="63"/>
      <c r="B1816" s="45" t="s">
        <v>113</v>
      </c>
      <c r="C1816" s="4"/>
      <c r="D1816" s="4" t="str">
        <f t="shared" si="322"/>
        <v/>
      </c>
      <c r="E1816" s="4"/>
      <c r="F1816" s="4"/>
      <c r="G1816" s="1"/>
      <c r="H1816" s="1"/>
      <c r="I1816" s="1"/>
      <c r="J1816" s="77"/>
      <c r="K1816" s="122"/>
    </row>
    <row r="1817" spans="1:11" ht="16.2" x14ac:dyDescent="0.3">
      <c r="A1817" s="63"/>
      <c r="B1817" s="45" t="s">
        <v>114</v>
      </c>
      <c r="C1817" s="4">
        <v>12</v>
      </c>
      <c r="D1817" s="4">
        <f t="shared" si="322"/>
        <v>10</v>
      </c>
      <c r="E1817" s="4"/>
      <c r="F1817" s="4">
        <f t="shared" si="325"/>
        <v>2</v>
      </c>
      <c r="G1817" s="1">
        <f t="shared" si="323"/>
        <v>400</v>
      </c>
      <c r="H1817" s="1">
        <f t="shared" si="324"/>
        <v>0</v>
      </c>
      <c r="I1817" s="1"/>
      <c r="J1817" s="77"/>
      <c r="K1817" s="122"/>
    </row>
    <row r="1818" spans="1:11" ht="16.2" x14ac:dyDescent="0.3">
      <c r="A1818" s="63"/>
      <c r="B1818" s="45" t="s">
        <v>115</v>
      </c>
      <c r="C1818" s="4">
        <v>13</v>
      </c>
      <c r="D1818" s="4">
        <f t="shared" si="322"/>
        <v>11</v>
      </c>
      <c r="E1818" s="4"/>
      <c r="F1818" s="4">
        <v>2</v>
      </c>
      <c r="G1818" s="1">
        <f t="shared" si="323"/>
        <v>400</v>
      </c>
      <c r="H1818" s="1">
        <f t="shared" si="324"/>
        <v>0</v>
      </c>
      <c r="I1818" s="1">
        <v>1</v>
      </c>
      <c r="J1818" s="77"/>
      <c r="K1818" s="122"/>
    </row>
    <row r="1819" spans="1:11" ht="16.2" x14ac:dyDescent="0.3">
      <c r="A1819" s="63"/>
      <c r="B1819" s="45" t="s">
        <v>116</v>
      </c>
      <c r="C1819" s="4">
        <v>13</v>
      </c>
      <c r="D1819" s="4">
        <f t="shared" si="322"/>
        <v>11</v>
      </c>
      <c r="E1819" s="4"/>
      <c r="F1819" s="4">
        <v>2</v>
      </c>
      <c r="G1819" s="1">
        <f t="shared" si="323"/>
        <v>400</v>
      </c>
      <c r="H1819" s="1">
        <f t="shared" si="324"/>
        <v>0</v>
      </c>
      <c r="I1819" s="1">
        <v>1</v>
      </c>
      <c r="J1819" s="77"/>
      <c r="K1819" s="122"/>
    </row>
    <row r="1820" spans="1:11" ht="16.2" x14ac:dyDescent="0.3">
      <c r="A1820" s="63"/>
      <c r="B1820" s="45" t="s">
        <v>117</v>
      </c>
      <c r="C1820" s="4">
        <v>13</v>
      </c>
      <c r="D1820" s="4">
        <f t="shared" si="322"/>
        <v>11</v>
      </c>
      <c r="E1820" s="4"/>
      <c r="F1820" s="4">
        <v>2</v>
      </c>
      <c r="G1820" s="1">
        <f t="shared" si="323"/>
        <v>400</v>
      </c>
      <c r="H1820" s="1">
        <f t="shared" si="324"/>
        <v>0</v>
      </c>
      <c r="I1820" s="1">
        <v>1</v>
      </c>
      <c r="J1820" s="77"/>
      <c r="K1820" s="122"/>
    </row>
    <row r="1821" spans="1:11" ht="16.2" x14ac:dyDescent="0.3">
      <c r="A1821" s="63"/>
      <c r="B1821" s="45" t="s">
        <v>118</v>
      </c>
      <c r="C1821" s="4"/>
      <c r="D1821" s="4" t="str">
        <f t="shared" si="322"/>
        <v/>
      </c>
      <c r="E1821" s="4"/>
      <c r="F1821" s="4"/>
      <c r="G1821" s="1"/>
      <c r="H1821" s="1"/>
      <c r="I1821" s="1"/>
      <c r="J1821" s="77"/>
      <c r="K1821" s="122"/>
    </row>
    <row r="1822" spans="1:11" ht="16.2" x14ac:dyDescent="0.3">
      <c r="A1822" s="63"/>
      <c r="B1822" s="8" t="s">
        <v>59</v>
      </c>
      <c r="C1822" s="4"/>
      <c r="D1822" s="4">
        <v>152</v>
      </c>
      <c r="E1822" s="4"/>
      <c r="F1822" s="4">
        <v>38</v>
      </c>
      <c r="G1822" s="1"/>
      <c r="H1822" s="1"/>
      <c r="I1822" s="1">
        <v>7</v>
      </c>
      <c r="J1822" s="43">
        <f>152*150</f>
        <v>22800</v>
      </c>
      <c r="K1822" s="122"/>
    </row>
    <row r="1823" spans="1:11" ht="32.4" x14ac:dyDescent="0.3">
      <c r="A1823" s="63"/>
      <c r="B1823" s="90" t="s">
        <v>1849</v>
      </c>
      <c r="C1823" s="4"/>
      <c r="D1823" s="4"/>
      <c r="E1823" s="4"/>
      <c r="F1823" s="4"/>
      <c r="G1823" s="1"/>
      <c r="H1823" s="1"/>
      <c r="I1823" s="1"/>
      <c r="J1823" s="43">
        <f>150*38*4/3+150*7*5/3</f>
        <v>9350</v>
      </c>
      <c r="K1823" s="122">
        <v>2800</v>
      </c>
    </row>
    <row r="1824" spans="1:11" ht="16.2" x14ac:dyDescent="0.3">
      <c r="A1824" s="63"/>
      <c r="B1824" s="8" t="s">
        <v>1817</v>
      </c>
      <c r="C1824" s="4"/>
      <c r="D1824" s="4"/>
      <c r="E1824" s="4"/>
      <c r="F1824" s="4"/>
      <c r="G1824" s="1"/>
      <c r="H1824" s="1"/>
      <c r="I1824" s="1"/>
      <c r="J1824" s="43">
        <v>34950</v>
      </c>
      <c r="K1824" s="122"/>
    </row>
    <row r="1825" spans="1:11" ht="16.2" x14ac:dyDescent="0.3">
      <c r="A1825" s="63"/>
      <c r="B1825" s="8" t="s">
        <v>1</v>
      </c>
      <c r="C1825" s="4"/>
      <c r="D1825" s="4"/>
      <c r="E1825" s="4"/>
      <c r="F1825" s="4"/>
      <c r="G1825" s="1"/>
      <c r="H1825" s="1"/>
      <c r="I1825" s="1"/>
      <c r="J1825" s="43">
        <v>39141</v>
      </c>
      <c r="K1825" s="122"/>
    </row>
    <row r="1826" spans="1:11" ht="16.2" x14ac:dyDescent="0.3">
      <c r="A1826" s="63"/>
      <c r="B1826" s="8" t="s">
        <v>405</v>
      </c>
      <c r="C1826" s="9"/>
      <c r="D1826" s="9" t="str">
        <f t="shared" si="322"/>
        <v/>
      </c>
      <c r="E1826" s="9"/>
      <c r="F1826" s="9"/>
      <c r="G1826" s="10"/>
      <c r="H1826" s="10"/>
      <c r="I1826" s="10"/>
      <c r="J1826" s="44">
        <v>4191</v>
      </c>
      <c r="K1826" s="122"/>
    </row>
    <row r="1827" spans="1:11" x14ac:dyDescent="0.3">
      <c r="A1827" s="63"/>
      <c r="B1827"/>
      <c r="K1827" s="122"/>
    </row>
    <row r="1828" spans="1:11" ht="16.2" x14ac:dyDescent="0.3">
      <c r="A1828" s="63"/>
      <c r="B1828" s="45" t="s">
        <v>119</v>
      </c>
      <c r="C1828" s="4"/>
      <c r="D1828" s="4" t="str">
        <f t="shared" ref="D1828:D1862" si="326">IF((OR(C1828&gt;12,C1828=12)),C1828-2,IF(C1828=8,C1828-1,""))</f>
        <v/>
      </c>
      <c r="E1828" s="4"/>
      <c r="F1828" s="4"/>
      <c r="G1828" s="1"/>
      <c r="H1828" s="1"/>
      <c r="I1828" s="1"/>
      <c r="J1828" s="77"/>
      <c r="K1828" s="122"/>
    </row>
    <row r="1829" spans="1:11" ht="16.2" x14ac:dyDescent="0.3">
      <c r="A1829" s="63"/>
      <c r="B1829" s="45" t="s">
        <v>120</v>
      </c>
      <c r="C1829" s="4">
        <v>12</v>
      </c>
      <c r="D1829" s="4">
        <f t="shared" si="326"/>
        <v>10</v>
      </c>
      <c r="E1829" s="4"/>
      <c r="F1829" s="4">
        <f t="shared" ref="F1829:F1856" si="327">D1829-8</f>
        <v>2</v>
      </c>
      <c r="G1829" s="1">
        <f t="shared" ref="G1829:G1856" si="328">IF(2&lt;F1829,2,F1829)*150*4/3</f>
        <v>400</v>
      </c>
      <c r="H1829" s="1">
        <f t="shared" ref="H1829:H1856" si="329">IF(F1829&gt;2,F1829-2,0)*150*5/3</f>
        <v>0</v>
      </c>
      <c r="I1829" s="1"/>
      <c r="J1829" s="77"/>
      <c r="K1829" s="122"/>
    </row>
    <row r="1830" spans="1:11" ht="16.2" x14ac:dyDescent="0.3">
      <c r="A1830" s="63"/>
      <c r="B1830" s="45" t="s">
        <v>121</v>
      </c>
      <c r="C1830" s="4">
        <v>12</v>
      </c>
      <c r="D1830" s="4">
        <f t="shared" si="326"/>
        <v>10</v>
      </c>
      <c r="E1830" s="4"/>
      <c r="F1830" s="4">
        <f t="shared" si="327"/>
        <v>2</v>
      </c>
      <c r="G1830" s="1">
        <f t="shared" si="328"/>
        <v>400</v>
      </c>
      <c r="H1830" s="1">
        <f t="shared" si="329"/>
        <v>0</v>
      </c>
      <c r="I1830" s="1"/>
      <c r="J1830" s="77"/>
      <c r="K1830" s="122"/>
    </row>
    <row r="1831" spans="1:11" ht="16.2" x14ac:dyDescent="0.3">
      <c r="A1831" s="63"/>
      <c r="B1831" s="45" t="s">
        <v>122</v>
      </c>
      <c r="C1831" s="4">
        <v>12</v>
      </c>
      <c r="D1831" s="4">
        <f t="shared" si="326"/>
        <v>10</v>
      </c>
      <c r="E1831" s="4"/>
      <c r="F1831" s="4">
        <f t="shared" si="327"/>
        <v>2</v>
      </c>
      <c r="G1831" s="1">
        <f t="shared" si="328"/>
        <v>400</v>
      </c>
      <c r="H1831" s="1">
        <f t="shared" si="329"/>
        <v>0</v>
      </c>
      <c r="I1831" s="1"/>
      <c r="J1831" s="77"/>
      <c r="K1831" s="122"/>
    </row>
    <row r="1832" spans="1:11" ht="16.2" x14ac:dyDescent="0.3">
      <c r="A1832" s="63"/>
      <c r="B1832" s="45" t="s">
        <v>123</v>
      </c>
      <c r="C1832" s="4">
        <v>12</v>
      </c>
      <c r="D1832" s="4">
        <f t="shared" si="326"/>
        <v>10</v>
      </c>
      <c r="E1832" s="4"/>
      <c r="F1832" s="4">
        <f t="shared" si="327"/>
        <v>2</v>
      </c>
      <c r="G1832" s="1">
        <f t="shared" si="328"/>
        <v>400</v>
      </c>
      <c r="H1832" s="1">
        <f t="shared" si="329"/>
        <v>0</v>
      </c>
      <c r="I1832" s="1"/>
      <c r="J1832" s="77"/>
      <c r="K1832" s="122"/>
    </row>
    <row r="1833" spans="1:11" ht="16.2" x14ac:dyDescent="0.3">
      <c r="A1833" s="63"/>
      <c r="B1833" s="45" t="s">
        <v>124</v>
      </c>
      <c r="C1833" s="4">
        <v>12</v>
      </c>
      <c r="D1833" s="4">
        <f t="shared" si="326"/>
        <v>10</v>
      </c>
      <c r="E1833" s="4"/>
      <c r="F1833" s="4">
        <f t="shared" si="327"/>
        <v>2</v>
      </c>
      <c r="G1833" s="1">
        <f t="shared" si="328"/>
        <v>400</v>
      </c>
      <c r="H1833" s="1">
        <f t="shared" si="329"/>
        <v>0</v>
      </c>
      <c r="I1833" s="1"/>
      <c r="J1833" s="77"/>
      <c r="K1833" s="122"/>
    </row>
    <row r="1834" spans="1:11" ht="16.2" x14ac:dyDescent="0.3">
      <c r="A1834" s="63"/>
      <c r="B1834" s="45" t="s">
        <v>125</v>
      </c>
      <c r="C1834" s="4"/>
      <c r="D1834" s="4" t="str">
        <f t="shared" si="326"/>
        <v/>
      </c>
      <c r="E1834" s="4"/>
      <c r="F1834" s="4"/>
      <c r="G1834" s="1"/>
      <c r="H1834" s="1"/>
      <c r="I1834" s="1"/>
      <c r="J1834" s="77"/>
      <c r="K1834" s="122"/>
    </row>
    <row r="1835" spans="1:11" ht="16.2" x14ac:dyDescent="0.3">
      <c r="A1835" s="63"/>
      <c r="B1835" s="45" t="s">
        <v>126</v>
      </c>
      <c r="C1835" s="4"/>
      <c r="D1835" s="4" t="str">
        <f t="shared" si="326"/>
        <v/>
      </c>
      <c r="E1835" s="4"/>
      <c r="F1835" s="4"/>
      <c r="G1835" s="1"/>
      <c r="H1835" s="1"/>
      <c r="I1835" s="1"/>
      <c r="J1835" s="77"/>
      <c r="K1835" s="122"/>
    </row>
    <row r="1836" spans="1:11" ht="16.2" x14ac:dyDescent="0.3">
      <c r="A1836" s="63"/>
      <c r="B1836" s="45" t="s">
        <v>127</v>
      </c>
      <c r="C1836" s="4">
        <v>13</v>
      </c>
      <c r="D1836" s="4">
        <f t="shared" si="326"/>
        <v>11</v>
      </c>
      <c r="E1836" s="4"/>
      <c r="F1836" s="4">
        <v>2</v>
      </c>
      <c r="G1836" s="1">
        <f t="shared" si="328"/>
        <v>400</v>
      </c>
      <c r="H1836" s="1">
        <f t="shared" si="329"/>
        <v>0</v>
      </c>
      <c r="I1836" s="1">
        <v>1</v>
      </c>
      <c r="J1836" s="77"/>
      <c r="K1836" s="122"/>
    </row>
    <row r="1837" spans="1:11" ht="16.2" x14ac:dyDescent="0.3">
      <c r="A1837" s="63"/>
      <c r="B1837" s="45" t="s">
        <v>128</v>
      </c>
      <c r="C1837" s="4"/>
      <c r="D1837" s="4" t="str">
        <f t="shared" si="326"/>
        <v/>
      </c>
      <c r="E1837" s="4"/>
      <c r="F1837" s="4"/>
      <c r="G1837" s="1"/>
      <c r="H1837" s="1"/>
      <c r="I1837" s="1"/>
      <c r="J1837" s="77"/>
      <c r="K1837" s="122"/>
    </row>
    <row r="1838" spans="1:11" ht="16.2" x14ac:dyDescent="0.3">
      <c r="A1838" s="63"/>
      <c r="B1838" s="45" t="s">
        <v>129</v>
      </c>
      <c r="C1838" s="4">
        <v>12</v>
      </c>
      <c r="D1838" s="4">
        <f t="shared" si="326"/>
        <v>10</v>
      </c>
      <c r="E1838" s="4"/>
      <c r="F1838" s="4">
        <f t="shared" si="327"/>
        <v>2</v>
      </c>
      <c r="G1838" s="1">
        <f t="shared" si="328"/>
        <v>400</v>
      </c>
      <c r="H1838" s="1">
        <f t="shared" si="329"/>
        <v>0</v>
      </c>
      <c r="I1838" s="1"/>
      <c r="J1838" s="77"/>
      <c r="K1838" s="122"/>
    </row>
    <row r="1839" spans="1:11" ht="16.2" x14ac:dyDescent="0.3">
      <c r="A1839" s="63"/>
      <c r="B1839" s="45" t="s">
        <v>130</v>
      </c>
      <c r="C1839" s="4"/>
      <c r="D1839" s="4" t="str">
        <f t="shared" si="326"/>
        <v/>
      </c>
      <c r="E1839" s="4"/>
      <c r="F1839" s="4"/>
      <c r="G1839" s="1"/>
      <c r="H1839" s="1"/>
      <c r="I1839" s="1"/>
      <c r="J1839" s="77"/>
      <c r="K1839" s="122"/>
    </row>
    <row r="1840" spans="1:11" ht="16.2" x14ac:dyDescent="0.3">
      <c r="A1840" s="63"/>
      <c r="B1840" s="45" t="s">
        <v>131</v>
      </c>
      <c r="C1840" s="4"/>
      <c r="D1840" s="4" t="str">
        <f t="shared" si="326"/>
        <v/>
      </c>
      <c r="E1840" s="4"/>
      <c r="F1840" s="4"/>
      <c r="G1840" s="1"/>
      <c r="H1840" s="1"/>
      <c r="I1840" s="1"/>
      <c r="J1840" s="77"/>
      <c r="K1840" s="122"/>
    </row>
    <row r="1841" spans="1:11" ht="16.2" x14ac:dyDescent="0.3">
      <c r="A1841" s="63"/>
      <c r="B1841" s="45" t="s">
        <v>132</v>
      </c>
      <c r="C1841" s="4">
        <v>12</v>
      </c>
      <c r="D1841" s="4">
        <f t="shared" si="326"/>
        <v>10</v>
      </c>
      <c r="E1841" s="4"/>
      <c r="F1841" s="4">
        <f t="shared" si="327"/>
        <v>2</v>
      </c>
      <c r="G1841" s="1">
        <f t="shared" si="328"/>
        <v>400</v>
      </c>
      <c r="H1841" s="1">
        <f t="shared" si="329"/>
        <v>0</v>
      </c>
      <c r="I1841" s="1"/>
      <c r="J1841" s="77"/>
      <c r="K1841" s="122"/>
    </row>
    <row r="1842" spans="1:11" ht="16.2" x14ac:dyDescent="0.3">
      <c r="A1842" s="63"/>
      <c r="B1842" s="45" t="s">
        <v>133</v>
      </c>
      <c r="C1842" s="4">
        <v>12</v>
      </c>
      <c r="D1842" s="4">
        <f t="shared" si="326"/>
        <v>10</v>
      </c>
      <c r="E1842" s="4"/>
      <c r="F1842" s="4">
        <f t="shared" si="327"/>
        <v>2</v>
      </c>
      <c r="G1842" s="1">
        <f t="shared" si="328"/>
        <v>400</v>
      </c>
      <c r="H1842" s="1">
        <f t="shared" si="329"/>
        <v>0</v>
      </c>
      <c r="I1842" s="1"/>
      <c r="J1842" s="77"/>
      <c r="K1842" s="122"/>
    </row>
    <row r="1843" spans="1:11" ht="16.2" x14ac:dyDescent="0.3">
      <c r="A1843" s="63"/>
      <c r="B1843" s="45" t="s">
        <v>134</v>
      </c>
      <c r="C1843" s="4">
        <v>12</v>
      </c>
      <c r="D1843" s="4">
        <f t="shared" si="326"/>
        <v>10</v>
      </c>
      <c r="E1843" s="4"/>
      <c r="F1843" s="4">
        <f t="shared" si="327"/>
        <v>2</v>
      </c>
      <c r="G1843" s="1">
        <f t="shared" si="328"/>
        <v>400</v>
      </c>
      <c r="H1843" s="1">
        <f t="shared" si="329"/>
        <v>0</v>
      </c>
      <c r="I1843" s="1"/>
      <c r="J1843" s="77"/>
      <c r="K1843" s="122"/>
    </row>
    <row r="1844" spans="1:11" ht="16.2" x14ac:dyDescent="0.3">
      <c r="A1844" s="63"/>
      <c r="B1844" s="45" t="s">
        <v>135</v>
      </c>
      <c r="C1844" s="4">
        <v>12</v>
      </c>
      <c r="D1844" s="4">
        <f t="shared" si="326"/>
        <v>10</v>
      </c>
      <c r="E1844" s="4"/>
      <c r="F1844" s="4">
        <f t="shared" si="327"/>
        <v>2</v>
      </c>
      <c r="G1844" s="1">
        <f t="shared" si="328"/>
        <v>400</v>
      </c>
      <c r="H1844" s="1">
        <f t="shared" si="329"/>
        <v>0</v>
      </c>
      <c r="I1844" s="1"/>
      <c r="J1844" s="77"/>
      <c r="K1844" s="122"/>
    </row>
    <row r="1845" spans="1:11" ht="16.2" x14ac:dyDescent="0.3">
      <c r="A1845" s="63"/>
      <c r="B1845" s="45" t="s">
        <v>136</v>
      </c>
      <c r="C1845" s="4"/>
      <c r="D1845" s="4" t="str">
        <f t="shared" si="326"/>
        <v/>
      </c>
      <c r="E1845" s="4"/>
      <c r="F1845" s="4"/>
      <c r="G1845" s="1"/>
      <c r="H1845" s="1"/>
      <c r="I1845" s="1"/>
      <c r="J1845" s="77"/>
      <c r="K1845" s="122"/>
    </row>
    <row r="1846" spans="1:11" ht="16.2" x14ac:dyDescent="0.3">
      <c r="A1846" s="63"/>
      <c r="B1846" s="45" t="s">
        <v>137</v>
      </c>
      <c r="C1846" s="4"/>
      <c r="D1846" s="4" t="str">
        <f t="shared" si="326"/>
        <v/>
      </c>
      <c r="E1846" s="4"/>
      <c r="F1846" s="4"/>
      <c r="G1846" s="1"/>
      <c r="H1846" s="1"/>
      <c r="I1846" s="1"/>
      <c r="J1846" s="77"/>
      <c r="K1846" s="122"/>
    </row>
    <row r="1847" spans="1:11" ht="16.2" x14ac:dyDescent="0.3">
      <c r="A1847" s="63"/>
      <c r="B1847" s="45" t="s">
        <v>138</v>
      </c>
      <c r="C1847" s="4">
        <v>12</v>
      </c>
      <c r="D1847" s="4">
        <f t="shared" si="326"/>
        <v>10</v>
      </c>
      <c r="E1847" s="4"/>
      <c r="F1847" s="4">
        <f t="shared" si="327"/>
        <v>2</v>
      </c>
      <c r="G1847" s="1">
        <f t="shared" si="328"/>
        <v>400</v>
      </c>
      <c r="H1847" s="1">
        <f t="shared" si="329"/>
        <v>0</v>
      </c>
      <c r="I1847" s="1"/>
      <c r="J1847" s="77"/>
      <c r="K1847" s="122"/>
    </row>
    <row r="1848" spans="1:11" ht="16.2" x14ac:dyDescent="0.3">
      <c r="A1848" s="63"/>
      <c r="B1848" s="45" t="s">
        <v>139</v>
      </c>
      <c r="C1848" s="4">
        <v>13</v>
      </c>
      <c r="D1848" s="4">
        <f t="shared" si="326"/>
        <v>11</v>
      </c>
      <c r="E1848" s="4"/>
      <c r="F1848" s="4">
        <v>2</v>
      </c>
      <c r="G1848" s="1">
        <f t="shared" si="328"/>
        <v>400</v>
      </c>
      <c r="H1848" s="1">
        <f t="shared" si="329"/>
        <v>0</v>
      </c>
      <c r="I1848" s="1">
        <v>1</v>
      </c>
      <c r="J1848" s="77"/>
      <c r="K1848" s="122"/>
    </row>
    <row r="1849" spans="1:11" ht="16.2" x14ac:dyDescent="0.3">
      <c r="A1849" s="63"/>
      <c r="B1849" s="45" t="s">
        <v>140</v>
      </c>
      <c r="C1849" s="4">
        <v>13</v>
      </c>
      <c r="D1849" s="4">
        <f t="shared" si="326"/>
        <v>11</v>
      </c>
      <c r="E1849" s="4"/>
      <c r="F1849" s="4">
        <v>2</v>
      </c>
      <c r="G1849" s="1">
        <f t="shared" si="328"/>
        <v>400</v>
      </c>
      <c r="H1849" s="1">
        <f t="shared" si="329"/>
        <v>0</v>
      </c>
      <c r="I1849" s="1">
        <v>1</v>
      </c>
      <c r="J1849" s="77"/>
      <c r="K1849" s="122"/>
    </row>
    <row r="1850" spans="1:11" ht="16.2" x14ac:dyDescent="0.3">
      <c r="A1850" s="63"/>
      <c r="B1850" s="45" t="s">
        <v>141</v>
      </c>
      <c r="C1850" s="4">
        <v>12</v>
      </c>
      <c r="D1850" s="4">
        <f t="shared" si="326"/>
        <v>10</v>
      </c>
      <c r="E1850" s="4"/>
      <c r="F1850" s="4">
        <f t="shared" si="327"/>
        <v>2</v>
      </c>
      <c r="G1850" s="1">
        <f t="shared" si="328"/>
        <v>400</v>
      </c>
      <c r="H1850" s="1">
        <f t="shared" si="329"/>
        <v>0</v>
      </c>
      <c r="I1850" s="1"/>
      <c r="J1850" s="77"/>
      <c r="K1850" s="122"/>
    </row>
    <row r="1851" spans="1:11" ht="16.2" x14ac:dyDescent="0.3">
      <c r="A1851" s="63"/>
      <c r="B1851" s="45" t="s">
        <v>142</v>
      </c>
      <c r="C1851" s="4"/>
      <c r="D1851" s="4"/>
      <c r="E1851" s="4"/>
      <c r="F1851" s="4"/>
      <c r="G1851" s="1"/>
      <c r="H1851" s="1"/>
      <c r="I1851" s="1"/>
      <c r="J1851" s="77"/>
      <c r="K1851" s="122"/>
    </row>
    <row r="1852" spans="1:11" ht="16.2" x14ac:dyDescent="0.3">
      <c r="A1852" s="63"/>
      <c r="B1852" s="45" t="s">
        <v>143</v>
      </c>
      <c r="C1852" s="4"/>
      <c r="D1852" s="4"/>
      <c r="E1852" s="4"/>
      <c r="F1852" s="4"/>
      <c r="G1852" s="1"/>
      <c r="H1852" s="1"/>
      <c r="I1852" s="1"/>
      <c r="J1852" s="77"/>
      <c r="K1852" s="122"/>
    </row>
    <row r="1853" spans="1:11" ht="16.2" x14ac:dyDescent="0.3">
      <c r="A1853" s="63"/>
      <c r="B1853" s="45" t="s">
        <v>144</v>
      </c>
      <c r="C1853" s="4">
        <v>12</v>
      </c>
      <c r="D1853" s="4">
        <f t="shared" si="326"/>
        <v>10</v>
      </c>
      <c r="E1853" s="4"/>
      <c r="F1853" s="4">
        <f t="shared" si="327"/>
        <v>2</v>
      </c>
      <c r="G1853" s="1">
        <f t="shared" si="328"/>
        <v>400</v>
      </c>
      <c r="H1853" s="1">
        <f t="shared" si="329"/>
        <v>0</v>
      </c>
      <c r="I1853" s="1"/>
      <c r="J1853" s="77"/>
      <c r="K1853" s="122"/>
    </row>
    <row r="1854" spans="1:11" ht="16.2" x14ac:dyDescent="0.3">
      <c r="A1854" s="63"/>
      <c r="B1854" s="45" t="s">
        <v>145</v>
      </c>
      <c r="C1854" s="4">
        <v>12</v>
      </c>
      <c r="D1854" s="4">
        <f t="shared" si="326"/>
        <v>10</v>
      </c>
      <c r="E1854" s="4"/>
      <c r="F1854" s="4">
        <f t="shared" si="327"/>
        <v>2</v>
      </c>
      <c r="G1854" s="1">
        <f t="shared" si="328"/>
        <v>400</v>
      </c>
      <c r="H1854" s="1">
        <f t="shared" si="329"/>
        <v>0</v>
      </c>
      <c r="I1854" s="1"/>
      <c r="J1854" s="77"/>
      <c r="K1854" s="122"/>
    </row>
    <row r="1855" spans="1:11" ht="16.2" x14ac:dyDescent="0.3">
      <c r="A1855" s="63"/>
      <c r="B1855" s="45" t="s">
        <v>146</v>
      </c>
      <c r="C1855" s="4">
        <v>12</v>
      </c>
      <c r="D1855" s="4">
        <f t="shared" si="326"/>
        <v>10</v>
      </c>
      <c r="E1855" s="4"/>
      <c r="F1855" s="4">
        <f t="shared" si="327"/>
        <v>2</v>
      </c>
      <c r="G1855" s="1">
        <f t="shared" si="328"/>
        <v>400</v>
      </c>
      <c r="H1855" s="1">
        <f t="shared" si="329"/>
        <v>0</v>
      </c>
      <c r="I1855" s="1"/>
      <c r="J1855" s="77"/>
      <c r="K1855" s="122"/>
    </row>
    <row r="1856" spans="1:11" ht="16.2" x14ac:dyDescent="0.3">
      <c r="A1856" s="63"/>
      <c r="B1856" s="45" t="s">
        <v>147</v>
      </c>
      <c r="C1856" s="4">
        <v>12</v>
      </c>
      <c r="D1856" s="4">
        <f t="shared" si="326"/>
        <v>10</v>
      </c>
      <c r="E1856" s="4"/>
      <c r="F1856" s="4">
        <f t="shared" si="327"/>
        <v>2</v>
      </c>
      <c r="G1856" s="1">
        <f t="shared" si="328"/>
        <v>400</v>
      </c>
      <c r="H1856" s="1">
        <f t="shared" si="329"/>
        <v>0</v>
      </c>
      <c r="I1856" s="1"/>
      <c r="J1856" s="77"/>
      <c r="K1856" s="122"/>
    </row>
    <row r="1857" spans="1:11" ht="16.2" x14ac:dyDescent="0.3">
      <c r="A1857" s="63"/>
      <c r="B1857" s="45" t="s">
        <v>148</v>
      </c>
      <c r="C1857" s="4"/>
      <c r="D1857" s="4" t="str">
        <f t="shared" si="326"/>
        <v/>
      </c>
      <c r="E1857" s="4"/>
      <c r="F1857" s="4"/>
      <c r="G1857" s="1"/>
      <c r="H1857" s="1"/>
      <c r="I1857" s="1"/>
      <c r="J1857" s="77"/>
      <c r="K1857" s="122"/>
    </row>
    <row r="1858" spans="1:11" ht="16.2" x14ac:dyDescent="0.3">
      <c r="A1858" s="63"/>
      <c r="B1858" s="8" t="s">
        <v>59</v>
      </c>
      <c r="C1858" s="4"/>
      <c r="D1858" s="4">
        <v>152</v>
      </c>
      <c r="E1858" s="4"/>
      <c r="F1858" s="4">
        <f>SUM(F1829:F1857)</f>
        <v>38</v>
      </c>
      <c r="G1858" s="1"/>
      <c r="H1858" s="1"/>
      <c r="I1858" s="1">
        <v>3</v>
      </c>
      <c r="J1858" s="43">
        <f>152*150</f>
        <v>22800</v>
      </c>
      <c r="K1858" s="122"/>
    </row>
    <row r="1859" spans="1:11" ht="32.4" x14ac:dyDescent="0.3">
      <c r="A1859" s="63"/>
      <c r="B1859" s="90" t="s">
        <v>1849</v>
      </c>
      <c r="C1859" s="4"/>
      <c r="D1859" s="4"/>
      <c r="E1859" s="4"/>
      <c r="F1859" s="4"/>
      <c r="G1859" s="1"/>
      <c r="H1859" s="1"/>
      <c r="I1859" s="1"/>
      <c r="J1859" s="43">
        <f>150*38*4/3+150*3*5/3</f>
        <v>8350</v>
      </c>
      <c r="K1859" s="122"/>
    </row>
    <row r="1860" spans="1:11" ht="16.2" x14ac:dyDescent="0.3">
      <c r="A1860" s="63"/>
      <c r="B1860" s="8" t="s">
        <v>1817</v>
      </c>
      <c r="C1860" s="4"/>
      <c r="D1860" s="4"/>
      <c r="E1860" s="4"/>
      <c r="F1860" s="4"/>
      <c r="G1860" s="1"/>
      <c r="H1860" s="1"/>
      <c r="I1860" s="1"/>
      <c r="J1860" s="43">
        <v>31150</v>
      </c>
      <c r="K1860" s="122"/>
    </row>
    <row r="1861" spans="1:11" ht="16.2" x14ac:dyDescent="0.3">
      <c r="A1861" s="63"/>
      <c r="B1861" s="8" t="s">
        <v>1</v>
      </c>
      <c r="C1861" s="4"/>
      <c r="D1861" s="4"/>
      <c r="E1861" s="4"/>
      <c r="F1861" s="4"/>
      <c r="G1861" s="1"/>
      <c r="H1861" s="1"/>
      <c r="I1861" s="1"/>
      <c r="J1861" s="43">
        <v>40547</v>
      </c>
      <c r="K1861" s="122"/>
    </row>
    <row r="1862" spans="1:11" ht="16.2" x14ac:dyDescent="0.3">
      <c r="A1862" s="63"/>
      <c r="B1862" s="8" t="s">
        <v>405</v>
      </c>
      <c r="C1862" s="9"/>
      <c r="D1862" s="9" t="str">
        <f t="shared" si="326"/>
        <v/>
      </c>
      <c r="E1862" s="9"/>
      <c r="F1862" s="9"/>
      <c r="G1862" s="10"/>
      <c r="H1862" s="10"/>
      <c r="I1862" s="10"/>
      <c r="J1862" s="44">
        <v>9397</v>
      </c>
      <c r="K1862" s="122"/>
    </row>
    <row r="1863" spans="1:11" x14ac:dyDescent="0.3">
      <c r="A1863" s="63"/>
      <c r="B1863"/>
      <c r="K1863" s="122"/>
    </row>
    <row r="1864" spans="1:11" ht="16.2" x14ac:dyDescent="0.3">
      <c r="A1864" s="63"/>
      <c r="B1864" s="45" t="s">
        <v>151</v>
      </c>
      <c r="C1864" s="4"/>
      <c r="D1864" s="4" t="str">
        <f t="shared" ref="D1864:D1899" si="330">IF((OR(C1864&gt;12,C1864=12)),C1864-2,IF(C1864=8,C1864-1,""))</f>
        <v/>
      </c>
      <c r="E1864" s="4"/>
      <c r="F1864" s="4"/>
      <c r="G1864" s="1"/>
      <c r="H1864" s="1"/>
      <c r="I1864" s="1"/>
      <c r="J1864" s="77"/>
      <c r="K1864" s="122"/>
    </row>
    <row r="1865" spans="1:11" ht="16.2" x14ac:dyDescent="0.3">
      <c r="A1865" s="63"/>
      <c r="B1865" s="45" t="s">
        <v>149</v>
      </c>
      <c r="C1865" s="4"/>
      <c r="D1865" s="4" t="str">
        <f t="shared" si="330"/>
        <v/>
      </c>
      <c r="E1865" s="4"/>
      <c r="F1865" s="4"/>
      <c r="G1865" s="1"/>
      <c r="H1865" s="1"/>
      <c r="I1865" s="1"/>
      <c r="J1865" s="77"/>
      <c r="K1865" s="122"/>
    </row>
    <row r="1866" spans="1:11" ht="16.2" x14ac:dyDescent="0.3">
      <c r="A1866" s="63"/>
      <c r="B1866" s="45" t="s">
        <v>150</v>
      </c>
      <c r="C1866" s="4">
        <v>13</v>
      </c>
      <c r="D1866" s="4">
        <f t="shared" si="330"/>
        <v>11</v>
      </c>
      <c r="E1866" s="4"/>
      <c r="F1866" s="4">
        <v>2</v>
      </c>
      <c r="G1866" s="1">
        <f t="shared" ref="G1866:G1892" si="331">IF(2&lt;F1866,2,F1866)*150*4/3</f>
        <v>400</v>
      </c>
      <c r="H1866" s="1">
        <f t="shared" ref="H1866:H1892" si="332">IF(F1866&gt;2,F1866-2,0)*150*5/3</f>
        <v>0</v>
      </c>
      <c r="I1866" s="1">
        <v>1</v>
      </c>
      <c r="J1866" s="77"/>
      <c r="K1866" s="122"/>
    </row>
    <row r="1867" spans="1:11" ht="16.2" x14ac:dyDescent="0.3">
      <c r="A1867" s="63"/>
      <c r="B1867" s="45" t="s">
        <v>152</v>
      </c>
      <c r="C1867" s="4">
        <v>12</v>
      </c>
      <c r="D1867" s="4">
        <f t="shared" si="330"/>
        <v>10</v>
      </c>
      <c r="E1867" s="4"/>
      <c r="F1867" s="4">
        <f t="shared" ref="F1867:F1892" si="333">D1867-8</f>
        <v>2</v>
      </c>
      <c r="G1867" s="1">
        <f t="shared" si="331"/>
        <v>400</v>
      </c>
      <c r="H1867" s="1">
        <f t="shared" si="332"/>
        <v>0</v>
      </c>
      <c r="I1867" s="1"/>
      <c r="J1867" s="77"/>
      <c r="K1867" s="122"/>
    </row>
    <row r="1868" spans="1:11" ht="16.2" x14ac:dyDescent="0.3">
      <c r="A1868" s="63"/>
      <c r="B1868" s="45" t="s">
        <v>153</v>
      </c>
      <c r="C1868" s="4">
        <v>13</v>
      </c>
      <c r="D1868" s="4">
        <f t="shared" si="330"/>
        <v>11</v>
      </c>
      <c r="E1868" s="4"/>
      <c r="F1868" s="4">
        <v>2</v>
      </c>
      <c r="G1868" s="1">
        <f t="shared" si="331"/>
        <v>400</v>
      </c>
      <c r="H1868" s="1">
        <f t="shared" si="332"/>
        <v>0</v>
      </c>
      <c r="I1868" s="1">
        <v>1</v>
      </c>
      <c r="J1868" s="77"/>
      <c r="K1868" s="122"/>
    </row>
    <row r="1869" spans="1:11" ht="16.2" x14ac:dyDescent="0.3">
      <c r="A1869" s="63"/>
      <c r="B1869" s="45" t="s">
        <v>154</v>
      </c>
      <c r="C1869" s="4"/>
      <c r="D1869" s="4" t="str">
        <f t="shared" si="330"/>
        <v/>
      </c>
      <c r="E1869" s="4"/>
      <c r="F1869" s="4"/>
      <c r="G1869" s="1"/>
      <c r="H1869" s="1"/>
      <c r="I1869" s="1"/>
      <c r="J1869" s="77"/>
      <c r="K1869" s="122"/>
    </row>
    <row r="1870" spans="1:11" ht="16.2" x14ac:dyDescent="0.3">
      <c r="A1870" s="63"/>
      <c r="B1870" s="45" t="s">
        <v>155</v>
      </c>
      <c r="C1870" s="4"/>
      <c r="D1870" s="4" t="str">
        <f t="shared" si="330"/>
        <v/>
      </c>
      <c r="E1870" s="4"/>
      <c r="F1870" s="4"/>
      <c r="G1870" s="1"/>
      <c r="H1870" s="1"/>
      <c r="I1870" s="1"/>
      <c r="J1870" s="77"/>
      <c r="K1870" s="122"/>
    </row>
    <row r="1871" spans="1:11" ht="16.2" x14ac:dyDescent="0.3">
      <c r="A1871" s="63"/>
      <c r="B1871" s="45" t="s">
        <v>156</v>
      </c>
      <c r="C1871" s="4">
        <v>12</v>
      </c>
      <c r="D1871" s="4">
        <f t="shared" si="330"/>
        <v>10</v>
      </c>
      <c r="E1871" s="4"/>
      <c r="F1871" s="4">
        <f t="shared" si="333"/>
        <v>2</v>
      </c>
      <c r="G1871" s="1">
        <f t="shared" si="331"/>
        <v>400</v>
      </c>
      <c r="H1871" s="1">
        <f t="shared" si="332"/>
        <v>0</v>
      </c>
      <c r="I1871" s="1"/>
      <c r="J1871" s="77"/>
      <c r="K1871" s="122"/>
    </row>
    <row r="1872" spans="1:11" ht="16.2" x14ac:dyDescent="0.3">
      <c r="A1872" s="63"/>
      <c r="B1872" s="45" t="s">
        <v>157</v>
      </c>
      <c r="C1872" s="4">
        <v>12</v>
      </c>
      <c r="D1872" s="4">
        <f t="shared" si="330"/>
        <v>10</v>
      </c>
      <c r="E1872" s="4"/>
      <c r="F1872" s="4">
        <f t="shared" si="333"/>
        <v>2</v>
      </c>
      <c r="G1872" s="1">
        <f t="shared" si="331"/>
        <v>400</v>
      </c>
      <c r="H1872" s="1">
        <f t="shared" si="332"/>
        <v>0</v>
      </c>
      <c r="I1872" s="1"/>
      <c r="J1872" s="77"/>
      <c r="K1872" s="122"/>
    </row>
    <row r="1873" spans="1:11" ht="16.2" x14ac:dyDescent="0.3">
      <c r="A1873" s="63"/>
      <c r="B1873" s="45" t="s">
        <v>158</v>
      </c>
      <c r="C1873" s="4">
        <v>12</v>
      </c>
      <c r="D1873" s="4">
        <f t="shared" si="330"/>
        <v>10</v>
      </c>
      <c r="E1873" s="4"/>
      <c r="F1873" s="4">
        <f t="shared" si="333"/>
        <v>2</v>
      </c>
      <c r="G1873" s="1">
        <f t="shared" si="331"/>
        <v>400</v>
      </c>
      <c r="H1873" s="1">
        <f t="shared" si="332"/>
        <v>0</v>
      </c>
      <c r="I1873" s="1"/>
      <c r="J1873" s="77"/>
      <c r="K1873" s="122"/>
    </row>
    <row r="1874" spans="1:11" ht="16.2" x14ac:dyDescent="0.3">
      <c r="A1874" s="63"/>
      <c r="B1874" s="45" t="s">
        <v>159</v>
      </c>
      <c r="C1874" s="4">
        <v>12</v>
      </c>
      <c r="D1874" s="4">
        <f t="shared" si="330"/>
        <v>10</v>
      </c>
      <c r="E1874" s="4"/>
      <c r="F1874" s="4">
        <f t="shared" si="333"/>
        <v>2</v>
      </c>
      <c r="G1874" s="1">
        <f t="shared" si="331"/>
        <v>400</v>
      </c>
      <c r="H1874" s="1">
        <f t="shared" si="332"/>
        <v>0</v>
      </c>
      <c r="I1874" s="1"/>
      <c r="J1874" s="77"/>
      <c r="K1874" s="122"/>
    </row>
    <row r="1875" spans="1:11" ht="16.2" x14ac:dyDescent="0.3">
      <c r="A1875" s="63"/>
      <c r="B1875" s="45" t="s">
        <v>160</v>
      </c>
      <c r="C1875" s="4"/>
      <c r="D1875" s="4" t="str">
        <f t="shared" si="330"/>
        <v/>
      </c>
      <c r="E1875" s="4"/>
      <c r="F1875" s="4"/>
      <c r="G1875" s="1"/>
      <c r="H1875" s="1"/>
      <c r="I1875" s="1"/>
      <c r="J1875" s="77"/>
      <c r="K1875" s="122"/>
    </row>
    <row r="1876" spans="1:11" ht="16.2" x14ac:dyDescent="0.3">
      <c r="A1876" s="63"/>
      <c r="B1876" s="45" t="s">
        <v>161</v>
      </c>
      <c r="C1876" s="4"/>
      <c r="D1876" s="4" t="str">
        <f t="shared" si="330"/>
        <v/>
      </c>
      <c r="E1876" s="4"/>
      <c r="F1876" s="4"/>
      <c r="G1876" s="1"/>
      <c r="H1876" s="1"/>
      <c r="I1876" s="1"/>
      <c r="J1876" s="77"/>
      <c r="K1876" s="122"/>
    </row>
    <row r="1877" spans="1:11" ht="16.2" x14ac:dyDescent="0.3">
      <c r="A1877" s="63"/>
      <c r="B1877" s="45" t="s">
        <v>162</v>
      </c>
      <c r="C1877" s="4">
        <v>12</v>
      </c>
      <c r="D1877" s="4">
        <f t="shared" si="330"/>
        <v>10</v>
      </c>
      <c r="E1877" s="4"/>
      <c r="F1877" s="4">
        <f t="shared" si="333"/>
        <v>2</v>
      </c>
      <c r="G1877" s="1">
        <f t="shared" si="331"/>
        <v>400</v>
      </c>
      <c r="H1877" s="1">
        <f t="shared" si="332"/>
        <v>0</v>
      </c>
      <c r="I1877" s="1"/>
      <c r="J1877" s="77"/>
      <c r="K1877" s="122"/>
    </row>
    <row r="1878" spans="1:11" ht="16.2" x14ac:dyDescent="0.3">
      <c r="A1878" s="63"/>
      <c r="B1878" s="45" t="s">
        <v>163</v>
      </c>
      <c r="C1878" s="4">
        <v>12</v>
      </c>
      <c r="D1878" s="4">
        <f t="shared" si="330"/>
        <v>10</v>
      </c>
      <c r="E1878" s="4"/>
      <c r="F1878" s="4">
        <f t="shared" si="333"/>
        <v>2</v>
      </c>
      <c r="G1878" s="1">
        <f t="shared" si="331"/>
        <v>400</v>
      </c>
      <c r="H1878" s="1">
        <f t="shared" si="332"/>
        <v>0</v>
      </c>
      <c r="I1878" s="1"/>
      <c r="J1878" s="77"/>
      <c r="K1878" s="122"/>
    </row>
    <row r="1879" spans="1:11" ht="16.2" x14ac:dyDescent="0.3">
      <c r="A1879" s="63"/>
      <c r="B1879" s="45" t="s">
        <v>164</v>
      </c>
      <c r="C1879" s="4">
        <v>12</v>
      </c>
      <c r="D1879" s="4">
        <f t="shared" si="330"/>
        <v>10</v>
      </c>
      <c r="E1879" s="4"/>
      <c r="F1879" s="4">
        <f t="shared" si="333"/>
        <v>2</v>
      </c>
      <c r="G1879" s="1">
        <f t="shared" si="331"/>
        <v>400</v>
      </c>
      <c r="H1879" s="1">
        <f t="shared" si="332"/>
        <v>0</v>
      </c>
      <c r="I1879" s="1"/>
      <c r="J1879" s="77"/>
      <c r="K1879" s="122"/>
    </row>
    <row r="1880" spans="1:11" ht="16.2" x14ac:dyDescent="0.3">
      <c r="A1880" s="63"/>
      <c r="B1880" s="45" t="s">
        <v>165</v>
      </c>
      <c r="C1880" s="4">
        <v>13</v>
      </c>
      <c r="D1880" s="4">
        <f t="shared" si="330"/>
        <v>11</v>
      </c>
      <c r="E1880" s="4"/>
      <c r="F1880" s="4">
        <v>2</v>
      </c>
      <c r="G1880" s="1">
        <f t="shared" si="331"/>
        <v>400</v>
      </c>
      <c r="H1880" s="1">
        <f t="shared" si="332"/>
        <v>0</v>
      </c>
      <c r="I1880" s="1">
        <v>1</v>
      </c>
      <c r="J1880" s="77"/>
      <c r="K1880" s="122"/>
    </row>
    <row r="1881" spans="1:11" ht="16.2" x14ac:dyDescent="0.3">
      <c r="A1881" s="63"/>
      <c r="B1881" s="45" t="s">
        <v>166</v>
      </c>
      <c r="C1881" s="4"/>
      <c r="D1881" s="4" t="str">
        <f t="shared" si="330"/>
        <v/>
      </c>
      <c r="E1881" s="4"/>
      <c r="F1881" s="4"/>
      <c r="G1881" s="1"/>
      <c r="H1881" s="1"/>
      <c r="I1881" s="1"/>
      <c r="J1881" s="77"/>
      <c r="K1881" s="122"/>
    </row>
    <row r="1882" spans="1:11" ht="16.2" x14ac:dyDescent="0.3">
      <c r="A1882" s="63"/>
      <c r="B1882" s="45" t="s">
        <v>167</v>
      </c>
      <c r="C1882" s="4"/>
      <c r="D1882" s="4" t="str">
        <f t="shared" si="330"/>
        <v/>
      </c>
      <c r="E1882" s="4"/>
      <c r="F1882" s="4"/>
      <c r="G1882" s="1"/>
      <c r="H1882" s="1"/>
      <c r="I1882" s="1"/>
      <c r="J1882" s="77"/>
      <c r="K1882" s="122"/>
    </row>
    <row r="1883" spans="1:11" ht="16.2" x14ac:dyDescent="0.3">
      <c r="A1883" s="63"/>
      <c r="B1883" s="45" t="s">
        <v>168</v>
      </c>
      <c r="C1883" s="4">
        <v>12</v>
      </c>
      <c r="D1883" s="4">
        <f t="shared" si="330"/>
        <v>10</v>
      </c>
      <c r="E1883" s="4"/>
      <c r="F1883" s="4">
        <f t="shared" si="333"/>
        <v>2</v>
      </c>
      <c r="G1883" s="1">
        <f t="shared" si="331"/>
        <v>400</v>
      </c>
      <c r="H1883" s="1">
        <f t="shared" si="332"/>
        <v>0</v>
      </c>
      <c r="I1883" s="1"/>
      <c r="J1883" s="77"/>
      <c r="K1883" s="122"/>
    </row>
    <row r="1884" spans="1:11" ht="16.2" x14ac:dyDescent="0.3">
      <c r="A1884" s="63"/>
      <c r="B1884" s="45" t="s">
        <v>169</v>
      </c>
      <c r="C1884" s="4">
        <v>12</v>
      </c>
      <c r="D1884" s="4">
        <f t="shared" si="330"/>
        <v>10</v>
      </c>
      <c r="E1884" s="4"/>
      <c r="F1884" s="4">
        <f t="shared" si="333"/>
        <v>2</v>
      </c>
      <c r="G1884" s="1">
        <f t="shared" si="331"/>
        <v>400</v>
      </c>
      <c r="H1884" s="1">
        <f t="shared" si="332"/>
        <v>0</v>
      </c>
      <c r="I1884" s="1"/>
      <c r="J1884" s="77"/>
      <c r="K1884" s="122"/>
    </row>
    <row r="1885" spans="1:11" ht="16.2" x14ac:dyDescent="0.3">
      <c r="A1885" s="63"/>
      <c r="B1885" s="45" t="s">
        <v>170</v>
      </c>
      <c r="C1885" s="4">
        <v>12</v>
      </c>
      <c r="D1885" s="4">
        <f t="shared" si="330"/>
        <v>10</v>
      </c>
      <c r="E1885" s="4"/>
      <c r="F1885" s="4">
        <f t="shared" si="333"/>
        <v>2</v>
      </c>
      <c r="G1885" s="1">
        <f t="shared" si="331"/>
        <v>400</v>
      </c>
      <c r="H1885" s="1">
        <f t="shared" si="332"/>
        <v>0</v>
      </c>
      <c r="I1885" s="1"/>
      <c r="J1885" s="77"/>
      <c r="K1885" s="122"/>
    </row>
    <row r="1886" spans="1:11" ht="16.2" x14ac:dyDescent="0.3">
      <c r="A1886" s="63"/>
      <c r="B1886" s="45" t="s">
        <v>171</v>
      </c>
      <c r="C1886" s="4">
        <v>12</v>
      </c>
      <c r="D1886" s="4">
        <f t="shared" si="330"/>
        <v>10</v>
      </c>
      <c r="E1886" s="4"/>
      <c r="F1886" s="4">
        <f t="shared" si="333"/>
        <v>2</v>
      </c>
      <c r="G1886" s="1">
        <f t="shared" si="331"/>
        <v>400</v>
      </c>
      <c r="H1886" s="1">
        <f t="shared" si="332"/>
        <v>0</v>
      </c>
      <c r="I1886" s="1"/>
      <c r="J1886" s="77"/>
      <c r="K1886" s="122"/>
    </row>
    <row r="1887" spans="1:11" ht="16.2" x14ac:dyDescent="0.3">
      <c r="A1887" s="63"/>
      <c r="B1887" s="45" t="s">
        <v>172</v>
      </c>
      <c r="C1887" s="4"/>
      <c r="D1887" s="4" t="str">
        <f t="shared" si="330"/>
        <v/>
      </c>
      <c r="E1887" s="4"/>
      <c r="F1887" s="4"/>
      <c r="G1887" s="1"/>
      <c r="H1887" s="1"/>
      <c r="I1887" s="1"/>
      <c r="J1887" s="77"/>
      <c r="K1887" s="122"/>
    </row>
    <row r="1888" spans="1:11" ht="16.2" x14ac:dyDescent="0.3">
      <c r="A1888" s="63"/>
      <c r="B1888" s="45" t="s">
        <v>173</v>
      </c>
      <c r="C1888" s="4">
        <v>12</v>
      </c>
      <c r="D1888" s="4">
        <f t="shared" si="330"/>
        <v>10</v>
      </c>
      <c r="E1888" s="4"/>
      <c r="F1888" s="4">
        <f t="shared" si="333"/>
        <v>2</v>
      </c>
      <c r="G1888" s="1">
        <f t="shared" si="331"/>
        <v>400</v>
      </c>
      <c r="H1888" s="1">
        <f t="shared" si="332"/>
        <v>0</v>
      </c>
      <c r="I1888" s="1"/>
      <c r="J1888" s="77"/>
      <c r="K1888" s="122"/>
    </row>
    <row r="1889" spans="1:11" ht="16.2" x14ac:dyDescent="0.3">
      <c r="A1889" s="63"/>
      <c r="B1889" s="45" t="s">
        <v>174</v>
      </c>
      <c r="C1889" s="4">
        <v>13</v>
      </c>
      <c r="D1889" s="4">
        <f t="shared" si="330"/>
        <v>11</v>
      </c>
      <c r="E1889" s="4"/>
      <c r="F1889" s="4">
        <v>2</v>
      </c>
      <c r="G1889" s="1">
        <f t="shared" si="331"/>
        <v>400</v>
      </c>
      <c r="H1889" s="1">
        <f t="shared" si="332"/>
        <v>0</v>
      </c>
      <c r="I1889" s="1">
        <v>1</v>
      </c>
      <c r="J1889" s="77"/>
      <c r="K1889" s="122"/>
    </row>
    <row r="1890" spans="1:11" ht="16.2" x14ac:dyDescent="0.3">
      <c r="A1890" s="63"/>
      <c r="B1890" s="45" t="s">
        <v>175</v>
      </c>
      <c r="C1890" s="4">
        <v>12</v>
      </c>
      <c r="D1890" s="4">
        <f t="shared" si="330"/>
        <v>10</v>
      </c>
      <c r="E1890" s="4"/>
      <c r="F1890" s="4">
        <f t="shared" si="333"/>
        <v>2</v>
      </c>
      <c r="G1890" s="1">
        <f t="shared" si="331"/>
        <v>400</v>
      </c>
      <c r="H1890" s="1">
        <f t="shared" si="332"/>
        <v>0</v>
      </c>
      <c r="I1890" s="1"/>
      <c r="J1890" s="77"/>
      <c r="K1890" s="122"/>
    </row>
    <row r="1891" spans="1:11" ht="16.2" x14ac:dyDescent="0.3">
      <c r="A1891" s="63"/>
      <c r="B1891" s="45" t="s">
        <v>176</v>
      </c>
      <c r="C1891" s="4">
        <v>12</v>
      </c>
      <c r="D1891" s="4">
        <f t="shared" si="330"/>
        <v>10</v>
      </c>
      <c r="E1891" s="4"/>
      <c r="F1891" s="4">
        <f t="shared" si="333"/>
        <v>2</v>
      </c>
      <c r="G1891" s="1">
        <f t="shared" si="331"/>
        <v>400</v>
      </c>
      <c r="H1891" s="1">
        <f t="shared" si="332"/>
        <v>0</v>
      </c>
      <c r="I1891" s="1"/>
      <c r="J1891" s="77"/>
      <c r="K1891" s="122"/>
    </row>
    <row r="1892" spans="1:11" ht="16.2" x14ac:dyDescent="0.3">
      <c r="A1892" s="63"/>
      <c r="B1892" s="45" t="s">
        <v>177</v>
      </c>
      <c r="C1892" s="4">
        <v>12</v>
      </c>
      <c r="D1892" s="4">
        <f t="shared" si="330"/>
        <v>10</v>
      </c>
      <c r="E1892" s="4"/>
      <c r="F1892" s="4">
        <f t="shared" si="333"/>
        <v>2</v>
      </c>
      <c r="G1892" s="1">
        <f t="shared" si="331"/>
        <v>400</v>
      </c>
      <c r="H1892" s="1">
        <f t="shared" si="332"/>
        <v>0</v>
      </c>
      <c r="I1892" s="1"/>
      <c r="J1892" s="77"/>
      <c r="K1892" s="122"/>
    </row>
    <row r="1893" spans="1:11" ht="16.2" x14ac:dyDescent="0.3">
      <c r="A1893" s="63"/>
      <c r="B1893" s="45" t="s">
        <v>178</v>
      </c>
      <c r="C1893" s="4"/>
      <c r="D1893" s="4" t="str">
        <f t="shared" si="330"/>
        <v/>
      </c>
      <c r="E1893" s="4"/>
      <c r="F1893" s="4"/>
      <c r="G1893" s="1"/>
      <c r="H1893" s="1"/>
      <c r="I1893" s="1"/>
      <c r="J1893" s="77"/>
      <c r="K1893" s="122"/>
    </row>
    <row r="1894" spans="1:11" ht="16.2" x14ac:dyDescent="0.3">
      <c r="A1894" s="63"/>
      <c r="B1894" s="45" t="s">
        <v>179</v>
      </c>
      <c r="C1894" s="4"/>
      <c r="D1894" s="4" t="str">
        <f t="shared" si="330"/>
        <v/>
      </c>
      <c r="E1894" s="4"/>
      <c r="F1894" s="4"/>
      <c r="G1894" s="1"/>
      <c r="H1894" s="1"/>
      <c r="I1894" s="1"/>
      <c r="J1894" s="77"/>
      <c r="K1894" s="122"/>
    </row>
    <row r="1895" spans="1:11" ht="16.2" x14ac:dyDescent="0.3">
      <c r="A1895" s="63"/>
      <c r="B1895" s="8" t="s">
        <v>59</v>
      </c>
      <c r="C1895" s="4"/>
      <c r="D1895" s="4">
        <v>160</v>
      </c>
      <c r="E1895" s="4"/>
      <c r="F1895" s="4">
        <f>SUM(F1866:F1892)</f>
        <v>40</v>
      </c>
      <c r="G1895" s="1"/>
      <c r="H1895" s="1"/>
      <c r="I1895" s="1">
        <v>4</v>
      </c>
      <c r="J1895" s="77">
        <v>24000</v>
      </c>
      <c r="K1895" s="122"/>
    </row>
    <row r="1896" spans="1:11" ht="32.4" x14ac:dyDescent="0.3">
      <c r="A1896" s="63"/>
      <c r="B1896" s="90" t="s">
        <v>1849</v>
      </c>
      <c r="C1896" s="4"/>
      <c r="D1896" s="4"/>
      <c r="E1896" s="4"/>
      <c r="F1896" s="4"/>
      <c r="G1896" s="1"/>
      <c r="H1896" s="1"/>
      <c r="I1896" s="1"/>
      <c r="J1896" s="43">
        <v>9000</v>
      </c>
      <c r="K1896" s="122"/>
    </row>
    <row r="1897" spans="1:11" ht="16.2" x14ac:dyDescent="0.3">
      <c r="A1897" s="63"/>
      <c r="B1897" s="8" t="s">
        <v>1817</v>
      </c>
      <c r="C1897" s="4"/>
      <c r="D1897" s="4"/>
      <c r="E1897" s="4"/>
      <c r="F1897" s="4"/>
      <c r="G1897" s="1"/>
      <c r="H1897" s="1"/>
      <c r="I1897" s="1"/>
      <c r="J1897" s="43">
        <v>33000</v>
      </c>
      <c r="K1897" s="122"/>
    </row>
    <row r="1898" spans="1:11" ht="16.2" x14ac:dyDescent="0.3">
      <c r="A1898" s="63"/>
      <c r="B1898" s="8" t="s">
        <v>1</v>
      </c>
      <c r="C1898" s="4"/>
      <c r="D1898" s="4"/>
      <c r="E1898" s="4"/>
      <c r="F1898" s="4"/>
      <c r="G1898" s="1"/>
      <c r="H1898" s="1"/>
      <c r="I1898" s="1"/>
      <c r="J1898" s="43">
        <v>39844</v>
      </c>
      <c r="K1898" s="122"/>
    </row>
    <row r="1899" spans="1:11" ht="16.2" x14ac:dyDescent="0.3">
      <c r="A1899" s="63"/>
      <c r="B1899" s="8" t="s">
        <v>405</v>
      </c>
      <c r="C1899" s="9"/>
      <c r="D1899" s="9" t="str">
        <f t="shared" si="330"/>
        <v/>
      </c>
      <c r="E1899" s="9"/>
      <c r="F1899" s="9"/>
      <c r="G1899" s="10"/>
      <c r="H1899" s="10"/>
      <c r="I1899" s="10"/>
      <c r="J1899" s="44">
        <v>6844</v>
      </c>
      <c r="K1899" s="122"/>
    </row>
    <row r="1900" spans="1:11" x14ac:dyDescent="0.3">
      <c r="A1900" s="63"/>
      <c r="B1900"/>
      <c r="K1900" s="122"/>
    </row>
    <row r="1901" spans="1:11" ht="16.2" x14ac:dyDescent="0.3">
      <c r="A1901" s="63"/>
      <c r="B1901" s="45" t="s">
        <v>180</v>
      </c>
      <c r="C1901" s="4">
        <v>12</v>
      </c>
      <c r="D1901" s="4">
        <f t="shared" ref="D1901:D1935" si="334">IF((OR(C1901&gt;12,C1901=12)),C1901-2,IF(C1901=8,C1901-1,""))</f>
        <v>10</v>
      </c>
      <c r="E1901" s="4"/>
      <c r="F1901" s="4">
        <f t="shared" ref="F1901:F1931" si="335">D1901-8</f>
        <v>2</v>
      </c>
      <c r="G1901" s="1">
        <f t="shared" ref="G1901:G1931" si="336">IF(2&lt;F1901,2,F1901)*150*4/3</f>
        <v>400</v>
      </c>
      <c r="H1901" s="1">
        <f t="shared" ref="H1901:H1931" si="337">IF(F1901&gt;2,F1901-2,0)*150*5/3</f>
        <v>0</v>
      </c>
      <c r="I1901" s="1"/>
      <c r="J1901" s="77"/>
      <c r="K1901" s="122"/>
    </row>
    <row r="1902" spans="1:11" ht="16.2" x14ac:dyDescent="0.3">
      <c r="A1902" s="63"/>
      <c r="B1902" s="45" t="s">
        <v>181</v>
      </c>
      <c r="C1902" s="4">
        <v>12</v>
      </c>
      <c r="D1902" s="4">
        <f t="shared" si="334"/>
        <v>10</v>
      </c>
      <c r="E1902" s="4"/>
      <c r="F1902" s="4">
        <f t="shared" si="335"/>
        <v>2</v>
      </c>
      <c r="G1902" s="1">
        <f t="shared" si="336"/>
        <v>400</v>
      </c>
      <c r="H1902" s="1">
        <f t="shared" si="337"/>
        <v>0</v>
      </c>
      <c r="I1902" s="1"/>
      <c r="J1902" s="77"/>
      <c r="K1902" s="122"/>
    </row>
    <row r="1903" spans="1:11" ht="16.2" x14ac:dyDescent="0.3">
      <c r="A1903" s="63"/>
      <c r="B1903" s="45" t="s">
        <v>182</v>
      </c>
      <c r="C1903" s="4">
        <v>12</v>
      </c>
      <c r="D1903" s="4">
        <f t="shared" si="334"/>
        <v>10</v>
      </c>
      <c r="E1903" s="4"/>
      <c r="F1903" s="4">
        <f t="shared" si="335"/>
        <v>2</v>
      </c>
      <c r="G1903" s="1">
        <f t="shared" si="336"/>
        <v>400</v>
      </c>
      <c r="H1903" s="1">
        <f t="shared" si="337"/>
        <v>0</v>
      </c>
      <c r="I1903" s="1"/>
      <c r="J1903" s="77"/>
      <c r="K1903" s="122"/>
    </row>
    <row r="1904" spans="1:11" ht="16.2" x14ac:dyDescent="0.3">
      <c r="A1904" s="63"/>
      <c r="B1904" s="45" t="s">
        <v>183</v>
      </c>
      <c r="C1904" s="4">
        <v>12</v>
      </c>
      <c r="D1904" s="4">
        <f t="shared" si="334"/>
        <v>10</v>
      </c>
      <c r="E1904" s="4"/>
      <c r="F1904" s="4">
        <f t="shared" si="335"/>
        <v>2</v>
      </c>
      <c r="G1904" s="1">
        <f t="shared" si="336"/>
        <v>400</v>
      </c>
      <c r="H1904" s="1">
        <f t="shared" si="337"/>
        <v>0</v>
      </c>
      <c r="I1904" s="1"/>
      <c r="J1904" s="77"/>
      <c r="K1904" s="122"/>
    </row>
    <row r="1905" spans="1:11" ht="16.2" x14ac:dyDescent="0.3">
      <c r="A1905" s="63"/>
      <c r="B1905" s="45" t="s">
        <v>184</v>
      </c>
      <c r="C1905" s="4"/>
      <c r="D1905" s="4"/>
      <c r="E1905" s="4"/>
      <c r="F1905" s="4"/>
      <c r="G1905" s="1"/>
      <c r="H1905" s="1"/>
      <c r="I1905" s="1"/>
      <c r="J1905" s="77"/>
      <c r="K1905" s="122"/>
    </row>
    <row r="1906" spans="1:11" ht="16.2" x14ac:dyDescent="0.3">
      <c r="A1906" s="63"/>
      <c r="B1906" s="45" t="s">
        <v>185</v>
      </c>
      <c r="C1906" s="4"/>
      <c r="D1906" s="4"/>
      <c r="E1906" s="4"/>
      <c r="F1906" s="4"/>
      <c r="G1906" s="1"/>
      <c r="H1906" s="1"/>
      <c r="I1906" s="1"/>
      <c r="J1906" s="77"/>
      <c r="K1906" s="122"/>
    </row>
    <row r="1907" spans="1:11" ht="16.2" x14ac:dyDescent="0.3">
      <c r="A1907" s="63"/>
      <c r="B1907" s="45" t="s">
        <v>186</v>
      </c>
      <c r="C1907" s="4">
        <v>12</v>
      </c>
      <c r="D1907" s="4">
        <f t="shared" si="334"/>
        <v>10</v>
      </c>
      <c r="E1907" s="4"/>
      <c r="F1907" s="4">
        <f t="shared" si="335"/>
        <v>2</v>
      </c>
      <c r="G1907" s="1">
        <f t="shared" si="336"/>
        <v>400</v>
      </c>
      <c r="H1907" s="1">
        <f t="shared" si="337"/>
        <v>0</v>
      </c>
      <c r="I1907" s="1"/>
      <c r="J1907" s="77"/>
      <c r="K1907" s="122"/>
    </row>
    <row r="1908" spans="1:11" ht="16.2" x14ac:dyDescent="0.3">
      <c r="A1908" s="63"/>
      <c r="B1908" s="45" t="s">
        <v>187</v>
      </c>
      <c r="C1908" s="4">
        <v>12</v>
      </c>
      <c r="D1908" s="4">
        <f t="shared" si="334"/>
        <v>10</v>
      </c>
      <c r="E1908" s="4"/>
      <c r="F1908" s="4">
        <f t="shared" si="335"/>
        <v>2</v>
      </c>
      <c r="G1908" s="1">
        <f t="shared" si="336"/>
        <v>400</v>
      </c>
      <c r="H1908" s="1">
        <f t="shared" si="337"/>
        <v>0</v>
      </c>
      <c r="I1908" s="1"/>
      <c r="J1908" s="77"/>
      <c r="K1908" s="122"/>
    </row>
    <row r="1909" spans="1:11" ht="16.2" x14ac:dyDescent="0.3">
      <c r="A1909" s="63"/>
      <c r="B1909" s="45" t="s">
        <v>188</v>
      </c>
      <c r="C1909" s="4">
        <v>13</v>
      </c>
      <c r="D1909" s="4">
        <f t="shared" si="334"/>
        <v>11</v>
      </c>
      <c r="E1909" s="4"/>
      <c r="F1909" s="4">
        <v>2</v>
      </c>
      <c r="G1909" s="1">
        <f t="shared" si="336"/>
        <v>400</v>
      </c>
      <c r="H1909" s="1">
        <f t="shared" si="337"/>
        <v>0</v>
      </c>
      <c r="I1909" s="1">
        <v>1</v>
      </c>
      <c r="J1909" s="77"/>
      <c r="K1909" s="122"/>
    </row>
    <row r="1910" spans="1:11" ht="16.2" x14ac:dyDescent="0.3">
      <c r="A1910" s="63"/>
      <c r="B1910" s="45" t="s">
        <v>189</v>
      </c>
      <c r="C1910" s="4">
        <v>12</v>
      </c>
      <c r="D1910" s="4">
        <f t="shared" si="334"/>
        <v>10</v>
      </c>
      <c r="E1910" s="4"/>
      <c r="F1910" s="4">
        <f t="shared" si="335"/>
        <v>2</v>
      </c>
      <c r="G1910" s="1">
        <f t="shared" si="336"/>
        <v>400</v>
      </c>
      <c r="H1910" s="1">
        <f t="shared" si="337"/>
        <v>0</v>
      </c>
      <c r="I1910" s="1"/>
      <c r="J1910" s="77"/>
      <c r="K1910" s="122"/>
    </row>
    <row r="1911" spans="1:11" ht="16.2" x14ac:dyDescent="0.3">
      <c r="A1911" s="63"/>
      <c r="B1911" s="45" t="s">
        <v>190</v>
      </c>
      <c r="C1911" s="4"/>
      <c r="D1911" s="4"/>
      <c r="E1911" s="4"/>
      <c r="F1911" s="4"/>
      <c r="G1911" s="1"/>
      <c r="H1911" s="1"/>
      <c r="I1911" s="1"/>
      <c r="J1911" s="77"/>
      <c r="K1911" s="122"/>
    </row>
    <row r="1912" spans="1:11" ht="16.2" x14ac:dyDescent="0.3">
      <c r="A1912" s="63"/>
      <c r="B1912" s="45" t="s">
        <v>191</v>
      </c>
      <c r="C1912" s="4"/>
      <c r="D1912" s="4"/>
      <c r="E1912" s="4"/>
      <c r="F1912" s="4"/>
      <c r="G1912" s="1"/>
      <c r="H1912" s="1"/>
      <c r="I1912" s="1"/>
      <c r="J1912" s="77"/>
      <c r="K1912" s="122"/>
    </row>
    <row r="1913" spans="1:11" ht="16.2" x14ac:dyDescent="0.3">
      <c r="A1913" s="63"/>
      <c r="B1913" s="45" t="s">
        <v>192</v>
      </c>
      <c r="C1913" s="4">
        <v>13</v>
      </c>
      <c r="D1913" s="4">
        <f t="shared" si="334"/>
        <v>11</v>
      </c>
      <c r="E1913" s="4"/>
      <c r="F1913" s="4">
        <v>2</v>
      </c>
      <c r="G1913" s="1">
        <f t="shared" si="336"/>
        <v>400</v>
      </c>
      <c r="H1913" s="1">
        <f t="shared" si="337"/>
        <v>0</v>
      </c>
      <c r="I1913" s="1">
        <v>1</v>
      </c>
      <c r="J1913" s="77"/>
      <c r="K1913" s="122"/>
    </row>
    <row r="1914" spans="1:11" ht="16.2" x14ac:dyDescent="0.3">
      <c r="A1914" s="63"/>
      <c r="B1914" s="45" t="s">
        <v>193</v>
      </c>
      <c r="C1914" s="4">
        <v>12</v>
      </c>
      <c r="D1914" s="4">
        <f t="shared" si="334"/>
        <v>10</v>
      </c>
      <c r="E1914" s="4"/>
      <c r="F1914" s="4">
        <f t="shared" si="335"/>
        <v>2</v>
      </c>
      <c r="G1914" s="1">
        <f t="shared" si="336"/>
        <v>400</v>
      </c>
      <c r="H1914" s="1">
        <f t="shared" si="337"/>
        <v>0</v>
      </c>
      <c r="I1914" s="1"/>
      <c r="J1914" s="77"/>
      <c r="K1914" s="122"/>
    </row>
    <row r="1915" spans="1:11" ht="16.2" x14ac:dyDescent="0.3">
      <c r="A1915" s="63"/>
      <c r="B1915" s="45" t="s">
        <v>194</v>
      </c>
      <c r="C1915" s="4">
        <v>12</v>
      </c>
      <c r="D1915" s="4">
        <f t="shared" si="334"/>
        <v>10</v>
      </c>
      <c r="E1915" s="4"/>
      <c r="F1915" s="4">
        <f t="shared" si="335"/>
        <v>2</v>
      </c>
      <c r="G1915" s="1">
        <f t="shared" si="336"/>
        <v>400</v>
      </c>
      <c r="H1915" s="1">
        <f t="shared" si="337"/>
        <v>0</v>
      </c>
      <c r="I1915" s="1"/>
      <c r="J1915" s="77"/>
      <c r="K1915" s="122"/>
    </row>
    <row r="1916" spans="1:11" ht="16.2" x14ac:dyDescent="0.3">
      <c r="A1916" s="63"/>
      <c r="B1916" s="45" t="s">
        <v>195</v>
      </c>
      <c r="C1916" s="4">
        <v>12</v>
      </c>
      <c r="D1916" s="4">
        <f t="shared" si="334"/>
        <v>10</v>
      </c>
      <c r="E1916" s="4"/>
      <c r="F1916" s="4">
        <f t="shared" si="335"/>
        <v>2</v>
      </c>
      <c r="G1916" s="1">
        <f t="shared" si="336"/>
        <v>400</v>
      </c>
      <c r="H1916" s="1">
        <f t="shared" si="337"/>
        <v>0</v>
      </c>
      <c r="I1916" s="1"/>
      <c r="J1916" s="77"/>
      <c r="K1916" s="122"/>
    </row>
    <row r="1917" spans="1:11" ht="16.2" x14ac:dyDescent="0.3">
      <c r="A1917" s="63"/>
      <c r="B1917" s="45" t="s">
        <v>196</v>
      </c>
      <c r="C1917" s="4"/>
      <c r="D1917" s="4"/>
      <c r="E1917" s="4"/>
      <c r="F1917" s="4"/>
      <c r="G1917" s="1"/>
      <c r="H1917" s="1"/>
      <c r="I1917" s="1"/>
      <c r="J1917" s="77"/>
      <c r="K1917" s="122"/>
    </row>
    <row r="1918" spans="1:11" ht="16.2" x14ac:dyDescent="0.3">
      <c r="A1918" s="63"/>
      <c r="B1918" s="45" t="s">
        <v>197</v>
      </c>
      <c r="C1918" s="4"/>
      <c r="D1918" s="4"/>
      <c r="E1918" s="4"/>
      <c r="F1918" s="4"/>
      <c r="G1918" s="1"/>
      <c r="H1918" s="1"/>
      <c r="I1918" s="1"/>
      <c r="J1918" s="77"/>
      <c r="K1918" s="122"/>
    </row>
    <row r="1919" spans="1:11" ht="16.2" x14ac:dyDescent="0.3">
      <c r="A1919" s="63"/>
      <c r="B1919" s="45" t="s">
        <v>198</v>
      </c>
      <c r="C1919" s="4">
        <v>12</v>
      </c>
      <c r="D1919" s="4">
        <f t="shared" si="334"/>
        <v>10</v>
      </c>
      <c r="E1919" s="4"/>
      <c r="F1919" s="4">
        <f t="shared" si="335"/>
        <v>2</v>
      </c>
      <c r="G1919" s="1">
        <f t="shared" si="336"/>
        <v>400</v>
      </c>
      <c r="H1919" s="1">
        <f t="shared" si="337"/>
        <v>0</v>
      </c>
      <c r="I1919" s="1"/>
      <c r="J1919" s="77"/>
      <c r="K1919" s="122"/>
    </row>
    <row r="1920" spans="1:11" ht="16.2" x14ac:dyDescent="0.3">
      <c r="A1920" s="63"/>
      <c r="B1920" s="45" t="s">
        <v>199</v>
      </c>
      <c r="C1920" s="4">
        <v>12</v>
      </c>
      <c r="D1920" s="4">
        <f t="shared" si="334"/>
        <v>10</v>
      </c>
      <c r="E1920" s="4"/>
      <c r="F1920" s="4">
        <f t="shared" si="335"/>
        <v>2</v>
      </c>
      <c r="G1920" s="1">
        <f t="shared" si="336"/>
        <v>400</v>
      </c>
      <c r="H1920" s="1">
        <f t="shared" si="337"/>
        <v>0</v>
      </c>
      <c r="I1920" s="1"/>
      <c r="J1920" s="77"/>
      <c r="K1920" s="122"/>
    </row>
    <row r="1921" spans="1:11" ht="16.2" x14ac:dyDescent="0.3">
      <c r="A1921" s="63"/>
      <c r="B1921" s="45" t="s">
        <v>200</v>
      </c>
      <c r="C1921" s="4">
        <v>13</v>
      </c>
      <c r="D1921" s="4">
        <f t="shared" si="334"/>
        <v>11</v>
      </c>
      <c r="E1921" s="4"/>
      <c r="F1921" s="4">
        <v>2</v>
      </c>
      <c r="G1921" s="1">
        <f t="shared" si="336"/>
        <v>400</v>
      </c>
      <c r="H1921" s="1">
        <f t="shared" si="337"/>
        <v>0</v>
      </c>
      <c r="I1921" s="1">
        <v>1</v>
      </c>
      <c r="J1921" s="77"/>
      <c r="K1921" s="122"/>
    </row>
    <row r="1922" spans="1:11" ht="16.2" x14ac:dyDescent="0.3">
      <c r="A1922" s="63"/>
      <c r="B1922" s="45" t="s">
        <v>201</v>
      </c>
      <c r="C1922" s="4">
        <v>12</v>
      </c>
      <c r="D1922" s="4">
        <f t="shared" si="334"/>
        <v>10</v>
      </c>
      <c r="E1922" s="4"/>
      <c r="F1922" s="4">
        <f t="shared" si="335"/>
        <v>2</v>
      </c>
      <c r="G1922" s="1">
        <f t="shared" si="336"/>
        <v>400</v>
      </c>
      <c r="H1922" s="1">
        <f t="shared" si="337"/>
        <v>0</v>
      </c>
      <c r="I1922" s="1"/>
      <c r="J1922" s="77"/>
      <c r="K1922" s="122"/>
    </row>
    <row r="1923" spans="1:11" ht="16.2" x14ac:dyDescent="0.3">
      <c r="A1923" s="63"/>
      <c r="B1923" s="45" t="s">
        <v>202</v>
      </c>
      <c r="C1923" s="4"/>
      <c r="D1923" s="4" t="str">
        <f t="shared" si="334"/>
        <v/>
      </c>
      <c r="E1923" s="4"/>
      <c r="F1923" s="4"/>
      <c r="G1923" s="1"/>
      <c r="H1923" s="1"/>
      <c r="I1923" s="1"/>
      <c r="J1923" s="77"/>
      <c r="K1923" s="122"/>
    </row>
    <row r="1924" spans="1:11" ht="16.2" x14ac:dyDescent="0.3">
      <c r="A1924" s="63"/>
      <c r="B1924" s="180" t="s">
        <v>2077</v>
      </c>
      <c r="C1924" s="19"/>
      <c r="D1924" s="19" t="str">
        <f t="shared" si="334"/>
        <v/>
      </c>
      <c r="E1924" s="19"/>
      <c r="F1924" s="19"/>
      <c r="G1924" s="28"/>
      <c r="H1924" s="28"/>
      <c r="I1924" s="28"/>
      <c r="J1924" s="91"/>
      <c r="K1924" s="122"/>
    </row>
    <row r="1925" spans="1:11" ht="16.2" x14ac:dyDescent="0.3">
      <c r="A1925" s="63"/>
      <c r="B1925" s="45" t="s">
        <v>203</v>
      </c>
      <c r="C1925" s="4">
        <v>12</v>
      </c>
      <c r="D1925" s="4">
        <f t="shared" si="334"/>
        <v>10</v>
      </c>
      <c r="E1925" s="4"/>
      <c r="F1925" s="4">
        <f t="shared" si="335"/>
        <v>2</v>
      </c>
      <c r="G1925" s="1">
        <f t="shared" si="336"/>
        <v>400</v>
      </c>
      <c r="H1925" s="1">
        <f t="shared" si="337"/>
        <v>0</v>
      </c>
      <c r="I1925" s="1"/>
      <c r="J1925" s="77"/>
      <c r="K1925" s="122"/>
    </row>
    <row r="1926" spans="1:11" ht="16.2" x14ac:dyDescent="0.3">
      <c r="A1926" s="63"/>
      <c r="B1926" s="45" t="s">
        <v>204</v>
      </c>
      <c r="C1926" s="4">
        <v>12</v>
      </c>
      <c r="D1926" s="4">
        <f t="shared" si="334"/>
        <v>10</v>
      </c>
      <c r="E1926" s="4"/>
      <c r="F1926" s="4">
        <f t="shared" si="335"/>
        <v>2</v>
      </c>
      <c r="G1926" s="1">
        <f t="shared" si="336"/>
        <v>400</v>
      </c>
      <c r="H1926" s="1">
        <f t="shared" si="337"/>
        <v>0</v>
      </c>
      <c r="I1926" s="1"/>
      <c r="J1926" s="77"/>
      <c r="K1926" s="122"/>
    </row>
    <row r="1927" spans="1:11" ht="16.2" x14ac:dyDescent="0.3">
      <c r="A1927" s="63"/>
      <c r="B1927" s="45" t="s">
        <v>205</v>
      </c>
      <c r="C1927" s="4">
        <v>12</v>
      </c>
      <c r="D1927" s="4">
        <f t="shared" si="334"/>
        <v>10</v>
      </c>
      <c r="E1927" s="4"/>
      <c r="F1927" s="4">
        <f t="shared" si="335"/>
        <v>2</v>
      </c>
      <c r="G1927" s="1">
        <f t="shared" si="336"/>
        <v>400</v>
      </c>
      <c r="H1927" s="1">
        <f t="shared" si="337"/>
        <v>0</v>
      </c>
      <c r="I1927" s="1"/>
      <c r="J1927" s="77"/>
      <c r="K1927" s="122"/>
    </row>
    <row r="1928" spans="1:11" ht="16.2" x14ac:dyDescent="0.3">
      <c r="A1928" s="63"/>
      <c r="B1928" s="45" t="s">
        <v>206</v>
      </c>
      <c r="C1928" s="4">
        <v>12</v>
      </c>
      <c r="D1928" s="4">
        <f t="shared" si="334"/>
        <v>10</v>
      </c>
      <c r="E1928" s="4"/>
      <c r="F1928" s="4">
        <f t="shared" si="335"/>
        <v>2</v>
      </c>
      <c r="G1928" s="1">
        <f t="shared" si="336"/>
        <v>400</v>
      </c>
      <c r="H1928" s="1">
        <f t="shared" si="337"/>
        <v>0</v>
      </c>
      <c r="I1928" s="1"/>
      <c r="J1928" s="77"/>
      <c r="K1928" s="122"/>
    </row>
    <row r="1929" spans="1:11" ht="16.2" x14ac:dyDescent="0.3">
      <c r="A1929" s="63"/>
      <c r="B1929" s="45" t="s">
        <v>207</v>
      </c>
      <c r="C1929" s="4"/>
      <c r="D1929" s="4" t="str">
        <f t="shared" si="334"/>
        <v/>
      </c>
      <c r="E1929" s="4"/>
      <c r="F1929" s="4"/>
      <c r="G1929" s="1"/>
      <c r="H1929" s="1"/>
      <c r="I1929" s="1"/>
      <c r="J1929" s="77"/>
      <c r="K1929" s="122"/>
    </row>
    <row r="1930" spans="1:11" ht="16.2" x14ac:dyDescent="0.3">
      <c r="A1930" s="63"/>
      <c r="B1930" s="45" t="s">
        <v>208</v>
      </c>
      <c r="C1930" s="4"/>
      <c r="D1930" s="4" t="str">
        <f t="shared" si="334"/>
        <v/>
      </c>
      <c r="E1930" s="4"/>
      <c r="F1930" s="4"/>
      <c r="G1930" s="1"/>
      <c r="H1930" s="1"/>
      <c r="I1930" s="1"/>
      <c r="J1930" s="77"/>
      <c r="K1930" s="122"/>
    </row>
    <row r="1931" spans="1:11" ht="16.2" x14ac:dyDescent="0.3">
      <c r="A1931" s="63"/>
      <c r="B1931" s="45" t="s">
        <v>209</v>
      </c>
      <c r="C1931" s="4">
        <v>12</v>
      </c>
      <c r="D1931" s="4">
        <f t="shared" si="334"/>
        <v>10</v>
      </c>
      <c r="E1931" s="4"/>
      <c r="F1931" s="4">
        <f t="shared" si="335"/>
        <v>2</v>
      </c>
      <c r="G1931" s="1">
        <f t="shared" si="336"/>
        <v>400</v>
      </c>
      <c r="H1931" s="1">
        <f t="shared" si="337"/>
        <v>0</v>
      </c>
      <c r="I1931" s="1"/>
      <c r="J1931" s="77"/>
      <c r="K1931" s="122"/>
    </row>
    <row r="1932" spans="1:11" ht="16.2" x14ac:dyDescent="0.3">
      <c r="A1932" s="63"/>
      <c r="B1932" s="8" t="s">
        <v>59</v>
      </c>
      <c r="C1932" s="4"/>
      <c r="D1932" s="4">
        <v>168</v>
      </c>
      <c r="E1932" s="4"/>
      <c r="F1932" s="4">
        <v>42</v>
      </c>
      <c r="G1932" s="1"/>
      <c r="H1932" s="1"/>
      <c r="I1932" s="1">
        <v>3</v>
      </c>
      <c r="J1932" s="77">
        <v>25200</v>
      </c>
      <c r="K1932" s="122"/>
    </row>
    <row r="1933" spans="1:11" ht="32.4" x14ac:dyDescent="0.3">
      <c r="A1933" s="63"/>
      <c r="B1933" s="90" t="s">
        <v>1849</v>
      </c>
      <c r="C1933" s="4"/>
      <c r="D1933" s="4"/>
      <c r="E1933" s="4"/>
      <c r="F1933" s="4"/>
      <c r="G1933" s="1"/>
      <c r="H1933" s="1"/>
      <c r="I1933" s="1"/>
      <c r="J1933" s="77">
        <v>9150</v>
      </c>
      <c r="K1933" s="122"/>
    </row>
    <row r="1934" spans="1:11" ht="16.2" x14ac:dyDescent="0.3">
      <c r="A1934" s="63"/>
      <c r="B1934" s="8" t="s">
        <v>1817</v>
      </c>
      <c r="C1934" s="4"/>
      <c r="D1934" s="4"/>
      <c r="E1934" s="4"/>
      <c r="F1934" s="4"/>
      <c r="G1934" s="1"/>
      <c r="H1934" s="1"/>
      <c r="I1934" s="1"/>
      <c r="J1934" s="77">
        <v>34350</v>
      </c>
      <c r="K1934" s="122"/>
    </row>
    <row r="1935" spans="1:11" ht="32.4" x14ac:dyDescent="0.3">
      <c r="A1935" s="63"/>
      <c r="B1935" s="90" t="s">
        <v>1853</v>
      </c>
      <c r="C1935" s="4"/>
      <c r="D1935" s="4" t="str">
        <f t="shared" si="334"/>
        <v/>
      </c>
      <c r="E1935" s="4"/>
      <c r="F1935" s="4"/>
      <c r="G1935" s="1"/>
      <c r="H1935" s="1"/>
      <c r="I1935" s="1"/>
      <c r="J1935" s="43">
        <v>40468</v>
      </c>
      <c r="K1935" s="122"/>
    </row>
    <row r="1936" spans="1:11" ht="16.2" x14ac:dyDescent="0.3">
      <c r="A1936" s="63"/>
      <c r="B1936" s="8" t="s">
        <v>405</v>
      </c>
      <c r="C1936" s="9"/>
      <c r="D1936" s="9"/>
      <c r="E1936" s="9"/>
      <c r="F1936" s="9"/>
      <c r="G1936" s="10"/>
      <c r="H1936" s="10"/>
      <c r="I1936" s="10"/>
      <c r="J1936" s="44">
        <v>6118</v>
      </c>
      <c r="K1936" s="122"/>
    </row>
    <row r="1937" spans="1:11" x14ac:dyDescent="0.3">
      <c r="A1937" s="63"/>
      <c r="B1937"/>
      <c r="K1937" s="122"/>
    </row>
    <row r="1938" spans="1:11" ht="16.2" x14ac:dyDescent="0.3">
      <c r="A1938" s="63"/>
      <c r="B1938" s="45" t="s">
        <v>210</v>
      </c>
      <c r="C1938" s="4">
        <v>12</v>
      </c>
      <c r="D1938" s="4">
        <f t="shared" ref="D1938:D1972" si="338">IF((OR(C1938&gt;12,C1938=12)),C1938-2,IF(C1938=8,C1938-1,""))</f>
        <v>10</v>
      </c>
      <c r="E1938" s="4"/>
      <c r="F1938" s="4">
        <f t="shared" ref="F1938:F1940" si="339">D1938-8</f>
        <v>2</v>
      </c>
      <c r="G1938" s="1">
        <f t="shared" ref="G1938:G1940" si="340">IF(2&lt;F1938,2,F1938)*150*4/3</f>
        <v>400</v>
      </c>
      <c r="H1938" s="1">
        <f t="shared" ref="H1938:H1940" si="341">IF(F1938&gt;2,F1938-2,0)*150*5/3</f>
        <v>0</v>
      </c>
      <c r="I1938" s="1"/>
      <c r="J1938" s="77"/>
      <c r="K1938" s="122"/>
    </row>
    <row r="1939" spans="1:11" ht="16.2" x14ac:dyDescent="0.3">
      <c r="A1939" s="63"/>
      <c r="B1939" s="45" t="s">
        <v>211</v>
      </c>
      <c r="C1939" s="4">
        <v>12</v>
      </c>
      <c r="D1939" s="4">
        <f t="shared" si="338"/>
        <v>10</v>
      </c>
      <c r="E1939" s="4"/>
      <c r="F1939" s="4">
        <f t="shared" si="339"/>
        <v>2</v>
      </c>
      <c r="G1939" s="1">
        <f t="shared" si="340"/>
        <v>400</v>
      </c>
      <c r="H1939" s="1">
        <f t="shared" si="341"/>
        <v>0</v>
      </c>
      <c r="I1939" s="1"/>
      <c r="J1939" s="77"/>
      <c r="K1939" s="122"/>
    </row>
    <row r="1940" spans="1:11" ht="16.2" x14ac:dyDescent="0.3">
      <c r="A1940" s="63"/>
      <c r="B1940" s="45" t="s">
        <v>212</v>
      </c>
      <c r="C1940" s="4">
        <v>12</v>
      </c>
      <c r="D1940" s="4">
        <f t="shared" si="338"/>
        <v>10</v>
      </c>
      <c r="E1940" s="4"/>
      <c r="F1940" s="4">
        <f t="shared" si="339"/>
        <v>2</v>
      </c>
      <c r="G1940" s="1">
        <f t="shared" si="340"/>
        <v>400</v>
      </c>
      <c r="H1940" s="1">
        <f t="shared" si="341"/>
        <v>0</v>
      </c>
      <c r="I1940" s="1"/>
      <c r="J1940" s="77"/>
      <c r="K1940" s="122"/>
    </row>
    <row r="1941" spans="1:11" ht="16.2" x14ac:dyDescent="0.3">
      <c r="A1941" s="63"/>
      <c r="B1941" s="45" t="s">
        <v>213</v>
      </c>
      <c r="C1941" s="4"/>
      <c r="D1941" s="4" t="str">
        <f t="shared" si="338"/>
        <v/>
      </c>
      <c r="E1941" s="4"/>
      <c r="F1941" s="4"/>
      <c r="G1941" s="1"/>
      <c r="H1941" s="1"/>
      <c r="I1941" s="1"/>
      <c r="J1941" s="77"/>
      <c r="K1941" s="122"/>
    </row>
    <row r="1942" spans="1:11" ht="16.2" x14ac:dyDescent="0.3">
      <c r="A1942" s="63"/>
      <c r="B1942" s="45" t="s">
        <v>214</v>
      </c>
      <c r="C1942" s="4"/>
      <c r="D1942" s="4" t="str">
        <f t="shared" si="338"/>
        <v/>
      </c>
      <c r="E1942" s="4"/>
      <c r="F1942" s="4"/>
      <c r="G1942" s="1"/>
      <c r="H1942" s="1"/>
      <c r="I1942" s="1"/>
      <c r="J1942" s="77"/>
      <c r="K1942" s="122"/>
    </row>
    <row r="1943" spans="1:11" ht="16.2" x14ac:dyDescent="0.3">
      <c r="A1943" s="63"/>
      <c r="B1943" s="45" t="s">
        <v>215</v>
      </c>
      <c r="C1943" s="4">
        <v>12</v>
      </c>
      <c r="D1943" s="4">
        <f t="shared" si="338"/>
        <v>10</v>
      </c>
      <c r="E1943" s="4"/>
      <c r="F1943" s="4">
        <f t="shared" ref="F1943:F1967" si="342">D1943-8</f>
        <v>2</v>
      </c>
      <c r="G1943" s="1">
        <f t="shared" ref="G1943:G1967" si="343">IF(2&lt;F1943,2,F1943)*150*4/3</f>
        <v>400</v>
      </c>
      <c r="H1943" s="1">
        <f t="shared" ref="H1943:H1967" si="344">IF(F1943&gt;2,F1943-2,0)*150*5/3</f>
        <v>0</v>
      </c>
      <c r="I1943" s="1"/>
      <c r="J1943" s="77"/>
      <c r="K1943" s="122"/>
    </row>
    <row r="1944" spans="1:11" ht="16.2" x14ac:dyDescent="0.3">
      <c r="A1944" s="63"/>
      <c r="B1944" s="45" t="s">
        <v>216</v>
      </c>
      <c r="C1944" s="4">
        <v>12</v>
      </c>
      <c r="D1944" s="4">
        <f t="shared" si="338"/>
        <v>10</v>
      </c>
      <c r="E1944" s="4"/>
      <c r="F1944" s="4">
        <f t="shared" si="342"/>
        <v>2</v>
      </c>
      <c r="G1944" s="1">
        <f t="shared" si="343"/>
        <v>400</v>
      </c>
      <c r="H1944" s="1">
        <f t="shared" si="344"/>
        <v>0</v>
      </c>
      <c r="I1944" s="1"/>
      <c r="J1944" s="77"/>
      <c r="K1944" s="122"/>
    </row>
    <row r="1945" spans="1:11" ht="16.2" x14ac:dyDescent="0.3">
      <c r="A1945" s="63"/>
      <c r="B1945" s="45" t="s">
        <v>217</v>
      </c>
      <c r="C1945" s="4">
        <v>12</v>
      </c>
      <c r="D1945" s="4">
        <f t="shared" si="338"/>
        <v>10</v>
      </c>
      <c r="E1945" s="4"/>
      <c r="F1945" s="4">
        <f t="shared" si="342"/>
        <v>2</v>
      </c>
      <c r="G1945" s="1">
        <f t="shared" si="343"/>
        <v>400</v>
      </c>
      <c r="H1945" s="1">
        <f t="shared" si="344"/>
        <v>0</v>
      </c>
      <c r="I1945" s="1"/>
      <c r="J1945" s="77"/>
      <c r="K1945" s="122"/>
    </row>
    <row r="1946" spans="1:11" ht="16.2" x14ac:dyDescent="0.3">
      <c r="A1946" s="63"/>
      <c r="B1946" s="45" t="s">
        <v>218</v>
      </c>
      <c r="C1946" s="4">
        <v>12</v>
      </c>
      <c r="D1946" s="4">
        <f t="shared" si="338"/>
        <v>10</v>
      </c>
      <c r="E1946" s="4"/>
      <c r="F1946" s="4">
        <f t="shared" si="342"/>
        <v>2</v>
      </c>
      <c r="G1946" s="1">
        <f t="shared" si="343"/>
        <v>400</v>
      </c>
      <c r="H1946" s="1">
        <f t="shared" si="344"/>
        <v>0</v>
      </c>
      <c r="I1946" s="1"/>
      <c r="J1946" s="77"/>
      <c r="K1946" s="122"/>
    </row>
    <row r="1947" spans="1:11" ht="16.2" x14ac:dyDescent="0.3">
      <c r="A1947" s="63"/>
      <c r="B1947" s="45" t="s">
        <v>219</v>
      </c>
      <c r="C1947" s="4"/>
      <c r="D1947" s="4" t="str">
        <f t="shared" si="338"/>
        <v/>
      </c>
      <c r="E1947" s="4"/>
      <c r="F1947" s="4"/>
      <c r="G1947" s="1"/>
      <c r="H1947" s="1"/>
      <c r="I1947" s="1"/>
      <c r="J1947" s="77"/>
      <c r="K1947" s="122"/>
    </row>
    <row r="1948" spans="1:11" ht="16.2" x14ac:dyDescent="0.3">
      <c r="A1948" s="63"/>
      <c r="B1948" s="45" t="s">
        <v>220</v>
      </c>
      <c r="C1948" s="4"/>
      <c r="D1948" s="4" t="str">
        <f t="shared" si="338"/>
        <v/>
      </c>
      <c r="E1948" s="4"/>
      <c r="F1948" s="4"/>
      <c r="G1948" s="1"/>
      <c r="H1948" s="1"/>
      <c r="I1948" s="1"/>
      <c r="J1948" s="77"/>
      <c r="K1948" s="122"/>
    </row>
    <row r="1949" spans="1:11" ht="16.2" x14ac:dyDescent="0.3">
      <c r="A1949" s="63"/>
      <c r="B1949" s="45" t="s">
        <v>221</v>
      </c>
      <c r="C1949" s="4">
        <v>12</v>
      </c>
      <c r="D1949" s="4">
        <f t="shared" si="338"/>
        <v>10</v>
      </c>
      <c r="E1949" s="4"/>
      <c r="F1949" s="4">
        <f t="shared" si="342"/>
        <v>2</v>
      </c>
      <c r="G1949" s="1">
        <f t="shared" si="343"/>
        <v>400</v>
      </c>
      <c r="H1949" s="1">
        <f t="shared" si="344"/>
        <v>0</v>
      </c>
      <c r="I1949" s="1"/>
      <c r="J1949" s="77"/>
      <c r="K1949" s="122"/>
    </row>
    <row r="1950" spans="1:11" ht="16.2" x14ac:dyDescent="0.3">
      <c r="A1950" s="63"/>
      <c r="B1950" s="45" t="s">
        <v>222</v>
      </c>
      <c r="C1950" s="4">
        <v>13</v>
      </c>
      <c r="D1950" s="4">
        <f t="shared" si="338"/>
        <v>11</v>
      </c>
      <c r="E1950" s="4"/>
      <c r="F1950" s="4">
        <v>2</v>
      </c>
      <c r="G1950" s="1">
        <f t="shared" si="343"/>
        <v>400</v>
      </c>
      <c r="H1950" s="1">
        <f t="shared" si="344"/>
        <v>0</v>
      </c>
      <c r="I1950" s="1">
        <v>1</v>
      </c>
      <c r="J1950" s="77"/>
      <c r="K1950" s="122"/>
    </row>
    <row r="1951" spans="1:11" ht="16.2" x14ac:dyDescent="0.3">
      <c r="A1951" s="63"/>
      <c r="B1951" s="45" t="s">
        <v>223</v>
      </c>
      <c r="C1951" s="4"/>
      <c r="D1951" s="4" t="str">
        <f t="shared" si="338"/>
        <v/>
      </c>
      <c r="E1951" s="4"/>
      <c r="F1951" s="4"/>
      <c r="G1951" s="1"/>
      <c r="H1951" s="1"/>
      <c r="I1951" s="1"/>
      <c r="J1951" s="77"/>
      <c r="K1951" s="122"/>
    </row>
    <row r="1952" spans="1:11" ht="16.2" x14ac:dyDescent="0.3">
      <c r="A1952" s="63"/>
      <c r="B1952" s="45" t="s">
        <v>224</v>
      </c>
      <c r="C1952" s="4"/>
      <c r="D1952" s="4" t="str">
        <f t="shared" si="338"/>
        <v/>
      </c>
      <c r="E1952" s="4"/>
      <c r="F1952" s="4"/>
      <c r="G1952" s="1"/>
      <c r="H1952" s="1"/>
      <c r="I1952" s="1"/>
      <c r="J1952" s="77"/>
      <c r="K1952" s="122"/>
    </row>
    <row r="1953" spans="1:11" ht="16.2" x14ac:dyDescent="0.3">
      <c r="A1953" s="63"/>
      <c r="B1953" s="45" t="s">
        <v>225</v>
      </c>
      <c r="C1953" s="4"/>
      <c r="D1953" s="4" t="str">
        <f t="shared" si="338"/>
        <v/>
      </c>
      <c r="E1953" s="4"/>
      <c r="F1953" s="4"/>
      <c r="G1953" s="1"/>
      <c r="H1953" s="1"/>
      <c r="I1953" s="1"/>
      <c r="J1953" s="77"/>
      <c r="K1953" s="122"/>
    </row>
    <row r="1954" spans="1:11" ht="16.2" x14ac:dyDescent="0.3">
      <c r="A1954" s="63"/>
      <c r="B1954" s="45" t="s">
        <v>226</v>
      </c>
      <c r="C1954" s="4"/>
      <c r="D1954" s="4" t="str">
        <f t="shared" si="338"/>
        <v/>
      </c>
      <c r="E1954" s="4"/>
      <c r="F1954" s="4"/>
      <c r="G1954" s="1"/>
      <c r="H1954" s="1"/>
      <c r="I1954" s="1"/>
      <c r="J1954" s="77"/>
      <c r="K1954" s="122"/>
    </row>
    <row r="1955" spans="1:11" ht="16.2" x14ac:dyDescent="0.3">
      <c r="A1955" s="63"/>
      <c r="B1955" s="45" t="s">
        <v>227</v>
      </c>
      <c r="C1955" s="4">
        <v>12</v>
      </c>
      <c r="D1955" s="4">
        <f t="shared" si="338"/>
        <v>10</v>
      </c>
      <c r="E1955" s="4"/>
      <c r="F1955" s="4">
        <f t="shared" si="342"/>
        <v>2</v>
      </c>
      <c r="G1955" s="1">
        <f t="shared" si="343"/>
        <v>400</v>
      </c>
      <c r="H1955" s="1">
        <f t="shared" si="344"/>
        <v>0</v>
      </c>
      <c r="I1955" s="1"/>
      <c r="J1955" s="77"/>
      <c r="K1955" s="122"/>
    </row>
    <row r="1956" spans="1:11" ht="16.2" x14ac:dyDescent="0.3">
      <c r="A1956" s="63"/>
      <c r="B1956" s="45" t="s">
        <v>228</v>
      </c>
      <c r="C1956" s="4">
        <v>16</v>
      </c>
      <c r="D1956" s="4">
        <f t="shared" si="338"/>
        <v>14</v>
      </c>
      <c r="E1956" s="4"/>
      <c r="F1956" s="4">
        <v>2</v>
      </c>
      <c r="G1956" s="1">
        <f t="shared" si="343"/>
        <v>400</v>
      </c>
      <c r="H1956" s="1">
        <f t="shared" si="344"/>
        <v>0</v>
      </c>
      <c r="I1956" s="1">
        <v>4</v>
      </c>
      <c r="J1956" s="77"/>
      <c r="K1956" s="122"/>
    </row>
    <row r="1957" spans="1:11" ht="16.2" x14ac:dyDescent="0.3">
      <c r="A1957" s="63"/>
      <c r="B1957" s="180" t="s">
        <v>2151</v>
      </c>
      <c r="C1957" s="19"/>
      <c r="D1957" s="19" t="str">
        <f t="shared" si="338"/>
        <v/>
      </c>
      <c r="E1957" s="19"/>
      <c r="F1957" s="19"/>
      <c r="G1957" s="28"/>
      <c r="H1957" s="28"/>
      <c r="I1957" s="28"/>
      <c r="J1957" s="91"/>
      <c r="K1957" s="122"/>
    </row>
    <row r="1958" spans="1:11" ht="16.2" x14ac:dyDescent="0.3">
      <c r="A1958" s="63"/>
      <c r="B1958" s="45" t="s">
        <v>229</v>
      </c>
      <c r="C1958" s="4">
        <v>12</v>
      </c>
      <c r="D1958" s="4">
        <f t="shared" si="338"/>
        <v>10</v>
      </c>
      <c r="E1958" s="4"/>
      <c r="F1958" s="4">
        <f t="shared" si="342"/>
        <v>2</v>
      </c>
      <c r="G1958" s="1">
        <f t="shared" si="343"/>
        <v>400</v>
      </c>
      <c r="H1958" s="1">
        <f t="shared" si="344"/>
        <v>0</v>
      </c>
      <c r="I1958" s="1"/>
      <c r="J1958" s="77"/>
      <c r="K1958" s="122"/>
    </row>
    <row r="1959" spans="1:11" ht="16.2" x14ac:dyDescent="0.3">
      <c r="A1959" s="63"/>
      <c r="B1959" s="45" t="s">
        <v>230</v>
      </c>
      <c r="C1959" s="4"/>
      <c r="D1959" s="4" t="str">
        <f t="shared" si="338"/>
        <v/>
      </c>
      <c r="E1959" s="4"/>
      <c r="F1959" s="4"/>
      <c r="G1959" s="1"/>
      <c r="H1959" s="1"/>
      <c r="I1959" s="1"/>
      <c r="J1959" s="77"/>
      <c r="K1959" s="122"/>
    </row>
    <row r="1960" spans="1:11" ht="16.2" x14ac:dyDescent="0.3">
      <c r="A1960" s="63"/>
      <c r="B1960" s="45" t="s">
        <v>231</v>
      </c>
      <c r="C1960" s="4"/>
      <c r="D1960" s="4" t="str">
        <f t="shared" si="338"/>
        <v/>
      </c>
      <c r="E1960" s="4"/>
      <c r="F1960" s="4"/>
      <c r="G1960" s="1"/>
      <c r="H1960" s="1"/>
      <c r="I1960" s="1"/>
      <c r="J1960" s="77"/>
      <c r="K1960" s="122"/>
    </row>
    <row r="1961" spans="1:11" ht="16.2" x14ac:dyDescent="0.3">
      <c r="A1961" s="63"/>
      <c r="B1961" s="45" t="s">
        <v>232</v>
      </c>
      <c r="C1961" s="4">
        <v>12.5</v>
      </c>
      <c r="D1961" s="4">
        <f t="shared" si="338"/>
        <v>10.5</v>
      </c>
      <c r="E1961" s="4"/>
      <c r="F1961" s="4">
        <v>2</v>
      </c>
      <c r="G1961" s="1">
        <f t="shared" si="343"/>
        <v>400</v>
      </c>
      <c r="H1961" s="1">
        <f t="shared" si="344"/>
        <v>0</v>
      </c>
      <c r="I1961" s="1">
        <v>0.5</v>
      </c>
      <c r="J1961" s="77"/>
      <c r="K1961" s="122"/>
    </row>
    <row r="1962" spans="1:11" ht="16.2" x14ac:dyDescent="0.3">
      <c r="A1962" s="63"/>
      <c r="B1962" s="45" t="s">
        <v>233</v>
      </c>
      <c r="C1962" s="4">
        <v>13</v>
      </c>
      <c r="D1962" s="4">
        <f t="shared" si="338"/>
        <v>11</v>
      </c>
      <c r="E1962" s="4"/>
      <c r="F1962" s="4">
        <f t="shared" si="342"/>
        <v>3</v>
      </c>
      <c r="G1962" s="1">
        <f t="shared" si="343"/>
        <v>400</v>
      </c>
      <c r="H1962" s="1">
        <f t="shared" si="344"/>
        <v>250</v>
      </c>
      <c r="I1962" s="1"/>
      <c r="J1962" s="77"/>
      <c r="K1962" s="122"/>
    </row>
    <row r="1963" spans="1:11" ht="16.2" x14ac:dyDescent="0.3">
      <c r="A1963" s="63"/>
      <c r="B1963" s="45" t="s">
        <v>234</v>
      </c>
      <c r="C1963" s="4">
        <v>12</v>
      </c>
      <c r="D1963" s="4">
        <f t="shared" si="338"/>
        <v>10</v>
      </c>
      <c r="E1963" s="4"/>
      <c r="F1963" s="4">
        <f t="shared" si="342"/>
        <v>2</v>
      </c>
      <c r="G1963" s="1">
        <f t="shared" si="343"/>
        <v>400</v>
      </c>
      <c r="H1963" s="1">
        <f t="shared" si="344"/>
        <v>0</v>
      </c>
      <c r="I1963" s="1"/>
      <c r="J1963" s="77"/>
      <c r="K1963" s="122"/>
    </row>
    <row r="1964" spans="1:11" ht="16.2" x14ac:dyDescent="0.3">
      <c r="A1964" s="63"/>
      <c r="B1964" s="45" t="s">
        <v>235</v>
      </c>
      <c r="C1964" s="4">
        <v>13</v>
      </c>
      <c r="D1964" s="4">
        <f t="shared" si="338"/>
        <v>11</v>
      </c>
      <c r="E1964" s="4"/>
      <c r="F1964" s="4">
        <v>2</v>
      </c>
      <c r="G1964" s="1">
        <f t="shared" si="343"/>
        <v>400</v>
      </c>
      <c r="H1964" s="1">
        <f t="shared" si="344"/>
        <v>0</v>
      </c>
      <c r="I1964" s="1">
        <v>1</v>
      </c>
      <c r="J1964" s="77"/>
      <c r="K1964" s="122"/>
    </row>
    <row r="1965" spans="1:11" ht="16.2" x14ac:dyDescent="0.3">
      <c r="A1965" s="63"/>
      <c r="B1965" s="45" t="s">
        <v>236</v>
      </c>
      <c r="C1965" s="4"/>
      <c r="D1965" s="4" t="str">
        <f t="shared" si="338"/>
        <v/>
      </c>
      <c r="E1965" s="4"/>
      <c r="F1965" s="4"/>
      <c r="G1965" s="1"/>
      <c r="H1965" s="1"/>
      <c r="I1965" s="1"/>
      <c r="J1965" s="77"/>
      <c r="K1965" s="122"/>
    </row>
    <row r="1966" spans="1:11" ht="16.2" x14ac:dyDescent="0.3">
      <c r="A1966" s="63"/>
      <c r="B1966" s="45" t="s">
        <v>237</v>
      </c>
      <c r="C1966" s="4"/>
      <c r="D1966" s="4" t="str">
        <f t="shared" si="338"/>
        <v/>
      </c>
      <c r="E1966" s="4"/>
      <c r="F1966" s="4"/>
      <c r="G1966" s="1"/>
      <c r="H1966" s="1"/>
      <c r="I1966" s="1"/>
      <c r="J1966" s="77"/>
      <c r="K1966" s="122"/>
    </row>
    <row r="1967" spans="1:11" ht="16.2" x14ac:dyDescent="0.3">
      <c r="A1967" s="63"/>
      <c r="B1967" s="45" t="s">
        <v>238</v>
      </c>
      <c r="C1967" s="4">
        <v>12</v>
      </c>
      <c r="D1967" s="4">
        <f t="shared" si="338"/>
        <v>10</v>
      </c>
      <c r="E1967" s="4"/>
      <c r="F1967" s="4">
        <f t="shared" si="342"/>
        <v>2</v>
      </c>
      <c r="G1967" s="1">
        <f t="shared" si="343"/>
        <v>400</v>
      </c>
      <c r="H1967" s="1">
        <f t="shared" si="344"/>
        <v>0</v>
      </c>
      <c r="I1967" s="1"/>
      <c r="J1967" s="77"/>
      <c r="K1967" s="122"/>
    </row>
    <row r="1968" spans="1:11" ht="16.2" x14ac:dyDescent="0.3">
      <c r="A1968" s="63"/>
      <c r="B1968" s="8" t="s">
        <v>59</v>
      </c>
      <c r="C1968" s="4"/>
      <c r="D1968" s="4">
        <v>136</v>
      </c>
      <c r="E1968" s="4"/>
      <c r="F1968" s="4">
        <f>SUM(F1938:F1967)</f>
        <v>35</v>
      </c>
      <c r="G1968" s="1"/>
      <c r="H1968" s="1"/>
      <c r="I1968" s="1">
        <v>6.5</v>
      </c>
      <c r="J1968" s="77">
        <v>20400</v>
      </c>
      <c r="K1968" s="122"/>
    </row>
    <row r="1969" spans="1:11" ht="32.4" x14ac:dyDescent="0.3">
      <c r="A1969" s="63"/>
      <c r="B1969" s="90" t="s">
        <v>1849</v>
      </c>
      <c r="C1969" s="4"/>
      <c r="D1969" s="4"/>
      <c r="E1969" s="4"/>
      <c r="F1969" s="4"/>
      <c r="G1969" s="1"/>
      <c r="H1969" s="1"/>
      <c r="I1969" s="1"/>
      <c r="J1969" s="77">
        <v>8675</v>
      </c>
      <c r="K1969" s="122"/>
    </row>
    <row r="1970" spans="1:11" ht="16.2" x14ac:dyDescent="0.3">
      <c r="A1970" s="63"/>
      <c r="B1970" s="8" t="s">
        <v>1817</v>
      </c>
      <c r="C1970" s="4"/>
      <c r="D1970" s="4"/>
      <c r="E1970" s="4"/>
      <c r="F1970" s="4"/>
      <c r="G1970" s="1"/>
      <c r="H1970" s="1"/>
      <c r="I1970" s="1"/>
      <c r="J1970" s="77">
        <v>29075</v>
      </c>
      <c r="K1970" s="122"/>
    </row>
    <row r="1971" spans="1:11" ht="16.2" x14ac:dyDescent="0.3">
      <c r="A1971" s="63"/>
      <c r="B1971" s="8" t="s">
        <v>1</v>
      </c>
      <c r="C1971" s="4"/>
      <c r="D1971" s="4"/>
      <c r="E1971" s="4"/>
      <c r="F1971" s="4"/>
      <c r="G1971" s="1"/>
      <c r="H1971" s="1"/>
      <c r="I1971" s="1"/>
      <c r="J1971" s="43">
        <v>34219</v>
      </c>
      <c r="K1971" s="122"/>
    </row>
    <row r="1972" spans="1:11" ht="16.2" x14ac:dyDescent="0.3">
      <c r="A1972" s="63"/>
      <c r="B1972" s="8" t="s">
        <v>405</v>
      </c>
      <c r="C1972" s="9"/>
      <c r="D1972" s="9" t="str">
        <f t="shared" si="338"/>
        <v/>
      </c>
      <c r="E1972" s="9"/>
      <c r="F1972" s="9"/>
      <c r="G1972" s="10"/>
      <c r="H1972" s="10"/>
      <c r="I1972" s="10"/>
      <c r="J1972" s="44">
        <v>5144</v>
      </c>
      <c r="K1972" s="122"/>
    </row>
    <row r="1973" spans="1:11" x14ac:dyDescent="0.3">
      <c r="A1973" s="63"/>
      <c r="B1973"/>
      <c r="K1973" s="122"/>
    </row>
    <row r="1974" spans="1:11" ht="16.2" x14ac:dyDescent="0.3">
      <c r="A1974" s="63"/>
      <c r="B1974" s="45" t="s">
        <v>241</v>
      </c>
      <c r="C1974" s="4">
        <v>12</v>
      </c>
      <c r="D1974" s="4">
        <f t="shared" ref="D1974:D2009" si="345">IF((OR(C1974&gt;12,C1974=12)),C1974-2,IF(C1974=8,C1974-1,""))</f>
        <v>10</v>
      </c>
      <c r="E1974" s="4"/>
      <c r="F1974" s="4">
        <f t="shared" ref="F1974:F2004" si="346">D1974-8</f>
        <v>2</v>
      </c>
      <c r="G1974" s="1">
        <f t="shared" ref="G1974:G1994" si="347">IF(2&lt;F1974,2,F1974)*150*4/3</f>
        <v>400</v>
      </c>
      <c r="H1974" s="1">
        <f t="shared" ref="H1974:H1994" si="348">IF(F1974&gt;2,F1974-2,0)*150*5/3</f>
        <v>0</v>
      </c>
      <c r="I1974" s="1"/>
      <c r="J1974" s="77"/>
      <c r="K1974" s="122"/>
    </row>
    <row r="1975" spans="1:11" ht="16.2" x14ac:dyDescent="0.3">
      <c r="A1975" s="63"/>
      <c r="B1975" s="45" t="s">
        <v>239</v>
      </c>
      <c r="C1975" s="4">
        <v>12</v>
      </c>
      <c r="D1975" s="4">
        <f t="shared" si="345"/>
        <v>10</v>
      </c>
      <c r="E1975" s="4"/>
      <c r="F1975" s="4">
        <f t="shared" si="346"/>
        <v>2</v>
      </c>
      <c r="G1975" s="1">
        <f t="shared" si="347"/>
        <v>400</v>
      </c>
      <c r="H1975" s="1">
        <f t="shared" si="348"/>
        <v>0</v>
      </c>
      <c r="I1975" s="1"/>
      <c r="J1975" s="77"/>
      <c r="K1975" s="122"/>
    </row>
    <row r="1976" spans="1:11" ht="16.2" x14ac:dyDescent="0.3">
      <c r="A1976" s="63"/>
      <c r="B1976" s="45" t="s">
        <v>240</v>
      </c>
      <c r="C1976" s="4">
        <v>12</v>
      </c>
      <c r="D1976" s="4">
        <f t="shared" si="345"/>
        <v>10</v>
      </c>
      <c r="E1976" s="4"/>
      <c r="F1976" s="4">
        <f t="shared" si="346"/>
        <v>2</v>
      </c>
      <c r="G1976" s="1">
        <f t="shared" si="347"/>
        <v>400</v>
      </c>
      <c r="H1976" s="1">
        <f t="shared" si="348"/>
        <v>0</v>
      </c>
      <c r="I1976" s="1"/>
      <c r="J1976" s="77"/>
      <c r="K1976" s="122"/>
    </row>
    <row r="1977" spans="1:11" ht="16.2" x14ac:dyDescent="0.3">
      <c r="A1977" s="63"/>
      <c r="B1977" s="45" t="s">
        <v>242</v>
      </c>
      <c r="C1977" s="4"/>
      <c r="D1977" s="4" t="str">
        <f t="shared" si="345"/>
        <v/>
      </c>
      <c r="E1977" s="4"/>
      <c r="F1977" s="4"/>
      <c r="G1977" s="1"/>
      <c r="H1977" s="1"/>
      <c r="I1977" s="1"/>
      <c r="J1977" s="77"/>
      <c r="K1977" s="122"/>
    </row>
    <row r="1978" spans="1:11" ht="16.2" x14ac:dyDescent="0.3">
      <c r="A1978" s="63"/>
      <c r="B1978" s="45" t="s">
        <v>243</v>
      </c>
      <c r="C1978" s="4"/>
      <c r="D1978" s="4" t="str">
        <f t="shared" si="345"/>
        <v/>
      </c>
      <c r="E1978" s="4"/>
      <c r="F1978" s="4"/>
      <c r="G1978" s="1"/>
      <c r="H1978" s="1"/>
      <c r="I1978" s="1"/>
      <c r="J1978" s="77"/>
      <c r="K1978" s="122"/>
    </row>
    <row r="1979" spans="1:11" ht="16.2" x14ac:dyDescent="0.3">
      <c r="A1979" s="63"/>
      <c r="B1979" s="45" t="s">
        <v>244</v>
      </c>
      <c r="C1979" s="4">
        <v>13</v>
      </c>
      <c r="D1979" s="4">
        <f t="shared" si="345"/>
        <v>11</v>
      </c>
      <c r="E1979" s="4"/>
      <c r="F1979" s="4">
        <v>2</v>
      </c>
      <c r="G1979" s="1">
        <f t="shared" si="347"/>
        <v>400</v>
      </c>
      <c r="H1979" s="1">
        <f t="shared" si="348"/>
        <v>0</v>
      </c>
      <c r="I1979" s="1">
        <v>1</v>
      </c>
      <c r="J1979" s="77"/>
      <c r="K1979" s="122"/>
    </row>
    <row r="1980" spans="1:11" ht="16.2" x14ac:dyDescent="0.3">
      <c r="A1980" s="63"/>
      <c r="B1980" s="45" t="s">
        <v>245</v>
      </c>
      <c r="C1980" s="4">
        <v>13</v>
      </c>
      <c r="D1980" s="4">
        <f t="shared" si="345"/>
        <v>11</v>
      </c>
      <c r="E1980" s="4"/>
      <c r="F1980" s="4">
        <v>2</v>
      </c>
      <c r="G1980" s="1">
        <f t="shared" si="347"/>
        <v>400</v>
      </c>
      <c r="H1980" s="1">
        <f t="shared" si="348"/>
        <v>0</v>
      </c>
      <c r="I1980" s="1">
        <v>1</v>
      </c>
      <c r="J1980" s="77"/>
      <c r="K1980" s="122"/>
    </row>
    <row r="1981" spans="1:11" ht="16.2" x14ac:dyDescent="0.3">
      <c r="A1981" s="63"/>
      <c r="B1981" s="45" t="s">
        <v>246</v>
      </c>
      <c r="C1981" s="4">
        <v>12</v>
      </c>
      <c r="D1981" s="4">
        <f t="shared" si="345"/>
        <v>10</v>
      </c>
      <c r="E1981" s="4"/>
      <c r="F1981" s="4">
        <f t="shared" si="346"/>
        <v>2</v>
      </c>
      <c r="G1981" s="1">
        <f t="shared" si="347"/>
        <v>400</v>
      </c>
      <c r="H1981" s="1">
        <f t="shared" si="348"/>
        <v>0</v>
      </c>
      <c r="I1981" s="1"/>
      <c r="J1981" s="77"/>
      <c r="K1981" s="122"/>
    </row>
    <row r="1982" spans="1:11" ht="16.2" x14ac:dyDescent="0.3">
      <c r="A1982" s="63"/>
      <c r="B1982" s="45" t="s">
        <v>247</v>
      </c>
      <c r="C1982" s="4">
        <v>13</v>
      </c>
      <c r="D1982" s="4">
        <f t="shared" si="345"/>
        <v>11</v>
      </c>
      <c r="E1982" s="4"/>
      <c r="F1982" s="4">
        <v>2</v>
      </c>
      <c r="G1982" s="1">
        <f t="shared" si="347"/>
        <v>400</v>
      </c>
      <c r="H1982" s="1">
        <f t="shared" si="348"/>
        <v>0</v>
      </c>
      <c r="I1982" s="1">
        <v>1</v>
      </c>
      <c r="J1982" s="77"/>
      <c r="K1982" s="122"/>
    </row>
    <row r="1983" spans="1:11" ht="16.2" x14ac:dyDescent="0.3">
      <c r="A1983" s="63"/>
      <c r="B1983" s="45" t="s">
        <v>248</v>
      </c>
      <c r="C1983" s="4"/>
      <c r="D1983" s="4" t="str">
        <f t="shared" si="345"/>
        <v/>
      </c>
      <c r="E1983" s="4"/>
      <c r="F1983" s="4"/>
      <c r="G1983" s="1"/>
      <c r="H1983" s="1"/>
      <c r="I1983" s="1"/>
      <c r="J1983" s="77"/>
      <c r="K1983" s="122"/>
    </row>
    <row r="1984" spans="1:11" ht="16.2" x14ac:dyDescent="0.3">
      <c r="A1984" s="63"/>
      <c r="B1984" s="45" t="s">
        <v>249</v>
      </c>
      <c r="C1984" s="4"/>
      <c r="D1984" s="4" t="str">
        <f t="shared" si="345"/>
        <v/>
      </c>
      <c r="E1984" s="4"/>
      <c r="F1984" s="4"/>
      <c r="G1984" s="1"/>
      <c r="H1984" s="1"/>
      <c r="I1984" s="1"/>
      <c r="J1984" s="77"/>
      <c r="K1984" s="122"/>
    </row>
    <row r="1985" spans="1:11" ht="16.2" x14ac:dyDescent="0.3">
      <c r="A1985" s="63"/>
      <c r="B1985" s="45" t="s">
        <v>250</v>
      </c>
      <c r="C1985" s="4">
        <v>12</v>
      </c>
      <c r="D1985" s="4">
        <f t="shared" si="345"/>
        <v>10</v>
      </c>
      <c r="E1985" s="4"/>
      <c r="F1985" s="4">
        <f t="shared" si="346"/>
        <v>2</v>
      </c>
      <c r="G1985" s="1">
        <f t="shared" si="347"/>
        <v>400</v>
      </c>
      <c r="H1985" s="1">
        <f t="shared" si="348"/>
        <v>0</v>
      </c>
      <c r="I1985" s="1"/>
      <c r="J1985" s="77"/>
      <c r="K1985" s="122"/>
    </row>
    <row r="1986" spans="1:11" ht="16.2" x14ac:dyDescent="0.3">
      <c r="A1986" s="63"/>
      <c r="B1986" s="45" t="s">
        <v>251</v>
      </c>
      <c r="C1986" s="4">
        <v>12</v>
      </c>
      <c r="D1986" s="4">
        <f t="shared" si="345"/>
        <v>10</v>
      </c>
      <c r="E1986" s="4"/>
      <c r="F1986" s="4">
        <f t="shared" si="346"/>
        <v>2</v>
      </c>
      <c r="G1986" s="1">
        <f t="shared" si="347"/>
        <v>400</v>
      </c>
      <c r="H1986" s="1">
        <f t="shared" si="348"/>
        <v>0</v>
      </c>
      <c r="I1986" s="1"/>
      <c r="J1986" s="77"/>
      <c r="K1986" s="122"/>
    </row>
    <row r="1987" spans="1:11" ht="16.2" x14ac:dyDescent="0.3">
      <c r="A1987" s="63"/>
      <c r="B1987" s="45" t="s">
        <v>252</v>
      </c>
      <c r="C1987" s="4">
        <v>12</v>
      </c>
      <c r="D1987" s="4">
        <f t="shared" si="345"/>
        <v>10</v>
      </c>
      <c r="E1987" s="4"/>
      <c r="F1987" s="4">
        <f t="shared" si="346"/>
        <v>2</v>
      </c>
      <c r="G1987" s="1">
        <f t="shared" si="347"/>
        <v>400</v>
      </c>
      <c r="H1987" s="1">
        <f t="shared" si="348"/>
        <v>0</v>
      </c>
      <c r="I1987" s="1"/>
      <c r="J1987" s="77"/>
      <c r="K1987" s="122"/>
    </row>
    <row r="1988" spans="1:11" ht="16.2" x14ac:dyDescent="0.3">
      <c r="A1988" s="63"/>
      <c r="B1988" s="45" t="s">
        <v>253</v>
      </c>
      <c r="C1988" s="4">
        <v>12</v>
      </c>
      <c r="D1988" s="4">
        <f t="shared" si="345"/>
        <v>10</v>
      </c>
      <c r="E1988" s="4"/>
      <c r="F1988" s="4">
        <f t="shared" si="346"/>
        <v>2</v>
      </c>
      <c r="G1988" s="1">
        <f t="shared" si="347"/>
        <v>400</v>
      </c>
      <c r="H1988" s="1">
        <f t="shared" si="348"/>
        <v>0</v>
      </c>
      <c r="I1988" s="1"/>
      <c r="J1988" s="77"/>
      <c r="K1988" s="122"/>
    </row>
    <row r="1989" spans="1:11" ht="16.2" x14ac:dyDescent="0.3">
      <c r="A1989" s="63"/>
      <c r="B1989" s="45" t="s">
        <v>254</v>
      </c>
      <c r="C1989" s="4"/>
      <c r="D1989" s="4" t="str">
        <f t="shared" si="345"/>
        <v/>
      </c>
      <c r="E1989" s="4"/>
      <c r="F1989" s="4"/>
      <c r="G1989" s="1"/>
      <c r="H1989" s="1"/>
      <c r="I1989" s="1"/>
      <c r="J1989" s="77"/>
      <c r="K1989" s="122"/>
    </row>
    <row r="1990" spans="1:11" ht="16.2" x14ac:dyDescent="0.3">
      <c r="A1990" s="63"/>
      <c r="B1990" s="45" t="s">
        <v>255</v>
      </c>
      <c r="C1990" s="4"/>
      <c r="D1990" s="4" t="str">
        <f t="shared" si="345"/>
        <v/>
      </c>
      <c r="E1990" s="4"/>
      <c r="F1990" s="4"/>
      <c r="G1990" s="1"/>
      <c r="H1990" s="1"/>
      <c r="I1990" s="1"/>
      <c r="J1990" s="77"/>
      <c r="K1990" s="122"/>
    </row>
    <row r="1991" spans="1:11" ht="16.2" x14ac:dyDescent="0.3">
      <c r="A1991" s="63"/>
      <c r="B1991" s="45" t="s">
        <v>256</v>
      </c>
      <c r="C1991" s="4">
        <v>13</v>
      </c>
      <c r="D1991" s="4">
        <f t="shared" si="345"/>
        <v>11</v>
      </c>
      <c r="E1991" s="4"/>
      <c r="F1991" s="4">
        <v>2</v>
      </c>
      <c r="G1991" s="1">
        <f t="shared" si="347"/>
        <v>400</v>
      </c>
      <c r="H1991" s="1">
        <f t="shared" si="348"/>
        <v>0</v>
      </c>
      <c r="I1991" s="1">
        <v>1</v>
      </c>
      <c r="J1991" s="77"/>
      <c r="K1991" s="122"/>
    </row>
    <row r="1992" spans="1:11" ht="16.2" x14ac:dyDescent="0.3">
      <c r="A1992" s="63"/>
      <c r="B1992" s="45" t="s">
        <v>257</v>
      </c>
      <c r="C1992" s="4">
        <v>12</v>
      </c>
      <c r="D1992" s="4">
        <f t="shared" si="345"/>
        <v>10</v>
      </c>
      <c r="E1992" s="4"/>
      <c r="F1992" s="4">
        <f t="shared" si="346"/>
        <v>2</v>
      </c>
      <c r="G1992" s="1">
        <f t="shared" si="347"/>
        <v>400</v>
      </c>
      <c r="H1992" s="1">
        <f t="shared" si="348"/>
        <v>0</v>
      </c>
      <c r="I1992" s="1"/>
      <c r="J1992" s="77"/>
      <c r="K1992" s="122"/>
    </row>
    <row r="1993" spans="1:11" ht="16.2" x14ac:dyDescent="0.3">
      <c r="A1993" s="63"/>
      <c r="B1993" s="45" t="s">
        <v>258</v>
      </c>
      <c r="C1993" s="4">
        <v>13</v>
      </c>
      <c r="D1993" s="4">
        <f t="shared" si="345"/>
        <v>11</v>
      </c>
      <c r="E1993" s="4"/>
      <c r="F1993" s="4">
        <v>2</v>
      </c>
      <c r="G1993" s="1">
        <f t="shared" si="347"/>
        <v>400</v>
      </c>
      <c r="H1993" s="1">
        <f t="shared" si="348"/>
        <v>0</v>
      </c>
      <c r="I1993" s="1">
        <v>1</v>
      </c>
      <c r="J1993" s="77"/>
      <c r="K1993" s="122"/>
    </row>
    <row r="1994" spans="1:11" ht="16.2" x14ac:dyDescent="0.3">
      <c r="A1994" s="63"/>
      <c r="B1994" s="45" t="s">
        <v>259</v>
      </c>
      <c r="C1994" s="4">
        <v>13</v>
      </c>
      <c r="D1994" s="4">
        <f t="shared" si="345"/>
        <v>11</v>
      </c>
      <c r="E1994" s="4"/>
      <c r="F1994" s="4">
        <v>2</v>
      </c>
      <c r="G1994" s="1">
        <f t="shared" si="347"/>
        <v>400</v>
      </c>
      <c r="H1994" s="1">
        <f t="shared" si="348"/>
        <v>0</v>
      </c>
      <c r="I1994" s="1">
        <v>1</v>
      </c>
      <c r="J1994" s="77"/>
      <c r="K1994" s="122"/>
    </row>
    <row r="1995" spans="1:11" ht="16.2" x14ac:dyDescent="0.3">
      <c r="A1995" s="63"/>
      <c r="B1995" s="45" t="s">
        <v>260</v>
      </c>
      <c r="C1995" s="4"/>
      <c r="D1995" s="4" t="str">
        <f t="shared" si="345"/>
        <v/>
      </c>
      <c r="E1995" s="4"/>
      <c r="F1995" s="4"/>
      <c r="G1995" s="1"/>
      <c r="H1995" s="1"/>
      <c r="I1995" s="1"/>
      <c r="J1995" s="77"/>
      <c r="K1995" s="122"/>
    </row>
    <row r="1996" spans="1:11" ht="16.2" x14ac:dyDescent="0.3">
      <c r="A1996" s="63"/>
      <c r="B1996" s="45" t="s">
        <v>261</v>
      </c>
      <c r="C1996" s="4"/>
      <c r="D1996" s="4" t="str">
        <f t="shared" si="345"/>
        <v/>
      </c>
      <c r="E1996" s="4"/>
      <c r="F1996" s="4"/>
      <c r="G1996" s="1"/>
      <c r="H1996" s="1"/>
      <c r="I1996" s="1"/>
      <c r="J1996" s="77"/>
      <c r="K1996" s="122"/>
    </row>
    <row r="1997" spans="1:11" ht="16.2" x14ac:dyDescent="0.3">
      <c r="A1997" s="63"/>
      <c r="B1997" s="45" t="s">
        <v>262</v>
      </c>
      <c r="C1997" s="4">
        <v>12</v>
      </c>
      <c r="D1997" s="4">
        <f t="shared" si="345"/>
        <v>10</v>
      </c>
      <c r="E1997" s="4"/>
      <c r="F1997" s="4">
        <f t="shared" si="346"/>
        <v>2</v>
      </c>
      <c r="G1997" s="1">
        <f t="shared" ref="G1997:G2004" si="349">IF(2&lt;F1997,2,F1997)*150*4/3</f>
        <v>400</v>
      </c>
      <c r="H1997" s="1">
        <f t="shared" ref="H1997:H2004" si="350">IF(F1997&gt;2,F1997-2,0)*150*5/3</f>
        <v>0</v>
      </c>
      <c r="I1997" s="1"/>
      <c r="J1997" s="77"/>
      <c r="K1997" s="122"/>
    </row>
    <row r="1998" spans="1:11" ht="16.2" x14ac:dyDescent="0.3">
      <c r="A1998" s="63"/>
      <c r="B1998" s="45" t="s">
        <v>263</v>
      </c>
      <c r="C1998" s="4">
        <v>12</v>
      </c>
      <c r="D1998" s="4">
        <f t="shared" si="345"/>
        <v>10</v>
      </c>
      <c r="E1998" s="4"/>
      <c r="F1998" s="4">
        <f t="shared" si="346"/>
        <v>2</v>
      </c>
      <c r="G1998" s="1">
        <f t="shared" si="349"/>
        <v>400</v>
      </c>
      <c r="H1998" s="1">
        <f t="shared" si="350"/>
        <v>0</v>
      </c>
      <c r="I1998" s="1"/>
      <c r="J1998" s="77"/>
      <c r="K1998" s="122"/>
    </row>
    <row r="1999" spans="1:11" ht="16.2" x14ac:dyDescent="0.3">
      <c r="A1999" s="63"/>
      <c r="B1999" s="45" t="s">
        <v>264</v>
      </c>
      <c r="C1999" s="4">
        <v>12</v>
      </c>
      <c r="D1999" s="4">
        <f t="shared" si="345"/>
        <v>10</v>
      </c>
      <c r="E1999" s="4"/>
      <c r="F1999" s="4">
        <f t="shared" si="346"/>
        <v>2</v>
      </c>
      <c r="G1999" s="1">
        <f t="shared" si="349"/>
        <v>400</v>
      </c>
      <c r="H1999" s="1">
        <f t="shared" si="350"/>
        <v>0</v>
      </c>
      <c r="I1999" s="1"/>
      <c r="J1999" s="77"/>
      <c r="K1999" s="122"/>
    </row>
    <row r="2000" spans="1:11" ht="16.2" x14ac:dyDescent="0.3">
      <c r="A2000" s="63"/>
      <c r="B2000" s="45" t="s">
        <v>265</v>
      </c>
      <c r="C2000" s="4">
        <v>12</v>
      </c>
      <c r="D2000" s="4">
        <f t="shared" si="345"/>
        <v>10</v>
      </c>
      <c r="E2000" s="4"/>
      <c r="F2000" s="4">
        <f t="shared" si="346"/>
        <v>2</v>
      </c>
      <c r="G2000" s="1">
        <f t="shared" si="349"/>
        <v>400</v>
      </c>
      <c r="H2000" s="1">
        <f t="shared" si="350"/>
        <v>0</v>
      </c>
      <c r="I2000" s="1"/>
      <c r="J2000" s="77"/>
      <c r="K2000" s="122"/>
    </row>
    <row r="2001" spans="1:11" ht="16.2" x14ac:dyDescent="0.3">
      <c r="A2001" s="63"/>
      <c r="B2001" s="45" t="s">
        <v>266</v>
      </c>
      <c r="C2001" s="4"/>
      <c r="D2001" s="4" t="str">
        <f t="shared" si="345"/>
        <v/>
      </c>
      <c r="E2001" s="4"/>
      <c r="F2001" s="4"/>
      <c r="G2001" s="1"/>
      <c r="H2001" s="1"/>
      <c r="I2001" s="1"/>
      <c r="J2001" s="77"/>
      <c r="K2001" s="122"/>
    </row>
    <row r="2002" spans="1:11" ht="16.2" x14ac:dyDescent="0.3">
      <c r="A2002" s="63"/>
      <c r="B2002" s="45" t="s">
        <v>267</v>
      </c>
      <c r="C2002" s="4"/>
      <c r="D2002" s="4" t="str">
        <f t="shared" si="345"/>
        <v/>
      </c>
      <c r="E2002" s="4"/>
      <c r="F2002" s="4"/>
      <c r="G2002" s="1"/>
      <c r="H2002" s="1"/>
      <c r="I2002" s="1"/>
      <c r="J2002" s="77"/>
      <c r="K2002" s="122"/>
    </row>
    <row r="2003" spans="1:11" ht="16.2" x14ac:dyDescent="0.3">
      <c r="A2003" s="63"/>
      <c r="B2003" s="45" t="s">
        <v>268</v>
      </c>
      <c r="C2003" s="4">
        <v>13</v>
      </c>
      <c r="D2003" s="4">
        <f t="shared" si="345"/>
        <v>11</v>
      </c>
      <c r="E2003" s="4"/>
      <c r="F2003" s="4">
        <v>2</v>
      </c>
      <c r="G2003" s="1">
        <f t="shared" si="349"/>
        <v>400</v>
      </c>
      <c r="H2003" s="1">
        <f t="shared" si="350"/>
        <v>0</v>
      </c>
      <c r="I2003" s="1">
        <v>1</v>
      </c>
      <c r="J2003" s="77"/>
      <c r="K2003" s="122"/>
    </row>
    <row r="2004" spans="1:11" ht="16.2" x14ac:dyDescent="0.3">
      <c r="A2004" s="63"/>
      <c r="B2004" s="45" t="s">
        <v>269</v>
      </c>
      <c r="C2004" s="4">
        <v>12</v>
      </c>
      <c r="D2004" s="4">
        <f t="shared" si="345"/>
        <v>10</v>
      </c>
      <c r="E2004" s="4"/>
      <c r="F2004" s="4">
        <f t="shared" si="346"/>
        <v>2</v>
      </c>
      <c r="G2004" s="1">
        <f t="shared" si="349"/>
        <v>400</v>
      </c>
      <c r="H2004" s="1">
        <f t="shared" si="350"/>
        <v>0</v>
      </c>
      <c r="I2004" s="1"/>
      <c r="J2004" s="77"/>
      <c r="K2004" s="122"/>
    </row>
    <row r="2005" spans="1:11" ht="16.2" x14ac:dyDescent="0.3">
      <c r="A2005" s="63"/>
      <c r="B2005" s="8" t="s">
        <v>59</v>
      </c>
      <c r="C2005" s="4"/>
      <c r="D2005" s="4">
        <v>168</v>
      </c>
      <c r="E2005" s="4"/>
      <c r="F2005" s="4">
        <f>SUM(F1974:F2004)</f>
        <v>42</v>
      </c>
      <c r="G2005" s="1"/>
      <c r="H2005" s="1"/>
      <c r="I2005" s="1">
        <v>7</v>
      </c>
      <c r="J2005" s="43">
        <v>25200</v>
      </c>
      <c r="K2005" s="122"/>
    </row>
    <row r="2006" spans="1:11" ht="32.4" x14ac:dyDescent="0.3">
      <c r="A2006" s="63"/>
      <c r="B2006" s="90" t="s">
        <v>1849</v>
      </c>
      <c r="C2006" s="4"/>
      <c r="D2006" s="4"/>
      <c r="E2006" s="4"/>
      <c r="F2006" s="4"/>
      <c r="G2006" s="1"/>
      <c r="H2006" s="1"/>
      <c r="I2006" s="1"/>
      <c r="J2006" s="43">
        <v>10150</v>
      </c>
      <c r="K2006" s="122"/>
    </row>
    <row r="2007" spans="1:11" ht="16.2" x14ac:dyDescent="0.3">
      <c r="A2007" s="63"/>
      <c r="B2007" s="8" t="s">
        <v>1817</v>
      </c>
      <c r="C2007" s="4"/>
      <c r="D2007" s="4"/>
      <c r="E2007" s="4"/>
      <c r="F2007" s="4"/>
      <c r="G2007" s="1"/>
      <c r="H2007" s="1"/>
      <c r="I2007" s="1"/>
      <c r="J2007" s="43">
        <v>35350</v>
      </c>
      <c r="K2007" s="122"/>
    </row>
    <row r="2008" spans="1:11" ht="16.2" x14ac:dyDescent="0.3">
      <c r="A2008" s="63"/>
      <c r="B2008" s="8" t="s">
        <v>1</v>
      </c>
      <c r="C2008" s="4"/>
      <c r="D2008" s="4"/>
      <c r="E2008" s="4"/>
      <c r="F2008" s="4"/>
      <c r="G2008" s="1"/>
      <c r="H2008" s="1"/>
      <c r="I2008" s="1"/>
      <c r="J2008" s="43">
        <v>40469</v>
      </c>
      <c r="K2008" s="122"/>
    </row>
    <row r="2009" spans="1:11" ht="16.2" x14ac:dyDescent="0.3">
      <c r="A2009" s="63"/>
      <c r="B2009" s="8" t="s">
        <v>405</v>
      </c>
      <c r="C2009" s="9"/>
      <c r="D2009" s="9" t="str">
        <f t="shared" si="345"/>
        <v/>
      </c>
      <c r="E2009" s="9"/>
      <c r="F2009" s="9"/>
      <c r="G2009" s="10"/>
      <c r="H2009" s="10"/>
      <c r="I2009" s="10"/>
      <c r="J2009" s="44">
        <v>5119</v>
      </c>
      <c r="K2009" s="122"/>
    </row>
    <row r="2010" spans="1:11" x14ac:dyDescent="0.3">
      <c r="A2010" s="63"/>
      <c r="B2010"/>
      <c r="K2010" s="122"/>
    </row>
    <row r="2011" spans="1:11" ht="16.2" x14ac:dyDescent="0.3">
      <c r="A2011" s="63"/>
      <c r="B2011" s="45" t="s">
        <v>270</v>
      </c>
      <c r="C2011" s="4">
        <v>13</v>
      </c>
      <c r="D2011" s="4">
        <f t="shared" ref="D2011:D2044" si="351">IF((OR(C2011&gt;12,C2011=12)),C2011-2,IF(C2011=8,C2011-1,""))</f>
        <v>11</v>
      </c>
      <c r="E2011" s="4"/>
      <c r="F2011" s="4">
        <v>2</v>
      </c>
      <c r="G2011" s="1">
        <f t="shared" ref="G2011:G2040" si="352">IF(2&lt;F2011,2,F2011)*150*4/3</f>
        <v>400</v>
      </c>
      <c r="H2011" s="1">
        <f t="shared" ref="H2011:H2025" si="353">IF(F2011&gt;2,F2011-2,0)*150*5/3</f>
        <v>0</v>
      </c>
      <c r="I2011" s="1">
        <v>1</v>
      </c>
      <c r="J2011" s="77"/>
      <c r="K2011" s="122"/>
    </row>
    <row r="2012" spans="1:11" ht="16.2" x14ac:dyDescent="0.3">
      <c r="A2012" s="63"/>
      <c r="B2012" s="45" t="s">
        <v>271</v>
      </c>
      <c r="C2012" s="4">
        <v>12</v>
      </c>
      <c r="D2012" s="4">
        <f t="shared" si="351"/>
        <v>10</v>
      </c>
      <c r="E2012" s="4"/>
      <c r="F2012" s="4">
        <f t="shared" ref="F2012:F2040" si="354">D2012-8</f>
        <v>2</v>
      </c>
      <c r="G2012" s="1">
        <f t="shared" si="352"/>
        <v>400</v>
      </c>
      <c r="H2012" s="1">
        <f t="shared" si="353"/>
        <v>0</v>
      </c>
      <c r="I2012" s="1"/>
      <c r="J2012" s="77"/>
      <c r="K2012" s="122"/>
    </row>
    <row r="2013" spans="1:11" ht="16.2" x14ac:dyDescent="0.3">
      <c r="A2013" s="63"/>
      <c r="B2013" s="45" t="s">
        <v>272</v>
      </c>
      <c r="C2013" s="4"/>
      <c r="D2013" s="4" t="str">
        <f t="shared" si="351"/>
        <v/>
      </c>
      <c r="E2013" s="4"/>
      <c r="F2013" s="4"/>
      <c r="G2013" s="1"/>
      <c r="H2013" s="1"/>
      <c r="I2013" s="1"/>
      <c r="J2013" s="77"/>
      <c r="K2013" s="122"/>
    </row>
    <row r="2014" spans="1:11" ht="16.2" x14ac:dyDescent="0.3">
      <c r="A2014" s="63"/>
      <c r="B2014" s="45" t="s">
        <v>273</v>
      </c>
      <c r="C2014" s="4"/>
      <c r="D2014" s="4" t="str">
        <f t="shared" si="351"/>
        <v/>
      </c>
      <c r="E2014" s="4"/>
      <c r="F2014" s="4"/>
      <c r="G2014" s="1"/>
      <c r="H2014" s="1"/>
      <c r="I2014" s="1"/>
      <c r="J2014" s="77"/>
      <c r="K2014" s="122"/>
    </row>
    <row r="2015" spans="1:11" ht="16.2" x14ac:dyDescent="0.3">
      <c r="A2015" s="63"/>
      <c r="B2015" s="45" t="s">
        <v>274</v>
      </c>
      <c r="C2015" s="4">
        <v>12</v>
      </c>
      <c r="D2015" s="4">
        <f t="shared" si="351"/>
        <v>10</v>
      </c>
      <c r="E2015" s="4"/>
      <c r="F2015" s="4">
        <f t="shared" si="354"/>
        <v>2</v>
      </c>
      <c r="G2015" s="1">
        <f t="shared" si="352"/>
        <v>400</v>
      </c>
      <c r="H2015" s="1">
        <f t="shared" si="353"/>
        <v>0</v>
      </c>
      <c r="I2015" s="1"/>
      <c r="J2015" s="77"/>
      <c r="K2015" s="122"/>
    </row>
    <row r="2016" spans="1:11" ht="16.2" x14ac:dyDescent="0.3">
      <c r="A2016" s="63"/>
      <c r="B2016" s="45" t="s">
        <v>275</v>
      </c>
      <c r="C2016" s="4">
        <v>12</v>
      </c>
      <c r="D2016" s="4">
        <f t="shared" si="351"/>
        <v>10</v>
      </c>
      <c r="E2016" s="4"/>
      <c r="F2016" s="4">
        <f t="shared" si="354"/>
        <v>2</v>
      </c>
      <c r="G2016" s="1">
        <f t="shared" si="352"/>
        <v>400</v>
      </c>
      <c r="H2016" s="1">
        <f t="shared" si="353"/>
        <v>0</v>
      </c>
      <c r="I2016" s="1"/>
      <c r="J2016" s="77"/>
      <c r="K2016" s="122"/>
    </row>
    <row r="2017" spans="1:11" ht="16.2" x14ac:dyDescent="0.3">
      <c r="A2017" s="63"/>
      <c r="B2017" s="45" t="s">
        <v>276</v>
      </c>
      <c r="C2017" s="4">
        <v>12</v>
      </c>
      <c r="D2017" s="4">
        <f t="shared" si="351"/>
        <v>10</v>
      </c>
      <c r="E2017" s="4"/>
      <c r="F2017" s="4">
        <f t="shared" si="354"/>
        <v>2</v>
      </c>
      <c r="G2017" s="1">
        <f t="shared" si="352"/>
        <v>400</v>
      </c>
      <c r="H2017" s="1">
        <f t="shared" si="353"/>
        <v>0</v>
      </c>
      <c r="I2017" s="1"/>
      <c r="J2017" s="77"/>
      <c r="K2017" s="122"/>
    </row>
    <row r="2018" spans="1:11" ht="16.2" x14ac:dyDescent="0.3">
      <c r="A2018" s="63"/>
      <c r="B2018" s="45" t="s">
        <v>277</v>
      </c>
      <c r="C2018" s="4">
        <v>12</v>
      </c>
      <c r="D2018" s="4">
        <f t="shared" si="351"/>
        <v>10</v>
      </c>
      <c r="E2018" s="4"/>
      <c r="F2018" s="4">
        <f t="shared" si="354"/>
        <v>2</v>
      </c>
      <c r="G2018" s="1">
        <f t="shared" si="352"/>
        <v>400</v>
      </c>
      <c r="H2018" s="1">
        <f t="shared" si="353"/>
        <v>0</v>
      </c>
      <c r="I2018" s="1"/>
      <c r="J2018" s="77"/>
      <c r="K2018" s="122"/>
    </row>
    <row r="2019" spans="1:11" ht="16.2" x14ac:dyDescent="0.3">
      <c r="A2019" s="63"/>
      <c r="B2019" s="45" t="s">
        <v>278</v>
      </c>
      <c r="C2019" s="4"/>
      <c r="D2019" s="4" t="str">
        <f t="shared" si="351"/>
        <v/>
      </c>
      <c r="E2019" s="4"/>
      <c r="F2019" s="4"/>
      <c r="G2019" s="1"/>
      <c r="H2019" s="1"/>
      <c r="I2019" s="1"/>
      <c r="J2019" s="77"/>
      <c r="K2019" s="122"/>
    </row>
    <row r="2020" spans="1:11" ht="16.2" x14ac:dyDescent="0.3">
      <c r="A2020" s="63"/>
      <c r="B2020" s="45" t="s">
        <v>279</v>
      </c>
      <c r="C2020" s="4"/>
      <c r="D2020" s="4" t="str">
        <f t="shared" si="351"/>
        <v/>
      </c>
      <c r="E2020" s="4"/>
      <c r="F2020" s="4"/>
      <c r="G2020" s="1"/>
      <c r="H2020" s="1"/>
      <c r="I2020" s="1"/>
      <c r="J2020" s="77"/>
      <c r="K2020" s="122"/>
    </row>
    <row r="2021" spans="1:11" ht="16.2" x14ac:dyDescent="0.3">
      <c r="A2021" s="63"/>
      <c r="B2021" s="45" t="s">
        <v>280</v>
      </c>
      <c r="C2021" s="4"/>
      <c r="D2021" s="4" t="str">
        <f t="shared" si="351"/>
        <v/>
      </c>
      <c r="E2021" s="4"/>
      <c r="F2021" s="4"/>
      <c r="G2021" s="1"/>
      <c r="H2021" s="1"/>
      <c r="I2021" s="1"/>
      <c r="J2021" s="77"/>
      <c r="K2021" s="122"/>
    </row>
    <row r="2022" spans="1:11" ht="16.2" x14ac:dyDescent="0.3">
      <c r="A2022" s="63"/>
      <c r="B2022" s="45" t="s">
        <v>281</v>
      </c>
      <c r="C2022" s="4">
        <v>12</v>
      </c>
      <c r="D2022" s="4">
        <f t="shared" si="351"/>
        <v>10</v>
      </c>
      <c r="E2022" s="4"/>
      <c r="F2022" s="4">
        <f t="shared" si="354"/>
        <v>2</v>
      </c>
      <c r="G2022" s="1">
        <f t="shared" si="352"/>
        <v>400</v>
      </c>
      <c r="H2022" s="1">
        <f t="shared" si="353"/>
        <v>0</v>
      </c>
      <c r="I2022" s="1"/>
      <c r="J2022" s="77"/>
      <c r="K2022" s="122"/>
    </row>
    <row r="2023" spans="1:11" ht="16.2" x14ac:dyDescent="0.3">
      <c r="A2023" s="63"/>
      <c r="B2023" s="45" t="s">
        <v>282</v>
      </c>
      <c r="C2023" s="4">
        <v>13</v>
      </c>
      <c r="D2023" s="4">
        <f t="shared" si="351"/>
        <v>11</v>
      </c>
      <c r="E2023" s="4"/>
      <c r="F2023" s="4">
        <v>2</v>
      </c>
      <c r="G2023" s="1">
        <f t="shared" si="352"/>
        <v>400</v>
      </c>
      <c r="H2023" s="1">
        <f t="shared" si="353"/>
        <v>0</v>
      </c>
      <c r="I2023" s="1">
        <v>1</v>
      </c>
      <c r="J2023" s="77"/>
      <c r="K2023" s="122"/>
    </row>
    <row r="2024" spans="1:11" ht="16.2" x14ac:dyDescent="0.3">
      <c r="A2024" s="63"/>
      <c r="B2024" s="45" t="s">
        <v>283</v>
      </c>
      <c r="C2024" s="4">
        <v>12</v>
      </c>
      <c r="D2024" s="4">
        <f t="shared" si="351"/>
        <v>10</v>
      </c>
      <c r="E2024" s="4"/>
      <c r="F2024" s="4">
        <f t="shared" si="354"/>
        <v>2</v>
      </c>
      <c r="G2024" s="1">
        <f t="shared" si="352"/>
        <v>400</v>
      </c>
      <c r="H2024" s="1">
        <f t="shared" si="353"/>
        <v>0</v>
      </c>
      <c r="I2024" s="1"/>
      <c r="J2024" s="77"/>
      <c r="K2024" s="122"/>
    </row>
    <row r="2025" spans="1:11" ht="16.2" x14ac:dyDescent="0.3">
      <c r="A2025" s="63"/>
      <c r="B2025" s="45" t="s">
        <v>284</v>
      </c>
      <c r="C2025" s="4">
        <v>13</v>
      </c>
      <c r="D2025" s="4">
        <f t="shared" si="351"/>
        <v>11</v>
      </c>
      <c r="E2025" s="4"/>
      <c r="F2025" s="4">
        <f t="shared" si="354"/>
        <v>3</v>
      </c>
      <c r="G2025" s="1">
        <f t="shared" si="352"/>
        <v>400</v>
      </c>
      <c r="H2025" s="1">
        <f t="shared" si="353"/>
        <v>250</v>
      </c>
      <c r="I2025" s="1"/>
      <c r="J2025" s="77"/>
      <c r="K2025" s="122"/>
    </row>
    <row r="2026" spans="1:11" ht="16.2" x14ac:dyDescent="0.3">
      <c r="A2026" s="63"/>
      <c r="B2026" s="45" t="s">
        <v>285</v>
      </c>
      <c r="C2026" s="4"/>
      <c r="D2026" s="4" t="str">
        <f t="shared" si="351"/>
        <v/>
      </c>
      <c r="E2026" s="4"/>
      <c r="F2026" s="4"/>
      <c r="G2026" s="1"/>
      <c r="H2026" s="1"/>
      <c r="I2026" s="1"/>
      <c r="J2026" s="77"/>
      <c r="K2026" s="122"/>
    </row>
    <row r="2027" spans="1:11" ht="16.2" x14ac:dyDescent="0.3">
      <c r="A2027" s="63"/>
      <c r="B2027" s="45" t="s">
        <v>286</v>
      </c>
      <c r="C2027" s="4"/>
      <c r="D2027" s="4" t="str">
        <f t="shared" si="351"/>
        <v/>
      </c>
      <c r="E2027" s="4"/>
      <c r="F2027" s="4"/>
      <c r="G2027" s="1"/>
      <c r="H2027" s="1"/>
      <c r="I2027" s="1"/>
      <c r="J2027" s="77"/>
      <c r="K2027" s="122"/>
    </row>
    <row r="2028" spans="1:11" ht="16.2" x14ac:dyDescent="0.3">
      <c r="A2028" s="63"/>
      <c r="B2028" s="45" t="s">
        <v>287</v>
      </c>
      <c r="C2028" s="4"/>
      <c r="D2028" s="4" t="str">
        <f t="shared" si="351"/>
        <v/>
      </c>
      <c r="E2028" s="4"/>
      <c r="F2028" s="4"/>
      <c r="G2028" s="1"/>
      <c r="H2028" s="1"/>
      <c r="I2028" s="1"/>
      <c r="J2028" s="77"/>
      <c r="K2028" s="122"/>
    </row>
    <row r="2029" spans="1:11" ht="16.2" x14ac:dyDescent="0.3">
      <c r="A2029" s="63"/>
      <c r="B2029" s="45" t="s">
        <v>288</v>
      </c>
      <c r="C2029" s="4">
        <v>8</v>
      </c>
      <c r="D2029" s="4">
        <f t="shared" si="351"/>
        <v>7</v>
      </c>
      <c r="E2029" s="4"/>
      <c r="F2029" s="4"/>
      <c r="G2029" s="1"/>
      <c r="H2029" s="1"/>
      <c r="I2029" s="1"/>
      <c r="J2029" s="77"/>
      <c r="K2029" s="122"/>
    </row>
    <row r="2030" spans="1:11" ht="16.2" x14ac:dyDescent="0.3">
      <c r="A2030" s="63"/>
      <c r="B2030" s="45" t="s">
        <v>289</v>
      </c>
      <c r="C2030" s="4">
        <v>8</v>
      </c>
      <c r="D2030" s="4">
        <f t="shared" si="351"/>
        <v>7</v>
      </c>
      <c r="E2030" s="4"/>
      <c r="F2030" s="4"/>
      <c r="G2030" s="1"/>
      <c r="H2030" s="1"/>
      <c r="I2030" s="1"/>
      <c r="J2030" s="77"/>
      <c r="K2030" s="122"/>
    </row>
    <row r="2031" spans="1:11" ht="16.2" x14ac:dyDescent="0.3">
      <c r="A2031" s="63"/>
      <c r="B2031" s="45" t="s">
        <v>290</v>
      </c>
      <c r="C2031" s="4">
        <v>8</v>
      </c>
      <c r="D2031" s="4">
        <f t="shared" si="351"/>
        <v>7</v>
      </c>
      <c r="E2031" s="4"/>
      <c r="F2031" s="4"/>
      <c r="G2031" s="1"/>
      <c r="H2031" s="1"/>
      <c r="I2031" s="1"/>
      <c r="J2031" s="77"/>
      <c r="K2031" s="122"/>
    </row>
    <row r="2032" spans="1:11" ht="16.2" x14ac:dyDescent="0.3">
      <c r="A2032" s="63"/>
      <c r="B2032" s="45" t="s">
        <v>291</v>
      </c>
      <c r="C2032" s="4">
        <v>8</v>
      </c>
      <c r="D2032" s="4">
        <f t="shared" si="351"/>
        <v>7</v>
      </c>
      <c r="E2032" s="4"/>
      <c r="F2032" s="4"/>
      <c r="G2032" s="1"/>
      <c r="H2032" s="1"/>
      <c r="I2032" s="1"/>
      <c r="J2032" s="77"/>
      <c r="K2032" s="122"/>
    </row>
    <row r="2033" spans="1:11" ht="16.2" x14ac:dyDescent="0.3">
      <c r="A2033" s="63"/>
      <c r="B2033" s="45" t="s">
        <v>292</v>
      </c>
      <c r="C2033" s="4">
        <v>8</v>
      </c>
      <c r="D2033" s="4">
        <f t="shared" si="351"/>
        <v>7</v>
      </c>
      <c r="E2033" s="4"/>
      <c r="F2033" s="4"/>
      <c r="G2033" s="1"/>
      <c r="H2033" s="1"/>
      <c r="I2033" s="1"/>
      <c r="J2033" s="77"/>
      <c r="K2033" s="122"/>
    </row>
    <row r="2034" spans="1:11" ht="16.2" x14ac:dyDescent="0.3">
      <c r="A2034" s="63"/>
      <c r="B2034" s="45" t="s">
        <v>293</v>
      </c>
      <c r="C2034" s="4">
        <v>8</v>
      </c>
      <c r="D2034" s="4">
        <f t="shared" si="351"/>
        <v>7</v>
      </c>
      <c r="E2034" s="4"/>
      <c r="F2034" s="4"/>
      <c r="G2034" s="1"/>
      <c r="H2034" s="1"/>
      <c r="I2034" s="1"/>
      <c r="J2034" s="77"/>
      <c r="K2034" s="122"/>
    </row>
    <row r="2035" spans="1:11" ht="16.2" x14ac:dyDescent="0.3">
      <c r="A2035" s="63"/>
      <c r="B2035" s="45" t="s">
        <v>294</v>
      </c>
      <c r="C2035" s="4"/>
      <c r="D2035" s="4" t="str">
        <f t="shared" si="351"/>
        <v/>
      </c>
      <c r="E2035" s="4"/>
      <c r="F2035" s="4"/>
      <c r="G2035" s="1"/>
      <c r="H2035" s="1"/>
      <c r="I2035" s="1"/>
      <c r="J2035" s="77"/>
      <c r="K2035" s="122"/>
    </row>
    <row r="2036" spans="1:11" ht="16.2" x14ac:dyDescent="0.3">
      <c r="A2036" s="63"/>
      <c r="B2036" s="45" t="s">
        <v>295</v>
      </c>
      <c r="C2036" s="4">
        <v>8</v>
      </c>
      <c r="D2036" s="4">
        <f t="shared" si="351"/>
        <v>7</v>
      </c>
      <c r="E2036" s="4"/>
      <c r="F2036" s="4"/>
      <c r="G2036" s="1"/>
      <c r="H2036" s="1"/>
      <c r="I2036" s="1"/>
      <c r="J2036" s="77"/>
      <c r="K2036" s="122"/>
    </row>
    <row r="2037" spans="1:11" ht="16.2" x14ac:dyDescent="0.3">
      <c r="A2037" s="63"/>
      <c r="B2037" s="45" t="s">
        <v>296</v>
      </c>
      <c r="C2037" s="4">
        <v>8</v>
      </c>
      <c r="D2037" s="4">
        <f t="shared" si="351"/>
        <v>7</v>
      </c>
      <c r="E2037" s="4"/>
      <c r="F2037" s="4"/>
      <c r="G2037" s="1"/>
      <c r="H2037" s="1"/>
      <c r="I2037" s="1"/>
      <c r="J2037" s="77"/>
      <c r="K2037" s="122"/>
    </row>
    <row r="2038" spans="1:11" ht="16.2" x14ac:dyDescent="0.3">
      <c r="A2038" s="63"/>
      <c r="B2038" s="45" t="s">
        <v>297</v>
      </c>
      <c r="C2038" s="4">
        <v>8</v>
      </c>
      <c r="D2038" s="4">
        <f t="shared" si="351"/>
        <v>7</v>
      </c>
      <c r="E2038" s="4"/>
      <c r="F2038" s="4"/>
      <c r="G2038" s="1"/>
      <c r="H2038" s="1"/>
      <c r="I2038" s="1"/>
      <c r="J2038" s="77"/>
      <c r="K2038" s="122"/>
    </row>
    <row r="2039" spans="1:11" ht="16.2" x14ac:dyDescent="0.3">
      <c r="A2039" s="63"/>
      <c r="B2039" s="45" t="s">
        <v>298</v>
      </c>
      <c r="C2039" s="4">
        <v>8</v>
      </c>
      <c r="D2039" s="4">
        <f t="shared" si="351"/>
        <v>7</v>
      </c>
      <c r="E2039" s="4"/>
      <c r="F2039" s="4"/>
      <c r="G2039" s="1"/>
      <c r="H2039" s="1"/>
      <c r="I2039" s="1"/>
      <c r="J2039" s="77"/>
      <c r="K2039" s="122"/>
    </row>
    <row r="2040" spans="1:11" ht="16.2" x14ac:dyDescent="0.3">
      <c r="A2040" s="63"/>
      <c r="B2040" s="45" t="s">
        <v>299</v>
      </c>
      <c r="C2040" s="4">
        <v>12</v>
      </c>
      <c r="D2040" s="4">
        <f t="shared" si="351"/>
        <v>10</v>
      </c>
      <c r="E2040" s="4"/>
      <c r="F2040" s="4">
        <f t="shared" si="354"/>
        <v>2</v>
      </c>
      <c r="G2040" s="1">
        <f t="shared" si="352"/>
        <v>400</v>
      </c>
      <c r="H2040" s="1">
        <f t="shared" ref="H2040" si="355">IF(F2040&gt;2,F2040-2,0)*150*5/3</f>
        <v>0</v>
      </c>
      <c r="I2040" s="1"/>
      <c r="J2040" s="77"/>
      <c r="K2040" s="122"/>
    </row>
    <row r="2041" spans="1:11" ht="16.2" x14ac:dyDescent="0.3">
      <c r="A2041" s="63"/>
      <c r="B2041" s="8" t="s">
        <v>59</v>
      </c>
      <c r="C2041" s="4"/>
      <c r="D2041" s="4">
        <v>158</v>
      </c>
      <c r="E2041" s="4"/>
      <c r="F2041" s="4">
        <v>23</v>
      </c>
      <c r="G2041" s="1"/>
      <c r="H2041" s="1"/>
      <c r="I2041" s="1"/>
      <c r="J2041" s="77">
        <v>23700</v>
      </c>
      <c r="K2041" s="122"/>
    </row>
    <row r="2042" spans="1:11" ht="32.4" x14ac:dyDescent="0.3">
      <c r="A2042" s="63"/>
      <c r="B2042" s="90" t="s">
        <v>1849</v>
      </c>
      <c r="C2042" s="4"/>
      <c r="D2042" s="4" t="str">
        <f t="shared" si="351"/>
        <v/>
      </c>
      <c r="E2042" s="4"/>
      <c r="F2042" s="4"/>
      <c r="G2042" s="1"/>
      <c r="H2042" s="1"/>
      <c r="I2042" s="1"/>
      <c r="J2042" s="43">
        <v>5150</v>
      </c>
      <c r="K2042" s="122"/>
    </row>
    <row r="2043" spans="1:11" ht="16.2" x14ac:dyDescent="0.3">
      <c r="A2043" s="63"/>
      <c r="B2043" s="8" t="s">
        <v>1817</v>
      </c>
      <c r="C2043" s="4"/>
      <c r="D2043" s="4"/>
      <c r="E2043" s="4"/>
      <c r="F2043" s="4"/>
      <c r="G2043" s="1"/>
      <c r="H2043" s="1"/>
      <c r="I2043" s="1"/>
      <c r="J2043" s="43">
        <v>28850</v>
      </c>
      <c r="K2043" s="122"/>
    </row>
    <row r="2044" spans="1:11" ht="16.2" x14ac:dyDescent="0.3">
      <c r="A2044" s="63"/>
      <c r="B2044" s="8" t="s">
        <v>1</v>
      </c>
      <c r="C2044" s="19"/>
      <c r="D2044" s="19" t="str">
        <f t="shared" si="351"/>
        <v/>
      </c>
      <c r="E2044" s="19"/>
      <c r="F2044" s="19"/>
      <c r="G2044" s="28"/>
      <c r="H2044" s="28"/>
      <c r="I2044" s="28"/>
      <c r="J2044" s="49">
        <v>33594</v>
      </c>
      <c r="K2044" s="122"/>
    </row>
    <row r="2045" spans="1:11" ht="16.2" x14ac:dyDescent="0.3">
      <c r="A2045" s="63"/>
      <c r="B2045" s="8" t="s">
        <v>405</v>
      </c>
      <c r="C2045" s="145"/>
      <c r="D2045" s="145"/>
      <c r="E2045" s="145"/>
      <c r="F2045" s="145"/>
      <c r="G2045" s="145"/>
      <c r="H2045" s="145"/>
      <c r="I2045" s="145"/>
      <c r="J2045" s="48">
        <v>4744</v>
      </c>
      <c r="K2045" s="122"/>
    </row>
    <row r="2046" spans="1:11" x14ac:dyDescent="0.3">
      <c r="A2046" s="63"/>
      <c r="B2046"/>
      <c r="K2046" s="122"/>
    </row>
    <row r="2047" spans="1:11" ht="16.2" x14ac:dyDescent="0.3">
      <c r="A2047" s="63"/>
      <c r="B2047" s="45" t="s">
        <v>300</v>
      </c>
      <c r="C2047" s="4"/>
      <c r="D2047" s="4" t="str">
        <f t="shared" ref="D2047:D2082" si="356">IF((OR(C2047&gt;12,C2047=12)),C2047-2,IF(C2047=8,C2047-1,""))</f>
        <v/>
      </c>
      <c r="E2047" s="4"/>
      <c r="F2047" s="4"/>
      <c r="G2047" s="1"/>
      <c r="H2047" s="1"/>
      <c r="I2047" s="1"/>
      <c r="J2047" s="77"/>
      <c r="K2047" s="4"/>
    </row>
    <row r="2048" spans="1:11" ht="16.2" x14ac:dyDescent="0.3">
      <c r="A2048" s="63"/>
      <c r="B2048" s="45" t="s">
        <v>301</v>
      </c>
      <c r="C2048" s="4"/>
      <c r="D2048" s="4" t="str">
        <f t="shared" si="356"/>
        <v/>
      </c>
      <c r="E2048" s="4"/>
      <c r="F2048" s="4"/>
      <c r="G2048" s="1"/>
      <c r="H2048" s="1"/>
      <c r="I2048" s="1"/>
      <c r="J2048" s="77"/>
      <c r="K2048" s="4"/>
    </row>
    <row r="2049" spans="1:11" ht="16.2" x14ac:dyDescent="0.3">
      <c r="A2049" s="63"/>
      <c r="B2049" s="45" t="s">
        <v>302</v>
      </c>
      <c r="C2049" s="4">
        <v>7</v>
      </c>
      <c r="D2049" s="4">
        <v>7</v>
      </c>
      <c r="E2049" s="4">
        <f t="shared" ref="E2049:E2060" si="357">IF(D2049&lt;8,D2049,8)</f>
        <v>7</v>
      </c>
      <c r="F2049" s="4"/>
      <c r="G2049" s="1"/>
      <c r="H2049" s="1"/>
      <c r="I2049" s="1"/>
      <c r="J2049" s="77"/>
      <c r="K2049" s="4"/>
    </row>
    <row r="2050" spans="1:11" ht="16.2" x14ac:dyDescent="0.3">
      <c r="A2050" s="63"/>
      <c r="B2050" s="45" t="s">
        <v>303</v>
      </c>
      <c r="C2050" s="4">
        <v>8</v>
      </c>
      <c r="D2050" s="4">
        <f t="shared" si="356"/>
        <v>7</v>
      </c>
      <c r="E2050" s="4">
        <f>IF(D2050&lt;8,D2050,8)</f>
        <v>7</v>
      </c>
      <c r="F2050" s="4"/>
      <c r="G2050" s="1"/>
      <c r="H2050" s="1"/>
      <c r="I2050" s="1"/>
      <c r="J2050" s="77"/>
      <c r="K2050" s="4"/>
    </row>
    <row r="2051" spans="1:11" ht="16.2" x14ac:dyDescent="0.3">
      <c r="A2051" s="63"/>
      <c r="B2051" s="45" t="s">
        <v>304</v>
      </c>
      <c r="C2051" s="4">
        <v>8</v>
      </c>
      <c r="D2051" s="4">
        <f t="shared" si="356"/>
        <v>7</v>
      </c>
      <c r="E2051" s="4">
        <f t="shared" si="357"/>
        <v>7</v>
      </c>
      <c r="F2051" s="4"/>
      <c r="G2051" s="1"/>
      <c r="H2051" s="1"/>
      <c r="I2051" s="1"/>
      <c r="J2051" s="77"/>
      <c r="K2051" s="4"/>
    </row>
    <row r="2052" spans="1:11" ht="16.2" x14ac:dyDescent="0.3">
      <c r="A2052" s="63"/>
      <c r="B2052" s="45" t="s">
        <v>305</v>
      </c>
      <c r="C2052" s="4">
        <v>8</v>
      </c>
      <c r="D2052" s="4">
        <f t="shared" si="356"/>
        <v>7</v>
      </c>
      <c r="E2052" s="4">
        <f t="shared" si="357"/>
        <v>7</v>
      </c>
      <c r="F2052" s="4"/>
      <c r="G2052" s="1"/>
      <c r="H2052" s="1"/>
      <c r="I2052" s="1"/>
      <c r="J2052" s="77"/>
      <c r="K2052" s="4"/>
    </row>
    <row r="2053" spans="1:11" ht="16.2" x14ac:dyDescent="0.3">
      <c r="A2053" s="63"/>
      <c r="B2053" s="45" t="s">
        <v>306</v>
      </c>
      <c r="C2053" s="4">
        <v>8</v>
      </c>
      <c r="D2053" s="4">
        <f t="shared" si="356"/>
        <v>7</v>
      </c>
      <c r="E2053" s="4">
        <f t="shared" si="357"/>
        <v>7</v>
      </c>
      <c r="F2053" s="4"/>
      <c r="G2053" s="1"/>
      <c r="H2053" s="1"/>
      <c r="I2053" s="1"/>
      <c r="J2053" s="77"/>
      <c r="K2053" s="4"/>
    </row>
    <row r="2054" spans="1:11" ht="16.2" x14ac:dyDescent="0.3">
      <c r="A2054" s="63"/>
      <c r="B2054" s="45" t="s">
        <v>307</v>
      </c>
      <c r="C2054" s="4">
        <v>8</v>
      </c>
      <c r="D2054" s="4">
        <f t="shared" si="356"/>
        <v>7</v>
      </c>
      <c r="E2054" s="4">
        <f t="shared" si="357"/>
        <v>7</v>
      </c>
      <c r="F2054" s="4"/>
      <c r="G2054" s="1"/>
      <c r="H2054" s="1"/>
      <c r="I2054" s="1"/>
      <c r="J2054" s="77"/>
      <c r="K2054" s="4"/>
    </row>
    <row r="2055" spans="1:11" ht="16.2" x14ac:dyDescent="0.3">
      <c r="A2055" s="63"/>
      <c r="B2055" s="45" t="s">
        <v>308</v>
      </c>
      <c r="C2055" s="4"/>
      <c r="D2055" s="4" t="str">
        <f t="shared" si="356"/>
        <v/>
      </c>
      <c r="E2055" s="4"/>
      <c r="F2055" s="4"/>
      <c r="G2055" s="1"/>
      <c r="H2055" s="1"/>
      <c r="I2055" s="1"/>
      <c r="J2055" s="77"/>
      <c r="K2055" s="4"/>
    </row>
    <row r="2056" spans="1:11" ht="16.2" x14ac:dyDescent="0.3">
      <c r="A2056" s="63"/>
      <c r="B2056" s="45" t="s">
        <v>309</v>
      </c>
      <c r="C2056" s="4">
        <v>8</v>
      </c>
      <c r="D2056" s="4">
        <f t="shared" si="356"/>
        <v>7</v>
      </c>
      <c r="E2056" s="4">
        <f t="shared" si="357"/>
        <v>7</v>
      </c>
      <c r="F2056" s="4"/>
      <c r="G2056" s="1"/>
      <c r="H2056" s="1"/>
      <c r="I2056" s="1"/>
      <c r="J2056" s="77"/>
      <c r="K2056" s="4"/>
    </row>
    <row r="2057" spans="1:11" ht="16.2" x14ac:dyDescent="0.3">
      <c r="A2057" s="63"/>
      <c r="B2057" s="45" t="s">
        <v>310</v>
      </c>
      <c r="C2057" s="4">
        <v>8</v>
      </c>
      <c r="D2057" s="4">
        <f t="shared" si="356"/>
        <v>7</v>
      </c>
      <c r="E2057" s="4">
        <f t="shared" si="357"/>
        <v>7</v>
      </c>
      <c r="F2057" s="4"/>
      <c r="G2057" s="1"/>
      <c r="H2057" s="1"/>
      <c r="I2057" s="1"/>
      <c r="J2057" s="77"/>
      <c r="K2057" s="4"/>
    </row>
    <row r="2058" spans="1:11" ht="32.4" x14ac:dyDescent="0.3">
      <c r="A2058" s="63"/>
      <c r="B2058" s="114" t="s">
        <v>1826</v>
      </c>
      <c r="C2058" s="22">
        <v>8</v>
      </c>
      <c r="D2058" s="22">
        <f t="shared" si="356"/>
        <v>7</v>
      </c>
      <c r="E2058" s="4">
        <f t="shared" si="357"/>
        <v>7</v>
      </c>
      <c r="F2058" s="22"/>
      <c r="G2058" s="23"/>
      <c r="H2058" s="23"/>
      <c r="I2058" s="23"/>
      <c r="J2058" s="79"/>
      <c r="K2058" s="22">
        <f>158*8*2</f>
        <v>2528</v>
      </c>
    </row>
    <row r="2059" spans="1:11" ht="16.2" x14ac:dyDescent="0.3">
      <c r="A2059" s="63"/>
      <c r="B2059" s="45" t="s">
        <v>311</v>
      </c>
      <c r="C2059" s="4">
        <v>8</v>
      </c>
      <c r="D2059" s="4">
        <f t="shared" si="356"/>
        <v>7</v>
      </c>
      <c r="E2059" s="4">
        <f t="shared" si="357"/>
        <v>7</v>
      </c>
      <c r="F2059" s="4"/>
      <c r="G2059" s="17"/>
      <c r="H2059" s="17"/>
      <c r="I2059" s="17"/>
      <c r="J2059" s="77"/>
      <c r="K2059" s="4"/>
    </row>
    <row r="2060" spans="1:11" ht="16.2" x14ac:dyDescent="0.3">
      <c r="A2060" s="63"/>
      <c r="B2060" s="45" t="s">
        <v>312</v>
      </c>
      <c r="C2060" s="4">
        <v>8</v>
      </c>
      <c r="D2060" s="4">
        <f t="shared" si="356"/>
        <v>7</v>
      </c>
      <c r="E2060" s="4">
        <f t="shared" si="357"/>
        <v>7</v>
      </c>
      <c r="F2060" s="4"/>
      <c r="G2060" s="17"/>
      <c r="H2060" s="17"/>
      <c r="I2060" s="17"/>
      <c r="J2060" s="77"/>
      <c r="K2060" s="4"/>
    </row>
    <row r="2061" spans="1:11" ht="16.2" x14ac:dyDescent="0.3">
      <c r="A2061" s="63"/>
      <c r="B2061" s="45" t="s">
        <v>313</v>
      </c>
      <c r="C2061" s="4"/>
      <c r="D2061" s="4" t="str">
        <f t="shared" si="356"/>
        <v/>
      </c>
      <c r="E2061" s="4"/>
      <c r="F2061" s="4"/>
      <c r="G2061" s="17"/>
      <c r="H2061" s="17"/>
      <c r="I2061" s="17"/>
      <c r="J2061" s="77"/>
      <c r="K2061" s="4"/>
    </row>
    <row r="2062" spans="1:11" ht="16.2" x14ac:dyDescent="0.3">
      <c r="A2062" s="63"/>
      <c r="B2062" s="45" t="s">
        <v>314</v>
      </c>
      <c r="C2062" s="4"/>
      <c r="D2062" s="4" t="str">
        <f t="shared" si="356"/>
        <v/>
      </c>
      <c r="E2062" s="4"/>
      <c r="F2062" s="4"/>
      <c r="G2062" s="17"/>
      <c r="H2062" s="17"/>
      <c r="I2062" s="17"/>
      <c r="J2062" s="77"/>
      <c r="K2062" s="4"/>
    </row>
    <row r="2063" spans="1:11" ht="16.2" x14ac:dyDescent="0.3">
      <c r="A2063" s="63"/>
      <c r="B2063" s="45" t="s">
        <v>315</v>
      </c>
      <c r="C2063" s="4">
        <v>8</v>
      </c>
      <c r="D2063" s="4">
        <f t="shared" si="356"/>
        <v>7</v>
      </c>
      <c r="E2063" s="4">
        <f t="shared" ref="E2063:E2068" si="358">IF(D2063&lt;8,D2063,8)</f>
        <v>7</v>
      </c>
      <c r="F2063" s="4"/>
      <c r="G2063" s="17"/>
      <c r="H2063" s="17"/>
      <c r="I2063" s="17"/>
      <c r="J2063" s="77"/>
      <c r="K2063" s="4"/>
    </row>
    <row r="2064" spans="1:11" ht="16.2" x14ac:dyDescent="0.3">
      <c r="A2064" s="63"/>
      <c r="B2064" s="45" t="s">
        <v>316</v>
      </c>
      <c r="C2064" s="4">
        <v>8</v>
      </c>
      <c r="D2064" s="4">
        <f t="shared" si="356"/>
        <v>7</v>
      </c>
      <c r="E2064" s="4">
        <f t="shared" si="358"/>
        <v>7</v>
      </c>
      <c r="F2064" s="4"/>
      <c r="G2064" s="17"/>
      <c r="H2064" s="17"/>
      <c r="I2064" s="17"/>
      <c r="J2064" s="77"/>
      <c r="K2064" s="4"/>
    </row>
    <row r="2065" spans="1:11" ht="16.2" x14ac:dyDescent="0.3">
      <c r="A2065" s="63"/>
      <c r="B2065" s="45" t="s">
        <v>317</v>
      </c>
      <c r="C2065" s="4">
        <v>12</v>
      </c>
      <c r="D2065" s="4">
        <f t="shared" si="356"/>
        <v>10</v>
      </c>
      <c r="E2065" s="4">
        <f t="shared" si="358"/>
        <v>8</v>
      </c>
      <c r="F2065" s="4">
        <f t="shared" ref="F2065" si="359">D2065-8</f>
        <v>2</v>
      </c>
      <c r="G2065" s="17">
        <f>ROUND(IF(2&lt;F2065,2,F2065)*158*4/3,0)</f>
        <v>421</v>
      </c>
      <c r="H2065" s="17">
        <f t="shared" ref="H2065" si="360">IF(F2065&gt;2,F2065-2,0)*158*5/3</f>
        <v>0</v>
      </c>
      <c r="I2065" s="17"/>
      <c r="J2065" s="77"/>
      <c r="K2065" s="4"/>
    </row>
    <row r="2066" spans="1:11" ht="16.2" x14ac:dyDescent="0.3">
      <c r="A2066" s="63"/>
      <c r="B2066" s="45" t="s">
        <v>318</v>
      </c>
      <c r="C2066" s="4">
        <v>8</v>
      </c>
      <c r="D2066" s="4">
        <f t="shared" si="356"/>
        <v>7</v>
      </c>
      <c r="E2066" s="4">
        <f t="shared" si="358"/>
        <v>7</v>
      </c>
      <c r="F2066" s="4"/>
      <c r="G2066" s="17"/>
      <c r="H2066" s="17"/>
      <c r="I2066" s="17"/>
      <c r="J2066" s="77"/>
      <c r="K2066" s="4"/>
    </row>
    <row r="2067" spans="1:11" ht="16.2" x14ac:dyDescent="0.3">
      <c r="A2067" s="63"/>
      <c r="B2067" s="45" t="s">
        <v>319</v>
      </c>
      <c r="C2067" s="4">
        <v>8</v>
      </c>
      <c r="D2067" s="4">
        <f t="shared" si="356"/>
        <v>7</v>
      </c>
      <c r="E2067" s="4">
        <f t="shared" si="358"/>
        <v>7</v>
      </c>
      <c r="F2067" s="4"/>
      <c r="G2067" s="17"/>
      <c r="H2067" s="17"/>
      <c r="I2067" s="17"/>
      <c r="J2067" s="77"/>
      <c r="K2067" s="4"/>
    </row>
    <row r="2068" spans="1:11" ht="16.2" x14ac:dyDescent="0.3">
      <c r="A2068" s="63"/>
      <c r="B2068" s="45" t="s">
        <v>320</v>
      </c>
      <c r="C2068" s="4">
        <v>5</v>
      </c>
      <c r="D2068" s="4">
        <v>5</v>
      </c>
      <c r="E2068" s="4">
        <f t="shared" si="358"/>
        <v>5</v>
      </c>
      <c r="F2068" s="4"/>
      <c r="G2068" s="17"/>
      <c r="H2068" s="17"/>
      <c r="I2068" s="17"/>
      <c r="J2068" s="77"/>
      <c r="K2068" s="4"/>
    </row>
    <row r="2069" spans="1:11" ht="16.2" x14ac:dyDescent="0.3">
      <c r="A2069" s="63"/>
      <c r="B2069" s="45" t="s">
        <v>321</v>
      </c>
      <c r="C2069" s="4"/>
      <c r="D2069" s="4" t="str">
        <f t="shared" si="356"/>
        <v/>
      </c>
      <c r="E2069" s="4"/>
      <c r="F2069" s="4"/>
      <c r="G2069" s="17"/>
      <c r="H2069" s="17"/>
      <c r="I2069" s="17"/>
      <c r="J2069" s="77"/>
      <c r="K2069" s="4"/>
    </row>
    <row r="2070" spans="1:11" ht="16.2" x14ac:dyDescent="0.3">
      <c r="A2070" s="63"/>
      <c r="B2070" s="45" t="s">
        <v>322</v>
      </c>
      <c r="C2070" s="4">
        <v>8</v>
      </c>
      <c r="D2070" s="4">
        <f t="shared" si="356"/>
        <v>7</v>
      </c>
      <c r="E2070" s="4">
        <f t="shared" ref="E2070:E2074" si="361">IF(D2070&lt;8,D2070,8)</f>
        <v>7</v>
      </c>
      <c r="F2070" s="4"/>
      <c r="G2070" s="17"/>
      <c r="H2070" s="17"/>
      <c r="I2070" s="17"/>
      <c r="J2070" s="77"/>
      <c r="K2070" s="4"/>
    </row>
    <row r="2071" spans="1:11" ht="16.2" x14ac:dyDescent="0.3">
      <c r="A2071" s="63"/>
      <c r="B2071" s="45" t="s">
        <v>323</v>
      </c>
      <c r="C2071" s="4">
        <v>8</v>
      </c>
      <c r="D2071" s="4">
        <f t="shared" si="356"/>
        <v>7</v>
      </c>
      <c r="E2071" s="4">
        <f t="shared" si="361"/>
        <v>7</v>
      </c>
      <c r="F2071" s="4"/>
      <c r="G2071" s="17"/>
      <c r="H2071" s="17"/>
      <c r="I2071" s="17"/>
      <c r="J2071" s="77"/>
      <c r="K2071" s="4"/>
    </row>
    <row r="2072" spans="1:11" ht="16.2" x14ac:dyDescent="0.3">
      <c r="A2072" s="63"/>
      <c r="B2072" s="45" t="s">
        <v>324</v>
      </c>
      <c r="C2072" s="4">
        <v>8</v>
      </c>
      <c r="D2072" s="4">
        <f t="shared" si="356"/>
        <v>7</v>
      </c>
      <c r="E2072" s="4">
        <f t="shared" si="361"/>
        <v>7</v>
      </c>
      <c r="F2072" s="4"/>
      <c r="G2072" s="17"/>
      <c r="H2072" s="17"/>
      <c r="I2072" s="17"/>
      <c r="J2072" s="77"/>
      <c r="K2072" s="4"/>
    </row>
    <row r="2073" spans="1:11" ht="16.2" x14ac:dyDescent="0.3">
      <c r="A2073" s="63"/>
      <c r="B2073" s="45" t="s">
        <v>325</v>
      </c>
      <c r="C2073" s="4">
        <v>8</v>
      </c>
      <c r="D2073" s="4">
        <f t="shared" si="356"/>
        <v>7</v>
      </c>
      <c r="E2073" s="4">
        <f t="shared" si="361"/>
        <v>7</v>
      </c>
      <c r="F2073" s="4"/>
      <c r="G2073" s="17"/>
      <c r="H2073" s="17"/>
      <c r="I2073" s="17"/>
      <c r="J2073" s="77"/>
      <c r="K2073" s="4"/>
    </row>
    <row r="2074" spans="1:11" ht="16.2" x14ac:dyDescent="0.3">
      <c r="A2074" s="63"/>
      <c r="B2074" s="45" t="s">
        <v>326</v>
      </c>
      <c r="C2074" s="4">
        <v>8</v>
      </c>
      <c r="D2074" s="4">
        <f t="shared" si="356"/>
        <v>7</v>
      </c>
      <c r="E2074" s="4">
        <f t="shared" si="361"/>
        <v>7</v>
      </c>
      <c r="F2074" s="4"/>
      <c r="G2074" s="17"/>
      <c r="H2074" s="17"/>
      <c r="I2074" s="17"/>
      <c r="J2074" s="77"/>
      <c r="K2074" s="4"/>
    </row>
    <row r="2075" spans="1:11" ht="16.2" x14ac:dyDescent="0.3">
      <c r="A2075" s="63"/>
      <c r="B2075" s="45" t="s">
        <v>327</v>
      </c>
      <c r="C2075" s="4"/>
      <c r="D2075" s="4" t="str">
        <f t="shared" si="356"/>
        <v/>
      </c>
      <c r="E2075" s="4"/>
      <c r="F2075" s="4"/>
      <c r="G2075" s="17"/>
      <c r="H2075" s="17"/>
      <c r="I2075" s="17"/>
      <c r="J2075" s="77"/>
      <c r="K2075" s="4"/>
    </row>
    <row r="2076" spans="1:11" ht="16.2" x14ac:dyDescent="0.3">
      <c r="A2076" s="63"/>
      <c r="B2076" s="45" t="s">
        <v>328</v>
      </c>
      <c r="C2076" s="4"/>
      <c r="D2076" s="4" t="str">
        <f t="shared" si="356"/>
        <v/>
      </c>
      <c r="E2076" s="4"/>
      <c r="F2076" s="4"/>
      <c r="G2076" s="17"/>
      <c r="H2076" s="17"/>
      <c r="I2076" s="17"/>
      <c r="J2076" s="77"/>
      <c r="K2076" s="4"/>
    </row>
    <row r="2077" spans="1:11" ht="16.2" x14ac:dyDescent="0.3">
      <c r="A2077" s="63"/>
      <c r="B2077" s="45" t="s">
        <v>329</v>
      </c>
      <c r="C2077" s="4">
        <v>8</v>
      </c>
      <c r="D2077" s="4">
        <f t="shared" si="356"/>
        <v>7</v>
      </c>
      <c r="E2077" s="4">
        <f t="shared" ref="E2077" si="362">IF(D2077&lt;8,D2077,8)</f>
        <v>7</v>
      </c>
      <c r="F2077" s="4"/>
      <c r="G2077" s="17"/>
      <c r="H2077" s="17"/>
      <c r="I2077" s="17"/>
      <c r="J2077" s="77"/>
      <c r="K2077" s="4"/>
    </row>
    <row r="2078" spans="1:11" ht="16.2" x14ac:dyDescent="0.3">
      <c r="A2078" s="63"/>
      <c r="B2078" s="8" t="s">
        <v>59</v>
      </c>
      <c r="C2078" s="4"/>
      <c r="D2078" s="4" t="s">
        <v>2027</v>
      </c>
      <c r="E2078" s="4"/>
      <c r="F2078" s="4">
        <v>2</v>
      </c>
      <c r="G2078" s="1"/>
      <c r="H2078" s="1"/>
      <c r="I2078" s="1"/>
      <c r="J2078" s="77">
        <v>23726</v>
      </c>
      <c r="K2078" s="4"/>
    </row>
    <row r="2079" spans="1:11" ht="32.4" x14ac:dyDescent="0.3">
      <c r="A2079" s="63"/>
      <c r="B2079" s="90" t="s">
        <v>1849</v>
      </c>
      <c r="C2079" s="4"/>
      <c r="D2079" s="4"/>
      <c r="E2079" s="4"/>
      <c r="F2079" s="4"/>
      <c r="G2079" s="1"/>
      <c r="H2079" s="1"/>
      <c r="I2079" s="1"/>
      <c r="J2079" s="77">
        <f>158*2*4/3</f>
        <v>421.33333333333331</v>
      </c>
      <c r="K2079" s="4">
        <v>2528</v>
      </c>
    </row>
    <row r="2080" spans="1:11" ht="16.2" x14ac:dyDescent="0.3">
      <c r="A2080" s="63"/>
      <c r="B2080" s="8" t="s">
        <v>1817</v>
      </c>
      <c r="C2080" s="4"/>
      <c r="D2080" s="4"/>
      <c r="E2080" s="4"/>
      <c r="F2080" s="4"/>
      <c r="G2080" s="1"/>
      <c r="H2080" s="1"/>
      <c r="I2080" s="1"/>
      <c r="J2080" s="77">
        <v>26675</v>
      </c>
      <c r="K2080" s="4"/>
    </row>
    <row r="2081" spans="1:11" ht="16.2" x14ac:dyDescent="0.3">
      <c r="A2081" s="63"/>
      <c r="B2081" s="8" t="s">
        <v>1</v>
      </c>
      <c r="C2081" s="4"/>
      <c r="D2081" s="4"/>
      <c r="E2081" s="4"/>
      <c r="F2081" s="4"/>
      <c r="G2081" s="1"/>
      <c r="H2081" s="1"/>
      <c r="I2081" s="1"/>
      <c r="J2081" s="77">
        <v>28750</v>
      </c>
      <c r="K2081" s="4"/>
    </row>
    <row r="2082" spans="1:11" ht="16.2" x14ac:dyDescent="0.3">
      <c r="A2082" s="63"/>
      <c r="B2082" s="8" t="s">
        <v>405</v>
      </c>
      <c r="C2082" s="9"/>
      <c r="D2082" s="9" t="str">
        <f t="shared" si="356"/>
        <v/>
      </c>
      <c r="E2082" s="9"/>
      <c r="F2082" s="9"/>
      <c r="G2082" s="10"/>
      <c r="H2082" s="10"/>
      <c r="I2082" s="10"/>
      <c r="J2082" s="78">
        <v>2075</v>
      </c>
      <c r="K2082" s="4"/>
    </row>
    <row r="2083" spans="1:11" x14ac:dyDescent="0.3">
      <c r="A2083" s="63"/>
      <c r="K2083" s="122"/>
    </row>
    <row r="2084" spans="1:11" ht="16.2" x14ac:dyDescent="0.3">
      <c r="A2084" s="63"/>
      <c r="B2084" s="45" t="s">
        <v>330</v>
      </c>
      <c r="C2084" s="4">
        <v>8</v>
      </c>
      <c r="D2084" s="4">
        <f t="shared" ref="D2084:D2119" si="363">IF((OR(C2084&gt;12,C2084=12)),C2084-2,IF(C2084=8,C2084-1,""))</f>
        <v>7</v>
      </c>
      <c r="E2084" s="4">
        <f t="shared" ref="E2084:E2086" si="364">IF(D2084&lt;8,D2084,8)</f>
        <v>7</v>
      </c>
      <c r="F2084" s="4"/>
      <c r="G2084" s="17"/>
      <c r="H2084" s="1"/>
      <c r="I2084" s="1"/>
      <c r="J2084" s="77"/>
      <c r="K2084" s="122"/>
    </row>
    <row r="2085" spans="1:11" ht="16.2" x14ac:dyDescent="0.3">
      <c r="A2085" s="63"/>
      <c r="B2085" s="45" t="s">
        <v>331</v>
      </c>
      <c r="C2085" s="4">
        <v>8</v>
      </c>
      <c r="D2085" s="4">
        <f t="shared" si="363"/>
        <v>7</v>
      </c>
      <c r="E2085" s="4">
        <f t="shared" si="364"/>
        <v>7</v>
      </c>
      <c r="F2085" s="4"/>
      <c r="G2085" s="17"/>
      <c r="H2085" s="1"/>
      <c r="I2085" s="1"/>
      <c r="J2085" s="77"/>
      <c r="K2085" s="122"/>
    </row>
    <row r="2086" spans="1:11" ht="16.2" x14ac:dyDescent="0.3">
      <c r="A2086" s="63"/>
      <c r="B2086" s="45" t="s">
        <v>332</v>
      </c>
      <c r="C2086" s="4">
        <v>8</v>
      </c>
      <c r="D2086" s="4">
        <f t="shared" si="363"/>
        <v>7</v>
      </c>
      <c r="E2086" s="4">
        <f t="shared" si="364"/>
        <v>7</v>
      </c>
      <c r="F2086" s="4"/>
      <c r="G2086" s="17"/>
      <c r="H2086" s="1"/>
      <c r="I2086" s="1"/>
      <c r="J2086" s="77"/>
      <c r="K2086" s="122"/>
    </row>
    <row r="2087" spans="1:11" ht="16.2" x14ac:dyDescent="0.3">
      <c r="A2087" s="63"/>
      <c r="B2087" s="166" t="s">
        <v>2152</v>
      </c>
      <c r="C2087" s="19"/>
      <c r="D2087" s="19" t="str">
        <f t="shared" si="363"/>
        <v/>
      </c>
      <c r="E2087" s="19"/>
      <c r="F2087" s="19"/>
      <c r="G2087" s="20"/>
      <c r="H2087" s="28"/>
      <c r="I2087" s="28"/>
      <c r="J2087" s="91"/>
      <c r="K2087" s="150"/>
    </row>
    <row r="2088" spans="1:11" ht="16.2" x14ac:dyDescent="0.3">
      <c r="A2088" s="63"/>
      <c r="B2088" s="166" t="s">
        <v>2107</v>
      </c>
      <c r="C2088" s="19"/>
      <c r="D2088" s="19" t="str">
        <f t="shared" si="363"/>
        <v/>
      </c>
      <c r="E2088" s="19"/>
      <c r="F2088" s="19"/>
      <c r="G2088" s="20"/>
      <c r="H2088" s="28"/>
      <c r="I2088" s="28"/>
      <c r="J2088" s="91"/>
      <c r="K2088" s="150"/>
    </row>
    <row r="2089" spans="1:11" ht="16.2" x14ac:dyDescent="0.3">
      <c r="A2089" s="63"/>
      <c r="B2089" s="166" t="s">
        <v>2153</v>
      </c>
      <c r="C2089" s="19"/>
      <c r="D2089" s="19" t="str">
        <f t="shared" si="363"/>
        <v/>
      </c>
      <c r="E2089" s="19"/>
      <c r="F2089" s="19"/>
      <c r="G2089" s="20"/>
      <c r="H2089" s="28"/>
      <c r="I2089" s="28"/>
      <c r="J2089" s="91"/>
      <c r="K2089" s="150"/>
    </row>
    <row r="2090" spans="1:11" ht="16.2" x14ac:dyDescent="0.3">
      <c r="A2090" s="63"/>
      <c r="B2090" s="166" t="s">
        <v>2154</v>
      </c>
      <c r="C2090" s="19"/>
      <c r="D2090" s="19" t="str">
        <f t="shared" si="363"/>
        <v/>
      </c>
      <c r="E2090" s="19"/>
      <c r="F2090" s="19"/>
      <c r="G2090" s="20"/>
      <c r="H2090" s="28"/>
      <c r="I2090" s="28"/>
      <c r="J2090" s="91"/>
      <c r="K2090" s="150"/>
    </row>
    <row r="2091" spans="1:11" ht="16.2" x14ac:dyDescent="0.3">
      <c r="A2091" s="63"/>
      <c r="B2091" s="45" t="s">
        <v>333</v>
      </c>
      <c r="C2091" s="4">
        <v>13</v>
      </c>
      <c r="D2091" s="4">
        <f t="shared" si="363"/>
        <v>11</v>
      </c>
      <c r="E2091" s="4">
        <f t="shared" ref="E2091:E2095" si="365">IF(D2091&lt;8,D2091,8)</f>
        <v>8</v>
      </c>
      <c r="F2091" s="4">
        <v>2</v>
      </c>
      <c r="G2091" s="17">
        <f>ROUND(IF(2&lt;F2091,2,F2091)*158*4/3,0)</f>
        <v>421</v>
      </c>
      <c r="H2091" s="17">
        <f t="shared" ref="H2091" si="366">IF(F2091&gt;2,F2091-2,0)*158*5/3</f>
        <v>0</v>
      </c>
      <c r="I2091" s="17">
        <v>1</v>
      </c>
      <c r="J2091" s="77"/>
      <c r="K2091" s="122"/>
    </row>
    <row r="2092" spans="1:11" ht="16.2" x14ac:dyDescent="0.3">
      <c r="A2092" s="63"/>
      <c r="B2092" s="45" t="s">
        <v>334</v>
      </c>
      <c r="C2092" s="4">
        <v>8</v>
      </c>
      <c r="D2092" s="4">
        <f t="shared" si="363"/>
        <v>7</v>
      </c>
      <c r="E2092" s="4">
        <f t="shared" si="365"/>
        <v>7</v>
      </c>
      <c r="F2092" s="4"/>
      <c r="G2092" s="17"/>
      <c r="H2092" s="17"/>
      <c r="I2092" s="17"/>
      <c r="J2092" s="77"/>
      <c r="K2092" s="122"/>
    </row>
    <row r="2093" spans="1:11" ht="16.2" x14ac:dyDescent="0.3">
      <c r="A2093" s="63"/>
      <c r="B2093" s="45" t="s">
        <v>335</v>
      </c>
      <c r="C2093" s="4">
        <v>8</v>
      </c>
      <c r="D2093" s="4">
        <f t="shared" si="363"/>
        <v>7</v>
      </c>
      <c r="E2093" s="4">
        <f t="shared" si="365"/>
        <v>7</v>
      </c>
      <c r="F2093" s="4"/>
      <c r="G2093" s="17"/>
      <c r="H2093" s="17"/>
      <c r="I2093" s="17"/>
      <c r="J2093" s="77"/>
      <c r="K2093" s="122"/>
    </row>
    <row r="2094" spans="1:11" ht="16.2" x14ac:dyDescent="0.3">
      <c r="A2094" s="63"/>
      <c r="B2094" s="45" t="s">
        <v>336</v>
      </c>
      <c r="C2094" s="4">
        <v>8</v>
      </c>
      <c r="D2094" s="4">
        <f t="shared" si="363"/>
        <v>7</v>
      </c>
      <c r="E2094" s="4">
        <f t="shared" si="365"/>
        <v>7</v>
      </c>
      <c r="F2094" s="4"/>
      <c r="G2094" s="17"/>
      <c r="H2094" s="17"/>
      <c r="I2094" s="17"/>
      <c r="J2094" s="77"/>
      <c r="K2094" s="122"/>
    </row>
    <row r="2095" spans="1:11" ht="16.2" x14ac:dyDescent="0.3">
      <c r="A2095" s="63"/>
      <c r="B2095" s="45" t="s">
        <v>337</v>
      </c>
      <c r="C2095" s="4">
        <v>8</v>
      </c>
      <c r="D2095" s="4">
        <f t="shared" si="363"/>
        <v>7</v>
      </c>
      <c r="E2095" s="4">
        <f t="shared" si="365"/>
        <v>7</v>
      </c>
      <c r="F2095" s="4"/>
      <c r="G2095" s="17"/>
      <c r="H2095" s="17"/>
      <c r="I2095" s="17"/>
      <c r="J2095" s="77"/>
      <c r="K2095" s="122"/>
    </row>
    <row r="2096" spans="1:11" ht="16.2" x14ac:dyDescent="0.3">
      <c r="A2096" s="63"/>
      <c r="B2096" s="45" t="s">
        <v>338</v>
      </c>
      <c r="C2096" s="4"/>
      <c r="D2096" s="4" t="str">
        <f t="shared" si="363"/>
        <v/>
      </c>
      <c r="E2096" s="4"/>
      <c r="F2096" s="4"/>
      <c r="G2096" s="17"/>
      <c r="H2096" s="17"/>
      <c r="I2096" s="17"/>
      <c r="J2096" s="77"/>
      <c r="K2096" s="122"/>
    </row>
    <row r="2097" spans="1:11" ht="16.2" x14ac:dyDescent="0.3">
      <c r="A2097" s="63"/>
      <c r="B2097" s="45" t="s">
        <v>339</v>
      </c>
      <c r="C2097" s="4">
        <v>8</v>
      </c>
      <c r="D2097" s="4">
        <f t="shared" si="363"/>
        <v>7</v>
      </c>
      <c r="E2097" s="4">
        <f t="shared" ref="E2097:E2099" si="367">IF(D2097&lt;8,D2097,8)</f>
        <v>7</v>
      </c>
      <c r="F2097" s="4"/>
      <c r="G2097" s="17"/>
      <c r="H2097" s="17"/>
      <c r="I2097" s="17"/>
      <c r="J2097" s="77"/>
      <c r="K2097" s="122"/>
    </row>
    <row r="2098" spans="1:11" ht="16.2" x14ac:dyDescent="0.3">
      <c r="A2098" s="63"/>
      <c r="B2098" s="45" t="s">
        <v>340</v>
      </c>
      <c r="C2098" s="4">
        <v>10</v>
      </c>
      <c r="D2098" s="4">
        <v>9</v>
      </c>
      <c r="E2098" s="4">
        <f t="shared" si="367"/>
        <v>8</v>
      </c>
      <c r="F2098" s="4">
        <v>1</v>
      </c>
      <c r="G2098" s="17"/>
      <c r="H2098" s="17"/>
      <c r="I2098" s="17"/>
      <c r="J2098" s="77"/>
      <c r="K2098" s="122"/>
    </row>
    <row r="2099" spans="1:11" ht="16.2" x14ac:dyDescent="0.3">
      <c r="A2099" s="63"/>
      <c r="B2099" s="45" t="s">
        <v>341</v>
      </c>
      <c r="C2099" s="4">
        <v>8</v>
      </c>
      <c r="D2099" s="4">
        <f t="shared" si="363"/>
        <v>7</v>
      </c>
      <c r="E2099" s="4">
        <f t="shared" si="367"/>
        <v>7</v>
      </c>
      <c r="F2099" s="4"/>
      <c r="G2099" s="17"/>
      <c r="H2099" s="17"/>
      <c r="I2099" s="17"/>
      <c r="J2099" s="77"/>
      <c r="K2099" s="122"/>
    </row>
    <row r="2100" spans="1:11" ht="16.2" x14ac:dyDescent="0.3">
      <c r="A2100" s="63"/>
      <c r="B2100" s="45" t="s">
        <v>342</v>
      </c>
      <c r="C2100" s="4"/>
      <c r="D2100" s="4"/>
      <c r="E2100" s="4"/>
      <c r="F2100" s="4"/>
      <c r="G2100" s="17"/>
      <c r="H2100" s="17"/>
      <c r="I2100" s="17"/>
      <c r="J2100" s="77"/>
      <c r="K2100" s="122"/>
    </row>
    <row r="2101" spans="1:11" ht="16.2" x14ac:dyDescent="0.3">
      <c r="A2101" s="63"/>
      <c r="B2101" s="45" t="s">
        <v>343</v>
      </c>
      <c r="C2101" s="4"/>
      <c r="D2101" s="4" t="str">
        <f t="shared" si="363"/>
        <v/>
      </c>
      <c r="E2101" s="4"/>
      <c r="F2101" s="4"/>
      <c r="G2101" s="17"/>
      <c r="H2101" s="1"/>
      <c r="I2101" s="1"/>
      <c r="J2101" s="77"/>
      <c r="K2101" s="122"/>
    </row>
    <row r="2102" spans="1:11" ht="16.2" x14ac:dyDescent="0.3">
      <c r="A2102" s="63"/>
      <c r="B2102" s="45" t="s">
        <v>344</v>
      </c>
      <c r="C2102" s="4"/>
      <c r="D2102" s="4" t="str">
        <f t="shared" si="363"/>
        <v/>
      </c>
      <c r="E2102" s="4"/>
      <c r="F2102" s="4"/>
      <c r="G2102" s="17"/>
      <c r="H2102" s="1"/>
      <c r="I2102" s="1"/>
      <c r="J2102" s="77"/>
      <c r="K2102" s="122"/>
    </row>
    <row r="2103" spans="1:11" ht="16.2" x14ac:dyDescent="0.3">
      <c r="A2103" s="63"/>
      <c r="B2103" s="45" t="s">
        <v>345</v>
      </c>
      <c r="C2103" s="4"/>
      <c r="D2103" s="4" t="str">
        <f t="shared" si="363"/>
        <v/>
      </c>
      <c r="E2103" s="4"/>
      <c r="F2103" s="4"/>
      <c r="G2103" s="17"/>
      <c r="H2103" s="1"/>
      <c r="I2103" s="1"/>
      <c r="J2103" s="77"/>
      <c r="K2103" s="122"/>
    </row>
    <row r="2104" spans="1:11" ht="16.2" x14ac:dyDescent="0.3">
      <c r="A2104" s="63"/>
      <c r="B2104" s="45" t="s">
        <v>346</v>
      </c>
      <c r="C2104" s="4"/>
      <c r="D2104" s="4" t="str">
        <f t="shared" si="363"/>
        <v/>
      </c>
      <c r="E2104" s="4"/>
      <c r="F2104" s="4"/>
      <c r="G2104" s="17"/>
      <c r="H2104" s="1"/>
      <c r="I2104" s="1"/>
      <c r="J2104" s="77"/>
      <c r="K2104" s="122"/>
    </row>
    <row r="2105" spans="1:11" ht="16.2" x14ac:dyDescent="0.3">
      <c r="A2105" s="63"/>
      <c r="B2105" s="45" t="s">
        <v>347</v>
      </c>
      <c r="C2105" s="4"/>
      <c r="D2105" s="4" t="str">
        <f t="shared" si="363"/>
        <v/>
      </c>
      <c r="E2105" s="4"/>
      <c r="F2105" s="4"/>
      <c r="G2105" s="17"/>
      <c r="H2105" s="1"/>
      <c r="I2105" s="1"/>
      <c r="J2105" s="77"/>
      <c r="K2105" s="122"/>
    </row>
    <row r="2106" spans="1:11" ht="16.2" x14ac:dyDescent="0.3">
      <c r="A2106" s="63"/>
      <c r="B2106" s="45" t="s">
        <v>348</v>
      </c>
      <c r="C2106" s="4">
        <v>8</v>
      </c>
      <c r="D2106" s="4">
        <f t="shared" si="363"/>
        <v>7</v>
      </c>
      <c r="E2106" s="4">
        <f t="shared" ref="E2106:E2109" si="368">IF(D2106&lt;8,D2106,8)</f>
        <v>7</v>
      </c>
      <c r="F2106" s="4"/>
      <c r="G2106" s="17"/>
      <c r="H2106" s="1"/>
      <c r="I2106" s="1"/>
      <c r="J2106" s="77"/>
      <c r="K2106" s="122"/>
    </row>
    <row r="2107" spans="1:11" ht="16.2" x14ac:dyDescent="0.3">
      <c r="A2107" s="63"/>
      <c r="B2107" s="45" t="s">
        <v>349</v>
      </c>
      <c r="C2107" s="4">
        <v>8</v>
      </c>
      <c r="D2107" s="4">
        <f t="shared" si="363"/>
        <v>7</v>
      </c>
      <c r="E2107" s="4">
        <f t="shared" si="368"/>
        <v>7</v>
      </c>
      <c r="F2107" s="4"/>
      <c r="G2107" s="17"/>
      <c r="H2107" s="1"/>
      <c r="I2107" s="1"/>
      <c r="J2107" s="77"/>
      <c r="K2107" s="122"/>
    </row>
    <row r="2108" spans="1:11" ht="16.2" x14ac:dyDescent="0.3">
      <c r="A2108" s="63"/>
      <c r="B2108" s="45" t="s">
        <v>350</v>
      </c>
      <c r="C2108" s="4">
        <v>8</v>
      </c>
      <c r="D2108" s="4">
        <f t="shared" si="363"/>
        <v>7</v>
      </c>
      <c r="E2108" s="4">
        <f t="shared" si="368"/>
        <v>7</v>
      </c>
      <c r="F2108" s="4"/>
      <c r="G2108" s="17"/>
      <c r="H2108" s="1"/>
      <c r="I2108" s="1"/>
      <c r="J2108" s="77"/>
      <c r="K2108" s="122"/>
    </row>
    <row r="2109" spans="1:11" ht="16.2" x14ac:dyDescent="0.3">
      <c r="A2109" s="63"/>
      <c r="B2109" s="45" t="s">
        <v>351</v>
      </c>
      <c r="C2109" s="4">
        <v>8</v>
      </c>
      <c r="D2109" s="4">
        <f t="shared" si="363"/>
        <v>7</v>
      </c>
      <c r="E2109" s="4">
        <f t="shared" si="368"/>
        <v>7</v>
      </c>
      <c r="F2109" s="4"/>
      <c r="G2109" s="17"/>
      <c r="H2109" s="1"/>
      <c r="I2109" s="1"/>
      <c r="J2109" s="77"/>
      <c r="K2109" s="122"/>
    </row>
    <row r="2110" spans="1:11" ht="16.2" x14ac:dyDescent="0.3">
      <c r="A2110" s="63"/>
      <c r="B2110" s="45" t="s">
        <v>352</v>
      </c>
      <c r="C2110" s="4"/>
      <c r="D2110" s="4" t="str">
        <f t="shared" si="363"/>
        <v/>
      </c>
      <c r="E2110" s="4"/>
      <c r="F2110" s="4"/>
      <c r="G2110" s="17"/>
      <c r="H2110" s="1"/>
      <c r="I2110" s="1"/>
      <c r="J2110" s="77"/>
      <c r="K2110" s="122"/>
    </row>
    <row r="2111" spans="1:11" ht="16.2" x14ac:dyDescent="0.3">
      <c r="A2111" s="63"/>
      <c r="B2111" s="45" t="s">
        <v>353</v>
      </c>
      <c r="C2111" s="4">
        <v>8</v>
      </c>
      <c r="D2111" s="4">
        <f t="shared" si="363"/>
        <v>7</v>
      </c>
      <c r="E2111" s="4">
        <f t="shared" ref="E2111:E2114" si="369">IF(D2111&lt;8,D2111,8)</f>
        <v>7</v>
      </c>
      <c r="F2111" s="4"/>
      <c r="G2111" s="17"/>
      <c r="H2111" s="1"/>
      <c r="I2111" s="1"/>
      <c r="J2111" s="77"/>
      <c r="K2111" s="122"/>
    </row>
    <row r="2112" spans="1:11" ht="16.2" x14ac:dyDescent="0.3">
      <c r="A2112" s="63"/>
      <c r="B2112" s="45" t="s">
        <v>354</v>
      </c>
      <c r="C2112" s="4">
        <v>8</v>
      </c>
      <c r="D2112" s="4">
        <f t="shared" si="363"/>
        <v>7</v>
      </c>
      <c r="E2112" s="4">
        <f t="shared" si="369"/>
        <v>7</v>
      </c>
      <c r="F2112" s="4"/>
      <c r="G2112" s="17"/>
      <c r="H2112" s="1"/>
      <c r="I2112" s="1"/>
      <c r="J2112" s="77"/>
      <c r="K2112" s="122"/>
    </row>
    <row r="2113" spans="1:11" ht="16.2" x14ac:dyDescent="0.3">
      <c r="A2113" s="63"/>
      <c r="B2113" s="45" t="s">
        <v>355</v>
      </c>
      <c r="C2113" s="4">
        <v>13</v>
      </c>
      <c r="D2113" s="4">
        <v>11</v>
      </c>
      <c r="E2113" s="4">
        <f t="shared" si="369"/>
        <v>8</v>
      </c>
      <c r="F2113" s="4">
        <v>2</v>
      </c>
      <c r="G2113" s="17">
        <f>ROUND(IF(2&lt;F2113,2,F2113)*158*4/3,0)</f>
        <v>421</v>
      </c>
      <c r="H2113" s="1">
        <f t="shared" ref="H2113" si="370">IF(F2113&gt;2,F2113-2,0)*158*5/3</f>
        <v>0</v>
      </c>
      <c r="I2113" s="1">
        <v>1</v>
      </c>
      <c r="J2113" s="77"/>
      <c r="K2113" s="122"/>
    </row>
    <row r="2114" spans="1:11" ht="16.2" x14ac:dyDescent="0.3">
      <c r="A2114" s="63"/>
      <c r="B2114" s="45" t="s">
        <v>356</v>
      </c>
      <c r="C2114" s="4">
        <v>8</v>
      </c>
      <c r="D2114" s="4">
        <f t="shared" si="363"/>
        <v>7</v>
      </c>
      <c r="E2114" s="4">
        <f t="shared" si="369"/>
        <v>7</v>
      </c>
      <c r="F2114" s="4"/>
      <c r="G2114" s="17"/>
      <c r="H2114" s="1"/>
      <c r="I2114" s="1"/>
      <c r="J2114" s="77"/>
      <c r="K2114" s="122"/>
    </row>
    <row r="2115" spans="1:11" ht="16.2" x14ac:dyDescent="0.3">
      <c r="A2115" s="63"/>
      <c r="B2115" s="8" t="s">
        <v>59</v>
      </c>
      <c r="C2115" s="4"/>
      <c r="D2115" s="4">
        <v>136</v>
      </c>
      <c r="E2115" s="4"/>
      <c r="F2115" s="4">
        <v>5</v>
      </c>
      <c r="G2115" s="1"/>
      <c r="H2115" s="1"/>
      <c r="I2115" s="1">
        <v>2</v>
      </c>
      <c r="J2115" s="77">
        <f>158*136</f>
        <v>21488</v>
      </c>
      <c r="K2115" s="122"/>
    </row>
    <row r="2116" spans="1:11" ht="32.4" x14ac:dyDescent="0.3">
      <c r="A2116" s="63"/>
      <c r="B2116" s="90" t="s">
        <v>1849</v>
      </c>
      <c r="C2116" s="4"/>
      <c r="D2116" s="4"/>
      <c r="E2116" s="4"/>
      <c r="F2116" s="4"/>
      <c r="G2116" s="1"/>
      <c r="H2116" s="1"/>
      <c r="I2116" s="1"/>
      <c r="J2116" s="43">
        <f>158*5*4/3+158*2*5/3</f>
        <v>1580</v>
      </c>
      <c r="K2116" s="122"/>
    </row>
    <row r="2117" spans="1:11" ht="16.2" x14ac:dyDescent="0.3">
      <c r="A2117" s="63"/>
      <c r="B2117" s="8" t="s">
        <v>1817</v>
      </c>
      <c r="C2117" s="4"/>
      <c r="D2117" s="4"/>
      <c r="E2117" s="4"/>
      <c r="F2117" s="4"/>
      <c r="G2117" s="1"/>
      <c r="H2117" s="1"/>
      <c r="I2117" s="1"/>
      <c r="J2117" s="43">
        <v>23068</v>
      </c>
      <c r="K2117" s="122"/>
    </row>
    <row r="2118" spans="1:11" ht="16.2" x14ac:dyDescent="0.3">
      <c r="A2118" s="63"/>
      <c r="B2118" s="8" t="s">
        <v>1</v>
      </c>
      <c r="C2118" s="4"/>
      <c r="D2118" s="4"/>
      <c r="E2118" s="4"/>
      <c r="F2118" s="4"/>
      <c r="G2118" s="1"/>
      <c r="H2118" s="1"/>
      <c r="I2118" s="1"/>
      <c r="J2118" s="43">
        <v>25625</v>
      </c>
      <c r="K2118" s="122"/>
    </row>
    <row r="2119" spans="1:11" ht="16.2" x14ac:dyDescent="0.3">
      <c r="A2119" s="63"/>
      <c r="B2119" s="8" t="s">
        <v>405</v>
      </c>
      <c r="C2119" s="9"/>
      <c r="D2119" s="9" t="str">
        <f t="shared" si="363"/>
        <v/>
      </c>
      <c r="E2119" s="9"/>
      <c r="F2119" s="9"/>
      <c r="G2119" s="10"/>
      <c r="H2119" s="10"/>
      <c r="I2119" s="10"/>
      <c r="J2119" s="78">
        <v>2557</v>
      </c>
      <c r="K2119" s="122"/>
    </row>
    <row r="2120" spans="1:11" x14ac:dyDescent="0.3">
      <c r="A2120" s="63"/>
      <c r="B2120"/>
      <c r="K2120" s="122"/>
    </row>
    <row r="2121" spans="1:11" ht="16.2" x14ac:dyDescent="0.3">
      <c r="A2121" s="63"/>
      <c r="B2121" s="45" t="s">
        <v>357</v>
      </c>
      <c r="C2121" s="4">
        <v>8</v>
      </c>
      <c r="D2121" s="4">
        <f t="shared" ref="D2121:D2154" si="371">IF((OR(C2121&gt;12,C2121=12)),C2121-2,IF(C2121=8,C2121-1,""))</f>
        <v>7</v>
      </c>
      <c r="E2121" s="4">
        <f t="shared" ref="E2121" si="372">IF(D2121&lt;8,D2121,8)</f>
        <v>7</v>
      </c>
      <c r="F2121" s="4"/>
      <c r="G2121" s="17"/>
      <c r="H2121" s="1"/>
      <c r="I2121" s="1"/>
      <c r="J2121" s="77"/>
      <c r="K2121" s="122"/>
    </row>
    <row r="2122" spans="1:11" ht="16.2" x14ac:dyDescent="0.3">
      <c r="A2122" s="63"/>
      <c r="B2122" s="45" t="s">
        <v>358</v>
      </c>
      <c r="C2122" s="4"/>
      <c r="D2122" s="4" t="str">
        <f t="shared" si="371"/>
        <v/>
      </c>
      <c r="E2122" s="4"/>
      <c r="F2122" s="4"/>
      <c r="G2122" s="17"/>
      <c r="H2122" s="1"/>
      <c r="I2122" s="1"/>
      <c r="J2122" s="77"/>
      <c r="K2122" s="122"/>
    </row>
    <row r="2123" spans="1:11" ht="16.2" x14ac:dyDescent="0.3">
      <c r="A2123" s="63"/>
      <c r="B2123" s="45" t="s">
        <v>359</v>
      </c>
      <c r="C2123" s="4"/>
      <c r="D2123" s="4" t="str">
        <f t="shared" si="371"/>
        <v/>
      </c>
      <c r="E2123" s="4"/>
      <c r="F2123" s="4"/>
      <c r="G2123" s="17"/>
      <c r="H2123" s="1"/>
      <c r="I2123" s="1"/>
      <c r="J2123" s="77"/>
      <c r="K2123" s="122"/>
    </row>
    <row r="2124" spans="1:11" ht="16.2" x14ac:dyDescent="0.3">
      <c r="A2124" s="63"/>
      <c r="B2124" s="45" t="s">
        <v>360</v>
      </c>
      <c r="C2124" s="4">
        <v>8</v>
      </c>
      <c r="D2124" s="4">
        <f t="shared" si="371"/>
        <v>7</v>
      </c>
      <c r="E2124" s="4">
        <f t="shared" ref="E2124:E2129" si="373">IF(D2124&lt;8,D2124,8)</f>
        <v>7</v>
      </c>
      <c r="F2124" s="4"/>
      <c r="G2124" s="17"/>
      <c r="H2124" s="1"/>
      <c r="I2124" s="1"/>
      <c r="J2124" s="77"/>
      <c r="K2124" s="122"/>
    </row>
    <row r="2125" spans="1:11" ht="16.2" x14ac:dyDescent="0.3">
      <c r="A2125" s="63"/>
      <c r="B2125" s="45" t="s">
        <v>361</v>
      </c>
      <c r="C2125" s="4">
        <v>8</v>
      </c>
      <c r="D2125" s="4">
        <f t="shared" si="371"/>
        <v>7</v>
      </c>
      <c r="E2125" s="4">
        <f t="shared" si="373"/>
        <v>7</v>
      </c>
      <c r="F2125" s="4"/>
      <c r="G2125" s="17"/>
      <c r="H2125" s="1"/>
      <c r="I2125" s="1"/>
      <c r="J2125" s="77"/>
      <c r="K2125" s="122"/>
    </row>
    <row r="2126" spans="1:11" ht="16.2" x14ac:dyDescent="0.3">
      <c r="A2126" s="63"/>
      <c r="B2126" s="45" t="s">
        <v>362</v>
      </c>
      <c r="C2126" s="4">
        <v>8</v>
      </c>
      <c r="D2126" s="4">
        <f t="shared" si="371"/>
        <v>7</v>
      </c>
      <c r="E2126" s="4">
        <f t="shared" si="373"/>
        <v>7</v>
      </c>
      <c r="F2126" s="4"/>
      <c r="G2126" s="17"/>
      <c r="H2126" s="1"/>
      <c r="I2126" s="1"/>
      <c r="J2126" s="77"/>
      <c r="K2126" s="122"/>
    </row>
    <row r="2127" spans="1:11" ht="16.2" x14ac:dyDescent="0.3">
      <c r="A2127" s="63"/>
      <c r="B2127" s="45" t="s">
        <v>363</v>
      </c>
      <c r="C2127" s="4">
        <v>8</v>
      </c>
      <c r="D2127" s="4">
        <f t="shared" si="371"/>
        <v>7</v>
      </c>
      <c r="E2127" s="4">
        <f t="shared" si="373"/>
        <v>7</v>
      </c>
      <c r="F2127" s="4"/>
      <c r="G2127" s="17"/>
      <c r="H2127" s="1"/>
      <c r="I2127" s="1"/>
      <c r="J2127" s="77"/>
      <c r="K2127" s="122"/>
    </row>
    <row r="2128" spans="1:11" s="140" customFormat="1" ht="32.4" x14ac:dyDescent="0.3">
      <c r="A2128" s="153"/>
      <c r="B2128" s="118" t="s">
        <v>1827</v>
      </c>
      <c r="C2128" s="10">
        <v>8</v>
      </c>
      <c r="D2128" s="10">
        <f t="shared" si="371"/>
        <v>7</v>
      </c>
      <c r="E2128" s="10">
        <f t="shared" si="373"/>
        <v>7</v>
      </c>
      <c r="F2128" s="10"/>
      <c r="G2128" s="38"/>
      <c r="H2128" s="10"/>
      <c r="I2128" s="10"/>
      <c r="J2128" s="82"/>
      <c r="K2128" s="149">
        <f>158*8*2</f>
        <v>2528</v>
      </c>
    </row>
    <row r="2129" spans="1:11" ht="16.2" x14ac:dyDescent="0.3">
      <c r="A2129" s="63"/>
      <c r="B2129" s="45" t="s">
        <v>364</v>
      </c>
      <c r="C2129" s="4">
        <v>8</v>
      </c>
      <c r="D2129" s="4">
        <f t="shared" si="371"/>
        <v>7</v>
      </c>
      <c r="E2129" s="4">
        <f t="shared" si="373"/>
        <v>7</v>
      </c>
      <c r="F2129" s="4"/>
      <c r="G2129" s="17"/>
      <c r="H2129" s="1"/>
      <c r="I2129" s="1"/>
      <c r="J2129" s="77"/>
      <c r="K2129" s="122"/>
    </row>
    <row r="2130" spans="1:11" ht="16.2" x14ac:dyDescent="0.3">
      <c r="A2130" s="63"/>
      <c r="B2130" s="45" t="s">
        <v>365</v>
      </c>
      <c r="C2130" s="4"/>
      <c r="D2130" s="4" t="str">
        <f t="shared" si="371"/>
        <v/>
      </c>
      <c r="E2130" s="4"/>
      <c r="F2130" s="4"/>
      <c r="G2130" s="17"/>
      <c r="H2130" s="1"/>
      <c r="I2130" s="1"/>
      <c r="J2130" s="77"/>
      <c r="K2130" s="122"/>
    </row>
    <row r="2131" spans="1:11" ht="16.2" x14ac:dyDescent="0.3">
      <c r="A2131" s="63"/>
      <c r="B2131" s="45" t="s">
        <v>366</v>
      </c>
      <c r="C2131" s="4">
        <v>8</v>
      </c>
      <c r="D2131" s="4">
        <f t="shared" si="371"/>
        <v>7</v>
      </c>
      <c r="E2131" s="4">
        <f t="shared" ref="E2131:E2135" si="374">IF(D2131&lt;8,D2131,8)</f>
        <v>7</v>
      </c>
      <c r="F2131" s="4"/>
      <c r="G2131" s="1"/>
      <c r="H2131" s="1"/>
      <c r="I2131" s="1"/>
      <c r="J2131" s="77"/>
      <c r="K2131" s="122"/>
    </row>
    <row r="2132" spans="1:11" ht="16.2" x14ac:dyDescent="0.3">
      <c r="A2132" s="63"/>
      <c r="B2132" s="45" t="s">
        <v>367</v>
      </c>
      <c r="C2132" s="4">
        <v>8</v>
      </c>
      <c r="D2132" s="4">
        <f t="shared" si="371"/>
        <v>7</v>
      </c>
      <c r="E2132" s="4">
        <f t="shared" si="374"/>
        <v>7</v>
      </c>
      <c r="F2132" s="4"/>
      <c r="G2132" s="1"/>
      <c r="H2132" s="1"/>
      <c r="I2132" s="1"/>
      <c r="J2132" s="77"/>
      <c r="K2132" s="122"/>
    </row>
    <row r="2133" spans="1:11" ht="16.2" x14ac:dyDescent="0.3">
      <c r="A2133" s="63"/>
      <c r="B2133" s="45" t="s">
        <v>368</v>
      </c>
      <c r="C2133" s="4">
        <v>8</v>
      </c>
      <c r="D2133" s="4">
        <v>7</v>
      </c>
      <c r="E2133" s="4">
        <f t="shared" si="374"/>
        <v>7</v>
      </c>
      <c r="F2133" s="4"/>
      <c r="G2133" s="17">
        <f>ROUND(IF(2&lt;F2133,2,F2133)*158*4/3,0)</f>
        <v>0</v>
      </c>
      <c r="H2133" s="1">
        <f>IF(F2133&gt;2,F2133-2,0)*158*5/3</f>
        <v>0</v>
      </c>
      <c r="I2133" s="1"/>
      <c r="J2133" s="77"/>
      <c r="K2133" s="122"/>
    </row>
    <row r="2134" spans="1:11" ht="16.2" x14ac:dyDescent="0.3">
      <c r="A2134" s="63"/>
      <c r="B2134" s="45" t="s">
        <v>369</v>
      </c>
      <c r="C2134" s="4">
        <v>8</v>
      </c>
      <c r="D2134" s="4">
        <f t="shared" si="371"/>
        <v>7</v>
      </c>
      <c r="E2134" s="4">
        <f t="shared" si="374"/>
        <v>7</v>
      </c>
      <c r="F2134" s="4"/>
      <c r="G2134" s="17"/>
      <c r="H2134" s="1"/>
      <c r="I2134" s="1"/>
      <c r="J2134" s="77"/>
      <c r="K2134" s="122"/>
    </row>
    <row r="2135" spans="1:11" ht="16.2" x14ac:dyDescent="0.3">
      <c r="A2135" s="63"/>
      <c r="B2135" s="45" t="s">
        <v>370</v>
      </c>
      <c r="C2135" s="4">
        <v>8</v>
      </c>
      <c r="D2135" s="4">
        <f t="shared" si="371"/>
        <v>7</v>
      </c>
      <c r="E2135" s="4">
        <f t="shared" si="374"/>
        <v>7</v>
      </c>
      <c r="F2135" s="4"/>
      <c r="G2135" s="17"/>
      <c r="H2135" s="1"/>
      <c r="I2135" s="1"/>
      <c r="J2135" s="77"/>
      <c r="K2135" s="122"/>
    </row>
    <row r="2136" spans="1:11" ht="16.2" x14ac:dyDescent="0.3">
      <c r="A2136" s="63"/>
      <c r="B2136" s="45" t="s">
        <v>371</v>
      </c>
      <c r="C2136" s="4"/>
      <c r="D2136" s="4" t="str">
        <f t="shared" si="371"/>
        <v/>
      </c>
      <c r="E2136" s="4"/>
      <c r="F2136" s="4"/>
      <c r="G2136" s="17"/>
      <c r="H2136" s="1"/>
      <c r="I2136" s="1"/>
      <c r="J2136" s="77"/>
      <c r="K2136" s="122"/>
    </row>
    <row r="2137" spans="1:11" ht="16.2" x14ac:dyDescent="0.3">
      <c r="A2137" s="63"/>
      <c r="B2137" s="45" t="s">
        <v>372</v>
      </c>
      <c r="C2137" s="4"/>
      <c r="D2137" s="4" t="str">
        <f t="shared" si="371"/>
        <v/>
      </c>
      <c r="E2137" s="4"/>
      <c r="F2137" s="4"/>
      <c r="G2137" s="17"/>
      <c r="H2137" s="1"/>
      <c r="I2137" s="1"/>
      <c r="J2137" s="77"/>
      <c r="K2137" s="122"/>
    </row>
    <row r="2138" spans="1:11" ht="16.2" x14ac:dyDescent="0.3">
      <c r="A2138" s="63"/>
      <c r="B2138" s="45" t="s">
        <v>373</v>
      </c>
      <c r="C2138" s="4">
        <v>8</v>
      </c>
      <c r="D2138" s="4">
        <f t="shared" si="371"/>
        <v>7</v>
      </c>
      <c r="E2138" s="4">
        <f t="shared" ref="E2138:E2142" si="375">IF(D2138&lt;8,D2138,8)</f>
        <v>7</v>
      </c>
      <c r="F2138" s="4"/>
      <c r="G2138" s="17"/>
      <c r="H2138" s="1"/>
      <c r="I2138" s="1"/>
      <c r="J2138" s="77"/>
      <c r="K2138" s="122"/>
    </row>
    <row r="2139" spans="1:11" ht="16.2" x14ac:dyDescent="0.3">
      <c r="A2139" s="63"/>
      <c r="B2139" s="45" t="s">
        <v>374</v>
      </c>
      <c r="C2139" s="4">
        <v>8</v>
      </c>
      <c r="D2139" s="4">
        <f t="shared" si="371"/>
        <v>7</v>
      </c>
      <c r="E2139" s="4">
        <f t="shared" si="375"/>
        <v>7</v>
      </c>
      <c r="F2139" s="4"/>
      <c r="G2139" s="17"/>
      <c r="H2139" s="1"/>
      <c r="I2139" s="1"/>
      <c r="J2139" s="77"/>
      <c r="K2139" s="122"/>
    </row>
    <row r="2140" spans="1:11" ht="16.2" x14ac:dyDescent="0.3">
      <c r="A2140" s="63"/>
      <c r="B2140" s="45" t="s">
        <v>375</v>
      </c>
      <c r="C2140" s="4">
        <v>8</v>
      </c>
      <c r="D2140" s="4">
        <f t="shared" si="371"/>
        <v>7</v>
      </c>
      <c r="E2140" s="4">
        <f t="shared" si="375"/>
        <v>7</v>
      </c>
      <c r="F2140" s="4"/>
      <c r="G2140" s="17"/>
      <c r="H2140" s="1"/>
      <c r="I2140" s="1"/>
      <c r="J2140" s="77"/>
      <c r="K2140" s="122"/>
    </row>
    <row r="2141" spans="1:11" ht="16.2" x14ac:dyDescent="0.3">
      <c r="A2141" s="63"/>
      <c r="B2141" s="45" t="s">
        <v>376</v>
      </c>
      <c r="C2141" s="4">
        <v>8</v>
      </c>
      <c r="D2141" s="4">
        <f t="shared" si="371"/>
        <v>7</v>
      </c>
      <c r="E2141" s="4">
        <f t="shared" si="375"/>
        <v>7</v>
      </c>
      <c r="F2141" s="4"/>
      <c r="G2141" s="17"/>
      <c r="H2141" s="1"/>
      <c r="I2141" s="1"/>
      <c r="J2141" s="77"/>
      <c r="K2141" s="122"/>
    </row>
    <row r="2142" spans="1:11" ht="16.2" x14ac:dyDescent="0.3">
      <c r="A2142" s="63"/>
      <c r="B2142" s="45" t="s">
        <v>377</v>
      </c>
      <c r="C2142" s="4">
        <v>8</v>
      </c>
      <c r="D2142" s="4">
        <f t="shared" si="371"/>
        <v>7</v>
      </c>
      <c r="E2142" s="4">
        <f t="shared" si="375"/>
        <v>7</v>
      </c>
      <c r="F2142" s="4"/>
      <c r="G2142" s="17"/>
      <c r="H2142" s="1"/>
      <c r="I2142" s="1"/>
      <c r="J2142" s="77"/>
      <c r="K2142" s="122"/>
    </row>
    <row r="2143" spans="1:11" ht="16.2" x14ac:dyDescent="0.3">
      <c r="A2143" s="63"/>
      <c r="B2143" s="45" t="s">
        <v>378</v>
      </c>
      <c r="C2143" s="4"/>
      <c r="D2143" s="4" t="str">
        <f t="shared" si="371"/>
        <v/>
      </c>
      <c r="E2143" s="4"/>
      <c r="F2143" s="4"/>
      <c r="G2143" s="17"/>
      <c r="H2143" s="1"/>
      <c r="I2143" s="1"/>
      <c r="J2143" s="77"/>
      <c r="K2143" s="122"/>
    </row>
    <row r="2144" spans="1:11" ht="16.2" x14ac:dyDescent="0.3">
      <c r="A2144" s="63"/>
      <c r="B2144" s="45" t="s">
        <v>379</v>
      </c>
      <c r="C2144" s="4">
        <v>12</v>
      </c>
      <c r="D2144" s="4">
        <f t="shared" si="371"/>
        <v>10</v>
      </c>
      <c r="E2144" s="4">
        <f t="shared" ref="E2144:E2149" si="376">IF(D2144&lt;8,D2144,8)</f>
        <v>8</v>
      </c>
      <c r="F2144" s="4">
        <f t="shared" ref="F2144" si="377">D2144-8</f>
        <v>2</v>
      </c>
      <c r="G2144" s="17">
        <f>ROUND(IF(2&lt;F2144,2,F2144)*158*4/3,0)</f>
        <v>421</v>
      </c>
      <c r="H2144" s="1">
        <f t="shared" ref="H2144" si="378">IF(F2144&gt;2,F2144-2,0)*158*5/3</f>
        <v>0</v>
      </c>
      <c r="I2144" s="1"/>
      <c r="J2144" s="77"/>
      <c r="K2144" s="122"/>
    </row>
    <row r="2145" spans="1:11" ht="16.2" x14ac:dyDescent="0.3">
      <c r="A2145" s="63"/>
      <c r="B2145" s="45" t="s">
        <v>380</v>
      </c>
      <c r="C2145" s="4">
        <v>8</v>
      </c>
      <c r="D2145" s="4">
        <f t="shared" si="371"/>
        <v>7</v>
      </c>
      <c r="E2145" s="4">
        <f t="shared" si="376"/>
        <v>7</v>
      </c>
      <c r="F2145" s="4"/>
      <c r="G2145" s="17"/>
      <c r="H2145" s="17"/>
      <c r="I2145" s="17"/>
      <c r="J2145" s="77"/>
      <c r="K2145" s="122"/>
    </row>
    <row r="2146" spans="1:11" ht="16.2" x14ac:dyDescent="0.3">
      <c r="A2146" s="63"/>
      <c r="B2146" s="45" t="s">
        <v>381</v>
      </c>
      <c r="C2146" s="4">
        <v>8</v>
      </c>
      <c r="D2146" s="4">
        <f t="shared" si="371"/>
        <v>7</v>
      </c>
      <c r="E2146" s="4">
        <f t="shared" si="376"/>
        <v>7</v>
      </c>
      <c r="F2146" s="4"/>
      <c r="G2146" s="17"/>
      <c r="H2146" s="17"/>
      <c r="I2146" s="17"/>
      <c r="J2146" s="77"/>
      <c r="K2146" s="122"/>
    </row>
    <row r="2147" spans="1:11" ht="16.2" x14ac:dyDescent="0.3">
      <c r="A2147" s="63"/>
      <c r="B2147" s="45" t="s">
        <v>382</v>
      </c>
      <c r="C2147" s="4">
        <v>8</v>
      </c>
      <c r="D2147" s="4">
        <f t="shared" si="371"/>
        <v>7</v>
      </c>
      <c r="E2147" s="4">
        <f t="shared" si="376"/>
        <v>7</v>
      </c>
      <c r="F2147" s="4"/>
      <c r="G2147" s="17"/>
      <c r="H2147" s="17"/>
      <c r="I2147" s="17"/>
      <c r="J2147" s="77"/>
      <c r="K2147" s="122"/>
    </row>
    <row r="2148" spans="1:11" ht="16.2" x14ac:dyDescent="0.3">
      <c r="A2148" s="63"/>
      <c r="B2148" s="45" t="s">
        <v>383</v>
      </c>
      <c r="C2148" s="4">
        <v>8</v>
      </c>
      <c r="D2148" s="4">
        <f t="shared" si="371"/>
        <v>7</v>
      </c>
      <c r="E2148" s="4">
        <f t="shared" si="376"/>
        <v>7</v>
      </c>
      <c r="F2148" s="4"/>
      <c r="G2148" s="17"/>
      <c r="H2148" s="17"/>
      <c r="I2148" s="17"/>
      <c r="J2148" s="77"/>
      <c r="K2148" s="122"/>
    </row>
    <row r="2149" spans="1:11" ht="16.2" x14ac:dyDescent="0.3">
      <c r="A2149" s="63"/>
      <c r="B2149" s="45" t="s">
        <v>384</v>
      </c>
      <c r="C2149" s="4">
        <v>8</v>
      </c>
      <c r="D2149" s="4">
        <f t="shared" si="371"/>
        <v>7</v>
      </c>
      <c r="E2149" s="4">
        <f t="shared" si="376"/>
        <v>7</v>
      </c>
      <c r="F2149" s="4"/>
      <c r="G2149" s="17"/>
      <c r="H2149" s="17"/>
      <c r="I2149" s="17"/>
      <c r="J2149" s="77"/>
      <c r="K2149" s="122"/>
    </row>
    <row r="2150" spans="1:11" ht="16.2" x14ac:dyDescent="0.3">
      <c r="A2150" s="63"/>
      <c r="B2150" s="8" t="s">
        <v>59</v>
      </c>
      <c r="C2150" s="4"/>
      <c r="D2150" s="4">
        <v>155</v>
      </c>
      <c r="E2150" s="4"/>
      <c r="F2150" s="4">
        <v>2</v>
      </c>
      <c r="G2150" s="17"/>
      <c r="H2150" s="1"/>
      <c r="I2150" s="1"/>
      <c r="J2150" s="77">
        <v>24490</v>
      </c>
      <c r="K2150" s="122"/>
    </row>
    <row r="2151" spans="1:11" ht="32.4" x14ac:dyDescent="0.3">
      <c r="A2151" s="63"/>
      <c r="B2151" s="90" t="s">
        <v>1849</v>
      </c>
      <c r="C2151" s="4"/>
      <c r="D2151" s="4"/>
      <c r="E2151" s="4"/>
      <c r="F2151" s="4"/>
      <c r="G2151" s="1"/>
      <c r="H2151" s="1"/>
      <c r="I2151" s="1"/>
      <c r="J2151" s="43">
        <v>421</v>
      </c>
      <c r="K2151" s="122">
        <v>2528</v>
      </c>
    </row>
    <row r="2152" spans="1:11" ht="16.2" x14ac:dyDescent="0.3">
      <c r="A2152" s="63"/>
      <c r="B2152" s="8" t="s">
        <v>1817</v>
      </c>
      <c r="C2152" s="4"/>
      <c r="D2152" s="4"/>
      <c r="E2152" s="4"/>
      <c r="F2152" s="4"/>
      <c r="G2152" s="1"/>
      <c r="H2152" s="1"/>
      <c r="I2152" s="1"/>
      <c r="J2152" s="43">
        <v>27439</v>
      </c>
      <c r="K2152" s="122"/>
    </row>
    <row r="2153" spans="1:11" ht="16.2" x14ac:dyDescent="0.3">
      <c r="A2153" s="63"/>
      <c r="B2153" s="8" t="s">
        <v>1</v>
      </c>
      <c r="C2153" s="4"/>
      <c r="D2153" s="4"/>
      <c r="E2153" s="4"/>
      <c r="F2153" s="4"/>
      <c r="G2153" s="1"/>
      <c r="H2153" s="1"/>
      <c r="I2153" s="1"/>
      <c r="J2153" s="43">
        <v>29375</v>
      </c>
      <c r="K2153" s="122"/>
    </row>
    <row r="2154" spans="1:11" ht="16.2" x14ac:dyDescent="0.3">
      <c r="A2154" s="63"/>
      <c r="B2154" s="8" t="s">
        <v>405</v>
      </c>
      <c r="C2154" s="9"/>
      <c r="D2154" s="9" t="str">
        <f t="shared" si="371"/>
        <v/>
      </c>
      <c r="E2154" s="9"/>
      <c r="F2154" s="9"/>
      <c r="G2154" s="10"/>
      <c r="H2154" s="10"/>
      <c r="I2154" s="10"/>
      <c r="J2154" s="78">
        <v>1936</v>
      </c>
      <c r="K2154" s="122"/>
    </row>
    <row r="2155" spans="1:11" x14ac:dyDescent="0.3">
      <c r="A2155" s="63"/>
      <c r="B2155"/>
      <c r="K2155" s="122"/>
    </row>
    <row r="2156" spans="1:11" ht="16.2" x14ac:dyDescent="0.3">
      <c r="A2156" s="63"/>
      <c r="B2156" s="45" t="s">
        <v>385</v>
      </c>
      <c r="C2156" s="4">
        <v>11</v>
      </c>
      <c r="D2156" s="4">
        <v>10</v>
      </c>
      <c r="E2156" s="4">
        <f t="shared" ref="E2156" si="379">IF(D2156&lt;8,D2156,8)</f>
        <v>8</v>
      </c>
      <c r="F2156" s="4">
        <f t="shared" ref="F2156:F2179" si="380">D2156-8</f>
        <v>2</v>
      </c>
      <c r="G2156" s="17">
        <f>ROUND(IF(2&lt;F2156,2,F2156)*158*4/3,0)</f>
        <v>421</v>
      </c>
      <c r="H2156" s="1">
        <f t="shared" ref="H2156:H2179" si="381">IF(F2156&gt;2,F2156-2,0)*158*5/3</f>
        <v>0</v>
      </c>
      <c r="I2156" s="1"/>
      <c r="J2156" s="77"/>
      <c r="K2156" s="122"/>
    </row>
    <row r="2157" spans="1:11" ht="16.2" x14ac:dyDescent="0.3">
      <c r="A2157" s="63"/>
      <c r="B2157" s="45" t="s">
        <v>386</v>
      </c>
      <c r="C2157" s="4"/>
      <c r="D2157" s="4"/>
      <c r="E2157" s="4"/>
      <c r="F2157" s="4"/>
      <c r="G2157" s="17"/>
      <c r="H2157" s="1"/>
      <c r="I2157" s="1"/>
      <c r="J2157" s="77"/>
      <c r="K2157" s="122"/>
    </row>
    <row r="2158" spans="1:11" ht="16.2" x14ac:dyDescent="0.3">
      <c r="A2158" s="63"/>
      <c r="B2158" s="45" t="s">
        <v>387</v>
      </c>
      <c r="C2158" s="4">
        <v>12</v>
      </c>
      <c r="D2158" s="4">
        <f t="shared" ref="D2158:D2186" si="382">IF((OR(C2158&gt;12,C2158=12)),C2158-2,IF(C2158=8,C2158-1,""))</f>
        <v>10</v>
      </c>
      <c r="E2158" s="4">
        <f t="shared" ref="E2158:E2162" si="383">IF(D2158&lt;8,D2158,8)</f>
        <v>8</v>
      </c>
      <c r="F2158" s="4">
        <f t="shared" si="380"/>
        <v>2</v>
      </c>
      <c r="G2158" s="17">
        <f>ROUND(IF(2&lt;F2158,2,F2158)*158*4/3,0)</f>
        <v>421</v>
      </c>
      <c r="H2158" s="1">
        <f t="shared" si="381"/>
        <v>0</v>
      </c>
      <c r="I2158" s="1"/>
      <c r="J2158" s="77"/>
      <c r="K2158" s="122"/>
    </row>
    <row r="2159" spans="1:11" ht="16.2" x14ac:dyDescent="0.3">
      <c r="A2159" s="63"/>
      <c r="B2159" s="45" t="s">
        <v>388</v>
      </c>
      <c r="C2159" s="4">
        <v>8</v>
      </c>
      <c r="D2159" s="4">
        <f t="shared" si="382"/>
        <v>7</v>
      </c>
      <c r="E2159" s="4">
        <f t="shared" si="383"/>
        <v>7</v>
      </c>
      <c r="F2159" s="4"/>
      <c r="G2159" s="17"/>
      <c r="H2159" s="1"/>
      <c r="I2159" s="1"/>
      <c r="J2159" s="77"/>
      <c r="K2159" s="122"/>
    </row>
    <row r="2160" spans="1:11" ht="16.2" x14ac:dyDescent="0.3">
      <c r="A2160" s="63"/>
      <c r="B2160" s="45" t="s">
        <v>389</v>
      </c>
      <c r="C2160" s="4">
        <v>8</v>
      </c>
      <c r="D2160" s="4">
        <f t="shared" si="382"/>
        <v>7</v>
      </c>
      <c r="E2160" s="4">
        <f t="shared" si="383"/>
        <v>7</v>
      </c>
      <c r="F2160" s="4"/>
      <c r="G2160" s="17"/>
      <c r="H2160" s="1"/>
      <c r="I2160" s="1"/>
      <c r="J2160" s="77"/>
      <c r="K2160" s="122"/>
    </row>
    <row r="2161" spans="1:11" ht="16.2" x14ac:dyDescent="0.3">
      <c r="A2161" s="63"/>
      <c r="B2161" s="45" t="s">
        <v>390</v>
      </c>
      <c r="C2161" s="4">
        <v>8</v>
      </c>
      <c r="D2161" s="4">
        <f t="shared" si="382"/>
        <v>7</v>
      </c>
      <c r="E2161" s="4">
        <f t="shared" si="383"/>
        <v>7</v>
      </c>
      <c r="F2161" s="4"/>
      <c r="G2161" s="17"/>
      <c r="H2161" s="1"/>
      <c r="I2161" s="1"/>
      <c r="J2161" s="77"/>
      <c r="K2161" s="122"/>
    </row>
    <row r="2162" spans="1:11" ht="16.2" x14ac:dyDescent="0.3">
      <c r="A2162" s="63"/>
      <c r="B2162" s="45" t="s">
        <v>391</v>
      </c>
      <c r="C2162" s="4">
        <v>8</v>
      </c>
      <c r="D2162" s="4">
        <f t="shared" si="382"/>
        <v>7</v>
      </c>
      <c r="E2162" s="4">
        <f t="shared" si="383"/>
        <v>7</v>
      </c>
      <c r="F2162" s="4"/>
      <c r="G2162" s="17"/>
      <c r="H2162" s="1"/>
      <c r="I2162" s="1"/>
      <c r="J2162" s="77"/>
      <c r="K2162" s="122"/>
    </row>
    <row r="2163" spans="1:11" ht="16.2" x14ac:dyDescent="0.3">
      <c r="A2163" s="63"/>
      <c r="B2163" s="45" t="s">
        <v>392</v>
      </c>
      <c r="C2163" s="4"/>
      <c r="D2163" s="4" t="str">
        <f t="shared" si="382"/>
        <v/>
      </c>
      <c r="E2163" s="4"/>
      <c r="F2163" s="4"/>
      <c r="G2163" s="17"/>
      <c r="H2163" s="1"/>
      <c r="I2163" s="1"/>
      <c r="J2163" s="77"/>
      <c r="K2163" s="122"/>
    </row>
    <row r="2164" spans="1:11" ht="16.2" x14ac:dyDescent="0.3">
      <c r="A2164" s="63"/>
      <c r="B2164" s="45" t="s">
        <v>393</v>
      </c>
      <c r="C2164" s="4">
        <v>12</v>
      </c>
      <c r="D2164" s="4">
        <f t="shared" si="382"/>
        <v>10</v>
      </c>
      <c r="E2164" s="4">
        <f t="shared" ref="E2164:E2169" si="384">IF(D2164&lt;8,D2164,8)</f>
        <v>8</v>
      </c>
      <c r="F2164" s="4">
        <f t="shared" si="380"/>
        <v>2</v>
      </c>
      <c r="G2164" s="17">
        <f>ROUND(IF(2&lt;F2164,2,F2164)*158*4/3,0)</f>
        <v>421</v>
      </c>
      <c r="H2164" s="1">
        <f t="shared" si="381"/>
        <v>0</v>
      </c>
      <c r="I2164" s="1"/>
      <c r="J2164" s="77"/>
      <c r="K2164" s="122"/>
    </row>
    <row r="2165" spans="1:11" ht="16.2" x14ac:dyDescent="0.3">
      <c r="A2165" s="63"/>
      <c r="B2165" s="45" t="s">
        <v>394</v>
      </c>
      <c r="C2165" s="4">
        <v>8</v>
      </c>
      <c r="D2165" s="4">
        <f t="shared" si="382"/>
        <v>7</v>
      </c>
      <c r="E2165" s="4">
        <f t="shared" si="384"/>
        <v>7</v>
      </c>
      <c r="F2165" s="4"/>
      <c r="G2165" s="17"/>
      <c r="H2165" s="1"/>
      <c r="I2165" s="1"/>
      <c r="J2165" s="77"/>
      <c r="K2165" s="122"/>
    </row>
    <row r="2166" spans="1:11" ht="16.2" x14ac:dyDescent="0.3">
      <c r="A2166" s="63"/>
      <c r="B2166" s="45" t="s">
        <v>395</v>
      </c>
      <c r="C2166" s="4">
        <v>8</v>
      </c>
      <c r="D2166" s="4">
        <f t="shared" si="382"/>
        <v>7</v>
      </c>
      <c r="E2166" s="4">
        <f t="shared" si="384"/>
        <v>7</v>
      </c>
      <c r="F2166" s="4"/>
      <c r="G2166" s="17"/>
      <c r="H2166" s="1"/>
      <c r="I2166" s="1"/>
      <c r="J2166" s="77"/>
      <c r="K2166" s="122"/>
    </row>
    <row r="2167" spans="1:11" ht="16.2" x14ac:dyDescent="0.3">
      <c r="A2167" s="63"/>
      <c r="B2167" s="45" t="s">
        <v>396</v>
      </c>
      <c r="C2167" s="4">
        <v>8</v>
      </c>
      <c r="D2167" s="4">
        <f t="shared" si="382"/>
        <v>7</v>
      </c>
      <c r="E2167" s="4">
        <f t="shared" si="384"/>
        <v>7</v>
      </c>
      <c r="F2167" s="4"/>
      <c r="G2167" s="17"/>
      <c r="H2167" s="1"/>
      <c r="I2167" s="1"/>
      <c r="J2167" s="77"/>
      <c r="K2167" s="122"/>
    </row>
    <row r="2168" spans="1:11" ht="16.2" x14ac:dyDescent="0.3">
      <c r="A2168" s="63"/>
      <c r="B2168" s="45" t="s">
        <v>397</v>
      </c>
      <c r="C2168" s="4">
        <v>8</v>
      </c>
      <c r="D2168" s="4">
        <f t="shared" si="382"/>
        <v>7</v>
      </c>
      <c r="E2168" s="4">
        <f t="shared" si="384"/>
        <v>7</v>
      </c>
      <c r="F2168" s="4"/>
      <c r="G2168" s="17"/>
      <c r="H2168" s="1"/>
      <c r="I2168" s="1"/>
      <c r="J2168" s="77"/>
      <c r="K2168" s="122"/>
    </row>
    <row r="2169" spans="1:11" ht="16.2" x14ac:dyDescent="0.3">
      <c r="A2169" s="63"/>
      <c r="B2169" s="45" t="s">
        <v>398</v>
      </c>
      <c r="C2169" s="4">
        <v>8</v>
      </c>
      <c r="D2169" s="4">
        <f t="shared" si="382"/>
        <v>7</v>
      </c>
      <c r="E2169" s="4">
        <f t="shared" si="384"/>
        <v>7</v>
      </c>
      <c r="F2169" s="4"/>
      <c r="G2169" s="17"/>
      <c r="H2169" s="1"/>
      <c r="I2169" s="1"/>
      <c r="J2169" s="77"/>
      <c r="K2169" s="122"/>
    </row>
    <row r="2170" spans="1:11" ht="16.2" x14ac:dyDescent="0.3">
      <c r="A2170" s="63"/>
      <c r="B2170" s="166" t="s">
        <v>2082</v>
      </c>
      <c r="C2170" s="19"/>
      <c r="D2170" s="19" t="str">
        <f t="shared" si="382"/>
        <v/>
      </c>
      <c r="E2170" s="19"/>
      <c r="F2170" s="19"/>
      <c r="G2170" s="20"/>
      <c r="H2170" s="28"/>
      <c r="I2170" s="28"/>
      <c r="J2170" s="91"/>
      <c r="K2170" s="122"/>
    </row>
    <row r="2171" spans="1:11" ht="16.2" x14ac:dyDescent="0.3">
      <c r="A2171" s="63"/>
      <c r="B2171" s="45" t="s">
        <v>399</v>
      </c>
      <c r="C2171" s="4"/>
      <c r="D2171" s="4"/>
      <c r="E2171" s="4"/>
      <c r="F2171" s="4"/>
      <c r="G2171" s="17"/>
      <c r="H2171" s="1"/>
      <c r="I2171" s="1"/>
      <c r="J2171" s="77"/>
      <c r="K2171" s="122"/>
    </row>
    <row r="2172" spans="1:11" ht="16.2" x14ac:dyDescent="0.3">
      <c r="A2172" s="63"/>
      <c r="B2172" s="45" t="s">
        <v>400</v>
      </c>
      <c r="C2172" s="4">
        <v>12</v>
      </c>
      <c r="D2172" s="4">
        <f t="shared" si="382"/>
        <v>10</v>
      </c>
      <c r="E2172" s="4">
        <f t="shared" ref="E2172:E2176" si="385">IF(D2172&lt;8,D2172,8)</f>
        <v>8</v>
      </c>
      <c r="F2172" s="4">
        <f t="shared" si="380"/>
        <v>2</v>
      </c>
      <c r="G2172" s="17">
        <f>ROUND(IF(2&lt;F2172,2,F2172)*158*4/3,0)</f>
        <v>421</v>
      </c>
      <c r="H2172" s="1">
        <f t="shared" si="381"/>
        <v>0</v>
      </c>
      <c r="I2172" s="1"/>
      <c r="J2172" s="77"/>
      <c r="K2172" s="122"/>
    </row>
    <row r="2173" spans="1:11" ht="16.2" x14ac:dyDescent="0.3">
      <c r="A2173" s="63"/>
      <c r="B2173" s="45" t="s">
        <v>401</v>
      </c>
      <c r="C2173" s="4">
        <v>13</v>
      </c>
      <c r="D2173" s="4">
        <f t="shared" si="382"/>
        <v>11</v>
      </c>
      <c r="E2173" s="4">
        <f t="shared" si="385"/>
        <v>8</v>
      </c>
      <c r="F2173" s="4">
        <v>2</v>
      </c>
      <c r="G2173" s="17">
        <f t="shared" ref="G2173:G2176" si="386">ROUND(IF(2&lt;F2173,2,F2173)*158*4/3,0)</f>
        <v>421</v>
      </c>
      <c r="H2173" s="17">
        <f t="shared" si="381"/>
        <v>0</v>
      </c>
      <c r="I2173" s="17">
        <v>1</v>
      </c>
      <c r="J2173" s="77"/>
      <c r="K2173" s="122"/>
    </row>
    <row r="2174" spans="1:11" ht="16.2" x14ac:dyDescent="0.3">
      <c r="A2174" s="63"/>
      <c r="B2174" s="45" t="s">
        <v>402</v>
      </c>
      <c r="C2174" s="4">
        <v>12</v>
      </c>
      <c r="D2174" s="4">
        <f t="shared" si="382"/>
        <v>10</v>
      </c>
      <c r="E2174" s="4">
        <f t="shared" si="385"/>
        <v>8</v>
      </c>
      <c r="F2174" s="4">
        <f t="shared" si="380"/>
        <v>2</v>
      </c>
      <c r="G2174" s="17">
        <f t="shared" si="386"/>
        <v>421</v>
      </c>
      <c r="H2174" s="17">
        <f t="shared" si="381"/>
        <v>0</v>
      </c>
      <c r="I2174" s="17"/>
      <c r="J2174" s="77"/>
      <c r="K2174" s="122"/>
    </row>
    <row r="2175" spans="1:11" ht="16.2" x14ac:dyDescent="0.3">
      <c r="A2175" s="63"/>
      <c r="B2175" s="45" t="s">
        <v>403</v>
      </c>
      <c r="C2175" s="4">
        <v>13</v>
      </c>
      <c r="D2175" s="4">
        <f t="shared" si="382"/>
        <v>11</v>
      </c>
      <c r="E2175" s="4">
        <f t="shared" si="385"/>
        <v>8</v>
      </c>
      <c r="F2175" s="4">
        <v>2</v>
      </c>
      <c r="G2175" s="17">
        <f t="shared" si="386"/>
        <v>421</v>
      </c>
      <c r="H2175" s="17">
        <f t="shared" si="381"/>
        <v>0</v>
      </c>
      <c r="I2175" s="17">
        <v>1</v>
      </c>
      <c r="J2175" s="77"/>
      <c r="K2175" s="122"/>
    </row>
    <row r="2176" spans="1:11" ht="16.2" x14ac:dyDescent="0.3">
      <c r="A2176" s="63"/>
      <c r="B2176" s="45" t="s">
        <v>404</v>
      </c>
      <c r="C2176" s="4">
        <v>13</v>
      </c>
      <c r="D2176" s="4">
        <f t="shared" si="382"/>
        <v>11</v>
      </c>
      <c r="E2176" s="4">
        <f t="shared" si="385"/>
        <v>8</v>
      </c>
      <c r="F2176" s="4">
        <v>2</v>
      </c>
      <c r="G2176" s="17">
        <f t="shared" si="386"/>
        <v>421</v>
      </c>
      <c r="H2176" s="17">
        <f t="shared" si="381"/>
        <v>0</v>
      </c>
      <c r="I2176" s="17">
        <v>1</v>
      </c>
      <c r="J2176" s="77"/>
      <c r="K2176" s="122"/>
    </row>
    <row r="2177" spans="1:11" ht="16.2" x14ac:dyDescent="0.3">
      <c r="A2177" s="63"/>
      <c r="B2177" s="45" t="s">
        <v>494</v>
      </c>
      <c r="C2177" s="4"/>
      <c r="D2177" s="4" t="str">
        <f t="shared" si="382"/>
        <v/>
      </c>
      <c r="E2177" s="4"/>
      <c r="F2177" s="4"/>
      <c r="G2177" s="17"/>
      <c r="H2177" s="1"/>
      <c r="I2177" s="1"/>
      <c r="J2177" s="77"/>
      <c r="K2177" s="122"/>
    </row>
    <row r="2178" spans="1:11" ht="16.2" x14ac:dyDescent="0.3">
      <c r="A2178" s="63"/>
      <c r="B2178" s="45" t="s">
        <v>495</v>
      </c>
      <c r="C2178" s="4"/>
      <c r="D2178" s="4" t="str">
        <f t="shared" si="382"/>
        <v/>
      </c>
      <c r="E2178" s="4"/>
      <c r="F2178" s="4"/>
      <c r="G2178" s="17"/>
      <c r="H2178" s="1"/>
      <c r="I2178" s="1"/>
      <c r="J2178" s="77"/>
      <c r="K2178" s="122"/>
    </row>
    <row r="2179" spans="1:11" ht="16.2" x14ac:dyDescent="0.3">
      <c r="A2179" s="63"/>
      <c r="B2179" s="45" t="s">
        <v>496</v>
      </c>
      <c r="C2179" s="4">
        <v>12</v>
      </c>
      <c r="D2179" s="4">
        <f t="shared" si="382"/>
        <v>10</v>
      </c>
      <c r="E2179" s="4">
        <f t="shared" ref="E2179:E2184" si="387">IF(D2179&lt;8,D2179,8)</f>
        <v>8</v>
      </c>
      <c r="F2179" s="4">
        <f t="shared" si="380"/>
        <v>2</v>
      </c>
      <c r="G2179" s="17">
        <f>ROUND(IF(2&lt;F2179,2,F2179)*158*4/3,0)</f>
        <v>421</v>
      </c>
      <c r="H2179" s="1">
        <f t="shared" si="381"/>
        <v>0</v>
      </c>
      <c r="I2179" s="1"/>
      <c r="J2179" s="77"/>
      <c r="K2179" s="122"/>
    </row>
    <row r="2180" spans="1:11" ht="16.2" x14ac:dyDescent="0.3">
      <c r="A2180" s="63"/>
      <c r="B2180" s="45" t="s">
        <v>497</v>
      </c>
      <c r="C2180" s="4">
        <v>8</v>
      </c>
      <c r="D2180" s="4">
        <f t="shared" si="382"/>
        <v>7</v>
      </c>
      <c r="E2180" s="4">
        <f t="shared" si="387"/>
        <v>7</v>
      </c>
      <c r="F2180" s="4"/>
      <c r="G2180" s="17"/>
      <c r="H2180" s="1"/>
      <c r="I2180" s="1"/>
      <c r="J2180" s="77"/>
      <c r="K2180" s="122"/>
    </row>
    <row r="2181" spans="1:11" ht="16.2" x14ac:dyDescent="0.3">
      <c r="A2181" s="63"/>
      <c r="B2181" s="45" t="s">
        <v>498</v>
      </c>
      <c r="C2181" s="4">
        <v>8</v>
      </c>
      <c r="D2181" s="4">
        <f t="shared" si="382"/>
        <v>7</v>
      </c>
      <c r="E2181" s="4">
        <f t="shared" si="387"/>
        <v>7</v>
      </c>
      <c r="F2181" s="4"/>
      <c r="G2181" s="17"/>
      <c r="H2181" s="17"/>
      <c r="I2181" s="17"/>
      <c r="J2181" s="77"/>
      <c r="K2181" s="122"/>
    </row>
    <row r="2182" spans="1:11" ht="16.2" x14ac:dyDescent="0.3">
      <c r="A2182" s="63"/>
      <c r="B2182" s="45" t="s">
        <v>499</v>
      </c>
      <c r="C2182" s="4">
        <v>8</v>
      </c>
      <c r="D2182" s="4">
        <f t="shared" si="382"/>
        <v>7</v>
      </c>
      <c r="E2182" s="4">
        <f t="shared" si="387"/>
        <v>7</v>
      </c>
      <c r="F2182" s="4"/>
      <c r="G2182" s="17"/>
      <c r="H2182" s="17"/>
      <c r="I2182" s="17"/>
      <c r="J2182" s="77"/>
      <c r="K2182" s="122"/>
    </row>
    <row r="2183" spans="1:11" ht="16.2" x14ac:dyDescent="0.3">
      <c r="A2183" s="63"/>
      <c r="B2183" s="45" t="s">
        <v>500</v>
      </c>
      <c r="C2183" s="4">
        <v>8</v>
      </c>
      <c r="D2183" s="4">
        <f t="shared" si="382"/>
        <v>7</v>
      </c>
      <c r="E2183" s="4">
        <f t="shared" si="387"/>
        <v>7</v>
      </c>
      <c r="F2183" s="4"/>
      <c r="G2183" s="17"/>
      <c r="H2183" s="17"/>
      <c r="I2183" s="17"/>
      <c r="J2183" s="77"/>
      <c r="K2183" s="122"/>
    </row>
    <row r="2184" spans="1:11" ht="16.2" x14ac:dyDescent="0.3">
      <c r="A2184" s="63"/>
      <c r="B2184" s="45" t="s">
        <v>501</v>
      </c>
      <c r="C2184" s="4">
        <v>12</v>
      </c>
      <c r="D2184" s="4">
        <f t="shared" si="382"/>
        <v>10</v>
      </c>
      <c r="E2184" s="4">
        <f t="shared" si="387"/>
        <v>8</v>
      </c>
      <c r="F2184" s="4">
        <f t="shared" ref="F2184:F2186" si="388">D2184-8</f>
        <v>2</v>
      </c>
      <c r="G2184" s="17">
        <f>ROUND(IF(2&lt;F2184,2,F2184)*158*4/3,0)</f>
        <v>421</v>
      </c>
      <c r="H2184" s="17">
        <f t="shared" ref="H2184:H2186" si="389">IF(F2184&gt;2,F2184-2,0)*158*5/3</f>
        <v>0</v>
      </c>
      <c r="I2184" s="17"/>
      <c r="J2184" s="77"/>
      <c r="K2184" s="122"/>
    </row>
    <row r="2185" spans="1:11" ht="16.2" x14ac:dyDescent="0.3">
      <c r="A2185" s="63"/>
      <c r="B2185" s="45" t="s">
        <v>502</v>
      </c>
      <c r="C2185" s="4"/>
      <c r="D2185" s="4" t="str">
        <f t="shared" si="382"/>
        <v/>
      </c>
      <c r="E2185" s="4"/>
      <c r="F2185" s="4"/>
      <c r="G2185" s="17"/>
      <c r="H2185" s="17"/>
      <c r="I2185" s="17"/>
      <c r="J2185" s="77"/>
      <c r="K2185" s="122"/>
    </row>
    <row r="2186" spans="1:11" ht="16.2" x14ac:dyDescent="0.3">
      <c r="A2186" s="63"/>
      <c r="B2186" s="45" t="s">
        <v>503</v>
      </c>
      <c r="C2186" s="4">
        <v>12</v>
      </c>
      <c r="D2186" s="4">
        <f t="shared" si="382"/>
        <v>10</v>
      </c>
      <c r="E2186" s="4">
        <f t="shared" ref="E2186" si="390">IF(D2186&lt;8,D2186,8)</f>
        <v>8</v>
      </c>
      <c r="F2186" s="4">
        <f t="shared" si="388"/>
        <v>2</v>
      </c>
      <c r="G2186" s="17">
        <f>ROUND(IF(2&lt;F2186,2,F2186)*158*4/3,0)</f>
        <v>421</v>
      </c>
      <c r="H2186" s="17">
        <f t="shared" si="389"/>
        <v>0</v>
      </c>
      <c r="I2186" s="17"/>
      <c r="J2186" s="77"/>
      <c r="K2186" s="122"/>
    </row>
    <row r="2187" spans="1:11" ht="16.2" x14ac:dyDescent="0.3">
      <c r="A2187" s="63"/>
      <c r="B2187" s="8" t="s">
        <v>59</v>
      </c>
      <c r="C2187" s="4"/>
      <c r="D2187" s="4">
        <v>179</v>
      </c>
      <c r="E2187" s="4"/>
      <c r="F2187" s="4">
        <f>SUM(F2156:F2186)</f>
        <v>22</v>
      </c>
      <c r="G2187" s="1"/>
      <c r="H2187" s="1"/>
      <c r="I2187" s="1">
        <v>3</v>
      </c>
      <c r="J2187" s="77">
        <v>28282</v>
      </c>
      <c r="K2187" s="122"/>
    </row>
    <row r="2188" spans="1:11" ht="32.4" x14ac:dyDescent="0.3">
      <c r="A2188" s="63"/>
      <c r="B2188" s="90" t="s">
        <v>1849</v>
      </c>
      <c r="C2188" s="4"/>
      <c r="D2188" s="4"/>
      <c r="E2188" s="4"/>
      <c r="F2188" s="4"/>
      <c r="G2188" s="1"/>
      <c r="H2188" s="1"/>
      <c r="I2188" s="1"/>
      <c r="J2188" s="43">
        <v>5421</v>
      </c>
      <c r="K2188" s="122"/>
    </row>
    <row r="2189" spans="1:11" ht="16.2" x14ac:dyDescent="0.3">
      <c r="A2189" s="63"/>
      <c r="B2189" s="8" t="s">
        <v>1817</v>
      </c>
      <c r="C2189" s="4"/>
      <c r="D2189" s="4"/>
      <c r="E2189" s="4"/>
      <c r="F2189" s="4"/>
      <c r="G2189" s="1"/>
      <c r="H2189" s="1"/>
      <c r="I2189" s="1"/>
      <c r="J2189" s="43">
        <v>33703</v>
      </c>
      <c r="K2189" s="122"/>
    </row>
    <row r="2190" spans="1:11" ht="16.2" x14ac:dyDescent="0.3">
      <c r="A2190" s="63"/>
      <c r="B2190" s="8" t="s">
        <v>1</v>
      </c>
      <c r="C2190" s="4"/>
      <c r="D2190" s="4"/>
      <c r="E2190" s="4"/>
      <c r="F2190" s="4"/>
      <c r="G2190" s="1"/>
      <c r="H2190" s="1"/>
      <c r="I2190" s="1"/>
      <c r="J2190" s="43">
        <v>38438</v>
      </c>
      <c r="K2190" s="122"/>
    </row>
    <row r="2191" spans="1:11" ht="16.2" x14ac:dyDescent="0.3">
      <c r="A2191" s="63"/>
      <c r="B2191" s="8" t="s">
        <v>405</v>
      </c>
      <c r="C2191" s="9"/>
      <c r="D2191" s="9"/>
      <c r="E2191" s="9"/>
      <c r="F2191" s="9"/>
      <c r="G2191" s="10"/>
      <c r="H2191" s="10"/>
      <c r="I2191" s="10"/>
      <c r="J2191" s="78">
        <v>4735</v>
      </c>
      <c r="K2191" s="122"/>
    </row>
    <row r="2192" spans="1:11" x14ac:dyDescent="0.3">
      <c r="A2192" s="63"/>
      <c r="B2192"/>
      <c r="K2192" s="122"/>
    </row>
    <row r="2193" spans="1:11" ht="16.2" x14ac:dyDescent="0.3">
      <c r="A2193" s="63"/>
      <c r="B2193" s="69" t="s">
        <v>1789</v>
      </c>
      <c r="C2193" s="4">
        <v>12</v>
      </c>
      <c r="D2193" s="4">
        <f t="shared" ref="D2193:D2218" si="391">IF((OR(C2193&gt;12,C2193=12)),C2193-2,IF(C2193=8,C2193-1,""))</f>
        <v>10</v>
      </c>
      <c r="E2193" s="4">
        <f t="shared" ref="E2193:E2196" si="392">IF(D2193&lt;8,D2193,8)</f>
        <v>8</v>
      </c>
      <c r="F2193" s="4">
        <f t="shared" ref="F2193:F2205" si="393">D2193-8</f>
        <v>2</v>
      </c>
      <c r="G2193" s="17">
        <f>ROUND(IF(2&lt;F2193,2,F2193)*158*4/3,0)</f>
        <v>421</v>
      </c>
      <c r="H2193" s="17">
        <f t="shared" ref="H2193:H2205" si="394">IF(F2193&gt;2,F2193-2,0)*158*5/3</f>
        <v>0</v>
      </c>
      <c r="I2193" s="17"/>
      <c r="J2193" s="77"/>
      <c r="K2193" s="122"/>
    </row>
    <row r="2194" spans="1:11" ht="16.2" x14ac:dyDescent="0.3">
      <c r="A2194" s="63"/>
      <c r="B2194" s="69" t="s">
        <v>505</v>
      </c>
      <c r="C2194" s="4">
        <v>12</v>
      </c>
      <c r="D2194" s="4">
        <f t="shared" si="391"/>
        <v>10</v>
      </c>
      <c r="E2194" s="4">
        <f t="shared" si="392"/>
        <v>8</v>
      </c>
      <c r="F2194" s="4">
        <f t="shared" si="393"/>
        <v>2</v>
      </c>
      <c r="G2194" s="17">
        <f t="shared" ref="G2194:G2205" si="395">ROUND(IF(2&lt;F2194,2,F2194)*158*4/3,0)</f>
        <v>421</v>
      </c>
      <c r="H2194" s="17">
        <f t="shared" si="394"/>
        <v>0</v>
      </c>
      <c r="I2194" s="17"/>
      <c r="J2194" s="77"/>
      <c r="K2194" s="122"/>
    </row>
    <row r="2195" spans="1:11" ht="16.2" x14ac:dyDescent="0.3">
      <c r="A2195" s="63"/>
      <c r="B2195" s="69" t="s">
        <v>506</v>
      </c>
      <c r="C2195" s="4">
        <v>12</v>
      </c>
      <c r="D2195" s="4">
        <f t="shared" si="391"/>
        <v>10</v>
      </c>
      <c r="E2195" s="4">
        <f t="shared" si="392"/>
        <v>8</v>
      </c>
      <c r="F2195" s="4">
        <f t="shared" si="393"/>
        <v>2</v>
      </c>
      <c r="G2195" s="17">
        <f t="shared" si="395"/>
        <v>421</v>
      </c>
      <c r="H2195" s="17">
        <f t="shared" si="394"/>
        <v>0</v>
      </c>
      <c r="I2195" s="17"/>
      <c r="J2195" s="77"/>
      <c r="K2195" s="122"/>
    </row>
    <row r="2196" spans="1:11" ht="16.2" x14ac:dyDescent="0.3">
      <c r="A2196" s="63"/>
      <c r="B2196" s="69" t="s">
        <v>507</v>
      </c>
      <c r="C2196" s="4">
        <v>12</v>
      </c>
      <c r="D2196" s="4">
        <f t="shared" si="391"/>
        <v>10</v>
      </c>
      <c r="E2196" s="4">
        <f t="shared" si="392"/>
        <v>8</v>
      </c>
      <c r="F2196" s="4">
        <f t="shared" si="393"/>
        <v>2</v>
      </c>
      <c r="G2196" s="17">
        <f t="shared" si="395"/>
        <v>421</v>
      </c>
      <c r="H2196" s="17">
        <f t="shared" si="394"/>
        <v>0</v>
      </c>
      <c r="I2196" s="17"/>
      <c r="J2196" s="77"/>
      <c r="K2196" s="122"/>
    </row>
    <row r="2197" spans="1:11" ht="16.2" x14ac:dyDescent="0.3">
      <c r="A2197" s="63"/>
      <c r="B2197" s="69" t="s">
        <v>508</v>
      </c>
      <c r="C2197" s="4"/>
      <c r="D2197" s="4" t="str">
        <f t="shared" si="391"/>
        <v/>
      </c>
      <c r="E2197" s="4"/>
      <c r="F2197" s="4"/>
      <c r="G2197" s="17"/>
      <c r="H2197" s="17"/>
      <c r="I2197" s="17"/>
      <c r="J2197" s="77"/>
      <c r="K2197" s="122"/>
    </row>
    <row r="2198" spans="1:11" ht="16.2" x14ac:dyDescent="0.3">
      <c r="A2198" s="63"/>
      <c r="B2198" s="69" t="s">
        <v>509</v>
      </c>
      <c r="C2198" s="4">
        <v>12</v>
      </c>
      <c r="D2198" s="4">
        <f t="shared" si="391"/>
        <v>10</v>
      </c>
      <c r="E2198" s="4">
        <f t="shared" ref="E2198:E2203" si="396">IF(D2198&lt;8,D2198,8)</f>
        <v>8</v>
      </c>
      <c r="F2198" s="4">
        <f t="shared" si="393"/>
        <v>2</v>
      </c>
      <c r="G2198" s="17">
        <f t="shared" si="395"/>
        <v>421</v>
      </c>
      <c r="H2198" s="17">
        <f t="shared" si="394"/>
        <v>0</v>
      </c>
      <c r="I2198" s="17"/>
      <c r="J2198" s="77"/>
      <c r="K2198" s="122"/>
    </row>
    <row r="2199" spans="1:11" ht="16.2" x14ac:dyDescent="0.3">
      <c r="A2199" s="63"/>
      <c r="B2199" s="69" t="s">
        <v>510</v>
      </c>
      <c r="C2199" s="4">
        <v>12</v>
      </c>
      <c r="D2199" s="4">
        <f t="shared" si="391"/>
        <v>10</v>
      </c>
      <c r="E2199" s="4">
        <f t="shared" si="396"/>
        <v>8</v>
      </c>
      <c r="F2199" s="4">
        <f t="shared" si="393"/>
        <v>2</v>
      </c>
      <c r="G2199" s="17">
        <f t="shared" si="395"/>
        <v>421</v>
      </c>
      <c r="H2199" s="17">
        <f t="shared" si="394"/>
        <v>0</v>
      </c>
      <c r="I2199" s="17"/>
      <c r="J2199" s="77"/>
      <c r="K2199" s="122"/>
    </row>
    <row r="2200" spans="1:11" ht="16.2" x14ac:dyDescent="0.3">
      <c r="A2200" s="63"/>
      <c r="B2200" s="69" t="s">
        <v>511</v>
      </c>
      <c r="C2200" s="4">
        <v>12</v>
      </c>
      <c r="D2200" s="4">
        <f t="shared" si="391"/>
        <v>10</v>
      </c>
      <c r="E2200" s="4">
        <f t="shared" si="396"/>
        <v>8</v>
      </c>
      <c r="F2200" s="4">
        <f t="shared" si="393"/>
        <v>2</v>
      </c>
      <c r="G2200" s="17">
        <f t="shared" si="395"/>
        <v>421</v>
      </c>
      <c r="H2200" s="17">
        <f t="shared" si="394"/>
        <v>0</v>
      </c>
      <c r="I2200" s="17"/>
      <c r="J2200" s="77"/>
      <c r="K2200" s="122"/>
    </row>
    <row r="2201" spans="1:11" ht="16.2" x14ac:dyDescent="0.3">
      <c r="A2201" s="63"/>
      <c r="B2201" s="69" t="s">
        <v>512</v>
      </c>
      <c r="C2201" s="4">
        <v>12</v>
      </c>
      <c r="D2201" s="4">
        <f t="shared" si="391"/>
        <v>10</v>
      </c>
      <c r="E2201" s="4">
        <f t="shared" si="396"/>
        <v>8</v>
      </c>
      <c r="F2201" s="4">
        <f t="shared" si="393"/>
        <v>2</v>
      </c>
      <c r="G2201" s="17">
        <f t="shared" si="395"/>
        <v>421</v>
      </c>
      <c r="H2201" s="17">
        <f t="shared" si="394"/>
        <v>0</v>
      </c>
      <c r="I2201" s="17"/>
      <c r="J2201" s="77"/>
      <c r="K2201" s="122"/>
    </row>
    <row r="2202" spans="1:11" ht="16.2" x14ac:dyDescent="0.3">
      <c r="A2202" s="63"/>
      <c r="B2202" s="69" t="s">
        <v>513</v>
      </c>
      <c r="C2202" s="4">
        <v>12</v>
      </c>
      <c r="D2202" s="4">
        <f t="shared" si="391"/>
        <v>10</v>
      </c>
      <c r="E2202" s="4">
        <f t="shared" si="396"/>
        <v>8</v>
      </c>
      <c r="F2202" s="4">
        <f t="shared" si="393"/>
        <v>2</v>
      </c>
      <c r="G2202" s="17">
        <f t="shared" si="395"/>
        <v>421</v>
      </c>
      <c r="H2202" s="17">
        <f t="shared" si="394"/>
        <v>0</v>
      </c>
      <c r="I2202" s="17"/>
      <c r="J2202" s="77"/>
      <c r="K2202" s="122"/>
    </row>
    <row r="2203" spans="1:11" s="140" customFormat="1" ht="32.4" x14ac:dyDescent="0.3">
      <c r="A2203" s="153"/>
      <c r="B2203" s="177" t="s">
        <v>1951</v>
      </c>
      <c r="C2203" s="10">
        <v>12</v>
      </c>
      <c r="D2203" s="10">
        <f t="shared" si="391"/>
        <v>10</v>
      </c>
      <c r="E2203" s="10">
        <f t="shared" si="396"/>
        <v>8</v>
      </c>
      <c r="F2203" s="10">
        <f t="shared" si="393"/>
        <v>2</v>
      </c>
      <c r="G2203" s="38">
        <f t="shared" si="395"/>
        <v>421</v>
      </c>
      <c r="H2203" s="38">
        <f t="shared" si="394"/>
        <v>0</v>
      </c>
      <c r="I2203" s="38"/>
      <c r="J2203" s="82"/>
      <c r="K2203" s="154">
        <v>2949</v>
      </c>
    </row>
    <row r="2204" spans="1:11" ht="16.2" x14ac:dyDescent="0.3">
      <c r="A2204" s="63"/>
      <c r="B2204" s="69" t="s">
        <v>514</v>
      </c>
      <c r="C2204" s="4"/>
      <c r="D2204" s="4" t="str">
        <f t="shared" si="391"/>
        <v/>
      </c>
      <c r="E2204" s="4"/>
      <c r="F2204" s="4"/>
      <c r="G2204" s="17"/>
      <c r="H2204" s="17"/>
      <c r="I2204" s="17"/>
      <c r="J2204" s="77"/>
      <c r="K2204" s="122"/>
    </row>
    <row r="2205" spans="1:11" ht="16.2" x14ac:dyDescent="0.3">
      <c r="A2205" s="63"/>
      <c r="B2205" s="69" t="s">
        <v>515</v>
      </c>
      <c r="C2205" s="4">
        <v>12</v>
      </c>
      <c r="D2205" s="4">
        <f t="shared" si="391"/>
        <v>10</v>
      </c>
      <c r="E2205" s="4">
        <f t="shared" ref="E2205:E2211" si="397">IF(D2205&lt;8,D2205,8)</f>
        <v>8</v>
      </c>
      <c r="F2205" s="4">
        <f t="shared" si="393"/>
        <v>2</v>
      </c>
      <c r="G2205" s="17">
        <f t="shared" si="395"/>
        <v>421</v>
      </c>
      <c r="H2205" s="17">
        <f t="shared" si="394"/>
        <v>0</v>
      </c>
      <c r="I2205" s="17"/>
      <c r="J2205" s="77"/>
      <c r="K2205" s="122"/>
    </row>
    <row r="2206" spans="1:11" ht="16.2" x14ac:dyDescent="0.3">
      <c r="A2206" s="63"/>
      <c r="B2206" s="69" t="s">
        <v>516</v>
      </c>
      <c r="C2206" s="4">
        <v>8</v>
      </c>
      <c r="D2206" s="4">
        <f t="shared" si="391"/>
        <v>7</v>
      </c>
      <c r="E2206" s="4">
        <f t="shared" si="397"/>
        <v>7</v>
      </c>
      <c r="F2206" s="4"/>
      <c r="G2206" s="17"/>
      <c r="H2206" s="17"/>
      <c r="I2206" s="17"/>
      <c r="J2206" s="77"/>
      <c r="K2206" s="122"/>
    </row>
    <row r="2207" spans="1:11" ht="16.2" x14ac:dyDescent="0.3">
      <c r="A2207" s="63"/>
      <c r="B2207" s="45" t="s">
        <v>1771</v>
      </c>
      <c r="C2207" s="4">
        <v>8</v>
      </c>
      <c r="D2207" s="4">
        <f t="shared" si="391"/>
        <v>7</v>
      </c>
      <c r="E2207" s="4">
        <f t="shared" si="397"/>
        <v>7</v>
      </c>
      <c r="F2207" s="4"/>
      <c r="G2207" s="17"/>
      <c r="H2207" s="17"/>
      <c r="I2207" s="17"/>
      <c r="J2207" s="77"/>
      <c r="K2207" s="122"/>
    </row>
    <row r="2208" spans="1:11" ht="16.2" x14ac:dyDescent="0.3">
      <c r="A2208" s="63"/>
      <c r="B2208" s="45" t="s">
        <v>517</v>
      </c>
      <c r="C2208" s="4">
        <v>8</v>
      </c>
      <c r="D2208" s="4">
        <f t="shared" si="391"/>
        <v>7</v>
      </c>
      <c r="E2208" s="4">
        <f t="shared" si="397"/>
        <v>7</v>
      </c>
      <c r="F2208" s="4"/>
      <c r="G2208" s="17"/>
      <c r="H2208" s="17"/>
      <c r="I2208" s="17"/>
      <c r="J2208" s="77"/>
      <c r="K2208" s="122"/>
    </row>
    <row r="2209" spans="1:11" ht="16.2" x14ac:dyDescent="0.3">
      <c r="A2209" s="63"/>
      <c r="B2209" s="45" t="s">
        <v>518</v>
      </c>
      <c r="C2209" s="4">
        <v>8</v>
      </c>
      <c r="D2209" s="4">
        <f t="shared" si="391"/>
        <v>7</v>
      </c>
      <c r="E2209" s="4">
        <f t="shared" si="397"/>
        <v>7</v>
      </c>
      <c r="F2209" s="4"/>
      <c r="G2209" s="17"/>
      <c r="H2209" s="17"/>
      <c r="I2209" s="17"/>
      <c r="J2209" s="77"/>
      <c r="K2209" s="122"/>
    </row>
    <row r="2210" spans="1:11" ht="16.2" x14ac:dyDescent="0.3">
      <c r="A2210" s="63"/>
      <c r="B2210" s="45" t="s">
        <v>519</v>
      </c>
      <c r="C2210" s="4">
        <v>8</v>
      </c>
      <c r="D2210" s="4">
        <f t="shared" si="391"/>
        <v>7</v>
      </c>
      <c r="E2210" s="4">
        <f t="shared" si="397"/>
        <v>7</v>
      </c>
      <c r="F2210" s="4"/>
      <c r="G2210" s="17"/>
      <c r="H2210" s="17"/>
      <c r="I2210" s="17"/>
      <c r="J2210" s="77"/>
      <c r="K2210" s="122"/>
    </row>
    <row r="2211" spans="1:11" ht="16.2" x14ac:dyDescent="0.3">
      <c r="A2211" s="63"/>
      <c r="B2211" s="45" t="s">
        <v>520</v>
      </c>
      <c r="C2211" s="4">
        <v>8</v>
      </c>
      <c r="D2211" s="4">
        <f t="shared" si="391"/>
        <v>7</v>
      </c>
      <c r="E2211" s="4">
        <f t="shared" si="397"/>
        <v>7</v>
      </c>
      <c r="F2211" s="4"/>
      <c r="G2211" s="17"/>
      <c r="H2211" s="17"/>
      <c r="I2211" s="17"/>
      <c r="J2211" s="77"/>
      <c r="K2211" s="122"/>
    </row>
    <row r="2212" spans="1:11" ht="16.2" x14ac:dyDescent="0.3">
      <c r="A2212" s="63"/>
      <c r="B2212" s="45" t="s">
        <v>521</v>
      </c>
      <c r="C2212" s="4"/>
      <c r="D2212" s="4" t="str">
        <f t="shared" si="391"/>
        <v/>
      </c>
      <c r="E2212" s="4"/>
      <c r="F2212" s="4"/>
      <c r="G2212" s="17"/>
      <c r="H2212" s="17"/>
      <c r="I2212" s="17"/>
      <c r="J2212" s="77"/>
      <c r="K2212" s="122"/>
    </row>
    <row r="2213" spans="1:11" ht="16.2" x14ac:dyDescent="0.3">
      <c r="A2213" s="63"/>
      <c r="B2213" s="45" t="s">
        <v>522</v>
      </c>
      <c r="C2213" s="4">
        <v>8</v>
      </c>
      <c r="D2213" s="4">
        <f t="shared" si="391"/>
        <v>7</v>
      </c>
      <c r="E2213" s="4">
        <f t="shared" ref="E2213:E2218" si="398">IF(D2213&lt;8,D2213,8)</f>
        <v>7</v>
      </c>
      <c r="F2213" s="4"/>
      <c r="G2213" s="17"/>
      <c r="H2213" s="17"/>
      <c r="I2213" s="17"/>
      <c r="J2213" s="77"/>
      <c r="K2213" s="122"/>
    </row>
    <row r="2214" spans="1:11" ht="16.2" x14ac:dyDescent="0.3">
      <c r="A2214" s="63"/>
      <c r="B2214" s="45" t="s">
        <v>523</v>
      </c>
      <c r="C2214" s="4">
        <v>8</v>
      </c>
      <c r="D2214" s="4">
        <f t="shared" si="391"/>
        <v>7</v>
      </c>
      <c r="E2214" s="4">
        <f t="shared" si="398"/>
        <v>7</v>
      </c>
      <c r="F2214" s="4"/>
      <c r="G2214" s="1"/>
      <c r="H2214" s="17"/>
      <c r="I2214" s="17"/>
      <c r="J2214" s="77"/>
      <c r="K2214" s="122"/>
    </row>
    <row r="2215" spans="1:11" ht="16.2" x14ac:dyDescent="0.3">
      <c r="A2215" s="63"/>
      <c r="B2215" s="45" t="s">
        <v>524</v>
      </c>
      <c r="C2215" s="4">
        <v>8</v>
      </c>
      <c r="D2215" s="4">
        <f t="shared" si="391"/>
        <v>7</v>
      </c>
      <c r="E2215" s="4">
        <f t="shared" si="398"/>
        <v>7</v>
      </c>
      <c r="F2215" s="4"/>
      <c r="G2215" s="1"/>
      <c r="H2215" s="17"/>
      <c r="I2215" s="17"/>
      <c r="J2215" s="77"/>
      <c r="K2215" s="122"/>
    </row>
    <row r="2216" spans="1:11" ht="16.2" x14ac:dyDescent="0.3">
      <c r="A2216" s="63"/>
      <c r="B2216" s="45" t="s">
        <v>525</v>
      </c>
      <c r="C2216" s="4">
        <v>8</v>
      </c>
      <c r="D2216" s="4">
        <f t="shared" si="391"/>
        <v>7</v>
      </c>
      <c r="E2216" s="4">
        <f t="shared" si="398"/>
        <v>7</v>
      </c>
      <c r="F2216" s="4"/>
      <c r="G2216" s="1"/>
      <c r="H2216" s="1"/>
      <c r="I2216" s="1"/>
      <c r="J2216" s="77"/>
      <c r="K2216" s="122"/>
    </row>
    <row r="2217" spans="1:11" ht="16.2" x14ac:dyDescent="0.3">
      <c r="A2217" s="63"/>
      <c r="B2217" s="45" t="s">
        <v>526</v>
      </c>
      <c r="C2217" s="4">
        <v>8</v>
      </c>
      <c r="D2217" s="4">
        <f t="shared" si="391"/>
        <v>7</v>
      </c>
      <c r="E2217" s="4">
        <f t="shared" si="398"/>
        <v>7</v>
      </c>
      <c r="F2217" s="4"/>
      <c r="G2217" s="1"/>
      <c r="H2217" s="1"/>
      <c r="I2217" s="1"/>
      <c r="J2217" s="77"/>
      <c r="K2217" s="122"/>
    </row>
    <row r="2218" spans="1:11" ht="16.2" x14ac:dyDescent="0.3">
      <c r="A2218" s="63"/>
      <c r="B2218" s="45" t="s">
        <v>527</v>
      </c>
      <c r="C2218" s="4">
        <v>8</v>
      </c>
      <c r="D2218" s="4">
        <f t="shared" si="391"/>
        <v>7</v>
      </c>
      <c r="E2218" s="4">
        <f t="shared" si="398"/>
        <v>7</v>
      </c>
      <c r="F2218" s="4"/>
      <c r="G2218" s="1"/>
      <c r="H2218" s="1"/>
      <c r="I2218" s="1"/>
      <c r="J2218" s="77"/>
      <c r="K2218" s="122"/>
    </row>
    <row r="2219" spans="1:11" ht="16.2" x14ac:dyDescent="0.3">
      <c r="A2219" s="63"/>
      <c r="B2219" s="45" t="s">
        <v>528</v>
      </c>
      <c r="C2219" s="4"/>
      <c r="D2219" s="4"/>
      <c r="E2219" s="4"/>
      <c r="F2219" s="4"/>
      <c r="G2219" s="1"/>
      <c r="H2219" s="1"/>
      <c r="I2219" s="1"/>
      <c r="J2219" s="77"/>
      <c r="K2219" s="122"/>
    </row>
    <row r="2220" spans="1:11" ht="16.2" x14ac:dyDescent="0.3">
      <c r="A2220" s="63"/>
      <c r="B2220" s="45" t="s">
        <v>529</v>
      </c>
      <c r="C2220" s="4"/>
      <c r="D2220" s="4"/>
      <c r="E2220" s="4"/>
      <c r="F2220" s="4"/>
      <c r="G2220" s="1"/>
      <c r="H2220" s="1"/>
      <c r="I2220" s="1"/>
      <c r="J2220" s="77"/>
      <c r="K2220" s="122"/>
    </row>
    <row r="2221" spans="1:11" ht="16.2" x14ac:dyDescent="0.3">
      <c r="A2221" s="63"/>
      <c r="B2221" s="45" t="s">
        <v>530</v>
      </c>
      <c r="C2221" s="4">
        <v>8</v>
      </c>
      <c r="D2221" s="4">
        <v>7</v>
      </c>
      <c r="E2221" s="4">
        <f t="shared" ref="E2221" si="399">IF(D2221&lt;8,D2221,8)</f>
        <v>7</v>
      </c>
      <c r="F2221" s="4"/>
      <c r="G2221" s="1"/>
      <c r="H2221" s="1"/>
      <c r="I2221" s="1"/>
      <c r="J2221" s="77"/>
      <c r="K2221" s="122"/>
    </row>
    <row r="2222" spans="1:11" ht="16.2" x14ac:dyDescent="0.3">
      <c r="A2222" s="63"/>
      <c r="B2222" s="8" t="s">
        <v>59</v>
      </c>
      <c r="C2222" s="4"/>
      <c r="D2222" s="4">
        <v>171</v>
      </c>
      <c r="E2222" s="4"/>
      <c r="F2222" s="4">
        <v>20</v>
      </c>
      <c r="G2222" s="1"/>
      <c r="H2222" s="1"/>
      <c r="I2222" s="1"/>
      <c r="J2222" s="77">
        <f>171*158</f>
        <v>27018</v>
      </c>
      <c r="K2222" s="122"/>
    </row>
    <row r="2223" spans="1:11" ht="32.4" x14ac:dyDescent="0.3">
      <c r="A2223" s="63"/>
      <c r="B2223" s="90" t="s">
        <v>1849</v>
      </c>
      <c r="C2223" s="4"/>
      <c r="D2223" s="4"/>
      <c r="E2223" s="4"/>
      <c r="F2223" s="4"/>
      <c r="G2223" s="1"/>
      <c r="H2223" s="1"/>
      <c r="I2223" s="1"/>
      <c r="J2223" s="77">
        <f>158*20*4/3</f>
        <v>4213.333333333333</v>
      </c>
      <c r="K2223" s="122">
        <v>2949</v>
      </c>
    </row>
    <row r="2224" spans="1:11" ht="16.2" x14ac:dyDescent="0.3">
      <c r="A2224" s="63"/>
      <c r="B2224" s="8" t="s">
        <v>1817</v>
      </c>
      <c r="C2224" s="4"/>
      <c r="D2224" s="4"/>
      <c r="E2224" s="4"/>
      <c r="F2224" s="4"/>
      <c r="G2224" s="1"/>
      <c r="H2224" s="1"/>
      <c r="I2224" s="1"/>
      <c r="J2224" s="77">
        <v>34180</v>
      </c>
      <c r="K2224" s="122"/>
    </row>
    <row r="2225" spans="1:11" ht="16.2" x14ac:dyDescent="0.3">
      <c r="A2225" s="63"/>
      <c r="B2225" s="8" t="s">
        <v>1</v>
      </c>
      <c r="C2225" s="4"/>
      <c r="D2225" s="4"/>
      <c r="E2225" s="4"/>
      <c r="F2225" s="4"/>
      <c r="G2225" s="1"/>
      <c r="H2225" s="1"/>
      <c r="I2225" s="1"/>
      <c r="J2225" s="43">
        <v>39375</v>
      </c>
      <c r="K2225" s="122"/>
    </row>
    <row r="2226" spans="1:11" ht="16.2" x14ac:dyDescent="0.3">
      <c r="A2226" s="63"/>
      <c r="B2226" s="8" t="s">
        <v>405</v>
      </c>
      <c r="C2226" s="9"/>
      <c r="D2226" s="9"/>
      <c r="E2226" s="9"/>
      <c r="F2226" s="9"/>
      <c r="G2226" s="10"/>
      <c r="H2226" s="10"/>
      <c r="I2226" s="10"/>
      <c r="J2226" s="78">
        <v>5195</v>
      </c>
      <c r="K2226" s="122"/>
    </row>
    <row r="2227" spans="1:11" ht="16.2" x14ac:dyDescent="0.3">
      <c r="A2227" s="64"/>
      <c r="B2227" s="57" t="s">
        <v>1811</v>
      </c>
      <c r="C2227" s="29"/>
      <c r="D2227" s="29"/>
      <c r="E2227" s="29"/>
      <c r="F2227" s="29"/>
      <c r="G2227" s="29"/>
      <c r="H2227" s="29"/>
      <c r="I2227" s="29"/>
      <c r="J2227" s="131">
        <f>SUM(J2226,J2191,J2154,J2119,J2082,J2045,J2009,J1972,J1936,J1899,J1862,J1826,J1789,J1753,J1716,J1681,J1644,J1607,J1571,J1534,J1498,J1461,J1424,J1388,J1351,J1315,J1277,J1242,J1205,J1169,J1133,J1095,J1059,J1022,J987,J950,J913,J877,J840,J806,J769,J732,J696,J659,J623,J586,J549,J513,J476,J440,J403,J368,J331,J294,J258,J221,J185,J148,J111,J75,J37)</f>
        <v>486429</v>
      </c>
      <c r="K2227" s="122"/>
    </row>
  </sheetData>
  <phoneticPr fontId="1" type="noConversion"/>
  <pageMargins left="0.25" right="0.25" top="0.75" bottom="0.75" header="0.3" footer="0.3"/>
  <pageSetup paperSize="9" scale="85" fitToHeight="0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609"/>
  <sheetViews>
    <sheetView zoomScaleNormal="100" workbookViewId="0">
      <selection activeCell="K3" sqref="K3"/>
    </sheetView>
  </sheetViews>
  <sheetFormatPr defaultRowHeight="15" x14ac:dyDescent="0.3"/>
  <cols>
    <col min="1" max="1" width="3.875" customWidth="1"/>
    <col min="2" max="2" width="16.875" style="37" customWidth="1"/>
    <col min="3" max="3" width="9.375" customWidth="1"/>
    <col min="4" max="4" width="11.875" customWidth="1"/>
    <col min="5" max="5" width="11.875" hidden="1" customWidth="1"/>
    <col min="6" max="6" width="10.25" customWidth="1"/>
    <col min="7" max="7" width="17.125" hidden="1" customWidth="1"/>
    <col min="8" max="8" width="15.625" hidden="1" customWidth="1"/>
    <col min="9" max="9" width="13.375" customWidth="1"/>
    <col min="10" max="10" width="35.375" customWidth="1"/>
    <col min="11" max="11" width="21.375" customWidth="1"/>
    <col min="12" max="12" width="15.875" customWidth="1"/>
  </cols>
  <sheetData>
    <row r="1" spans="1:12" ht="16.2" x14ac:dyDescent="0.3">
      <c r="A1" s="54"/>
      <c r="B1" s="6" t="s">
        <v>1803</v>
      </c>
    </row>
    <row r="2" spans="1:12" ht="127.2" customHeight="1" x14ac:dyDescent="0.3">
      <c r="A2" s="33" t="s">
        <v>1790</v>
      </c>
      <c r="B2" s="1" t="s">
        <v>0</v>
      </c>
      <c r="C2" s="2" t="s">
        <v>1796</v>
      </c>
      <c r="D2" s="2" t="s">
        <v>1802</v>
      </c>
      <c r="E2" s="2"/>
      <c r="F2" s="2" t="s">
        <v>1961</v>
      </c>
      <c r="G2" s="2" t="s">
        <v>461</v>
      </c>
      <c r="H2" s="2" t="s">
        <v>462</v>
      </c>
      <c r="I2" s="165" t="s">
        <v>2051</v>
      </c>
      <c r="J2" s="164" t="s">
        <v>2050</v>
      </c>
      <c r="K2" s="165" t="s">
        <v>2161</v>
      </c>
      <c r="L2" s="50"/>
    </row>
    <row r="3" spans="1:12" ht="16.2" x14ac:dyDescent="0.3">
      <c r="A3" s="29"/>
      <c r="B3" s="47" t="s">
        <v>1350</v>
      </c>
      <c r="C3" s="4">
        <v>12</v>
      </c>
      <c r="D3" s="4">
        <f>IF((OR(C3&gt;12,C3=12)),C3-2,IF(C3=8,C3-1,""))</f>
        <v>10</v>
      </c>
      <c r="E3" s="4">
        <f>IF(D3&lt;8,D3,8)</f>
        <v>8</v>
      </c>
      <c r="F3" s="4">
        <f t="shared" ref="F3:F32" si="0">D3-8</f>
        <v>2</v>
      </c>
      <c r="G3" s="17">
        <f>IF(2&lt;F3,2,F3)*120*4/3</f>
        <v>320</v>
      </c>
      <c r="H3" s="17">
        <f>IF(F3&gt;2,F3-2,0)*120*5/3</f>
        <v>0</v>
      </c>
      <c r="I3" s="17"/>
      <c r="J3" s="77"/>
      <c r="K3" s="7"/>
      <c r="L3" s="40"/>
    </row>
    <row r="4" spans="1:12" ht="16.2" x14ac:dyDescent="0.3">
      <c r="A4" s="29"/>
      <c r="B4" s="47" t="s">
        <v>1351</v>
      </c>
      <c r="C4" s="4">
        <v>12</v>
      </c>
      <c r="D4" s="4">
        <f t="shared" ref="D4:D33" si="1">IF((OR(C4&gt;12,C4=12)),C4-2,IF(C4=8,C4-1,""))</f>
        <v>10</v>
      </c>
      <c r="E4" s="4"/>
      <c r="F4" s="4">
        <f t="shared" si="0"/>
        <v>2</v>
      </c>
      <c r="G4" s="17">
        <f t="shared" ref="G4:G32" si="2">IF(2&lt;F4,2,F4)*120*4/3</f>
        <v>320</v>
      </c>
      <c r="H4" s="17">
        <f t="shared" ref="H4:H32" si="3">IF(F4&gt;2,F4-2,0)*120*5/3</f>
        <v>0</v>
      </c>
      <c r="I4" s="17"/>
      <c r="J4" s="77"/>
      <c r="K4" s="7"/>
    </row>
    <row r="5" spans="1:12" ht="16.2" x14ac:dyDescent="0.3">
      <c r="A5" s="29"/>
      <c r="B5" s="47" t="s">
        <v>1352</v>
      </c>
      <c r="C5" s="4">
        <v>12</v>
      </c>
      <c r="D5" s="4">
        <f t="shared" si="1"/>
        <v>10</v>
      </c>
      <c r="E5" s="4"/>
      <c r="F5" s="4">
        <f t="shared" si="0"/>
        <v>2</v>
      </c>
      <c r="G5" s="17">
        <f t="shared" si="2"/>
        <v>320</v>
      </c>
      <c r="H5" s="17">
        <f t="shared" si="3"/>
        <v>0</v>
      </c>
      <c r="I5" s="17"/>
      <c r="J5" s="77"/>
      <c r="K5" s="7"/>
    </row>
    <row r="6" spans="1:12" ht="16.2" x14ac:dyDescent="0.3">
      <c r="A6" s="29"/>
      <c r="B6" s="47" t="s">
        <v>1353</v>
      </c>
      <c r="C6" s="4"/>
      <c r="D6" s="4" t="str">
        <f t="shared" si="1"/>
        <v/>
      </c>
      <c r="E6" s="4"/>
      <c r="F6" s="4"/>
      <c r="G6" s="17"/>
      <c r="H6" s="17"/>
      <c r="I6" s="17"/>
      <c r="J6" s="77"/>
      <c r="K6" s="7"/>
    </row>
    <row r="7" spans="1:12" ht="16.2" x14ac:dyDescent="0.3">
      <c r="A7" s="29"/>
      <c r="B7" s="47" t="s">
        <v>1354</v>
      </c>
      <c r="C7" s="4">
        <v>12</v>
      </c>
      <c r="D7" s="4">
        <f t="shared" si="1"/>
        <v>10</v>
      </c>
      <c r="E7" s="4"/>
      <c r="F7" s="4">
        <f t="shared" si="0"/>
        <v>2</v>
      </c>
      <c r="G7" s="17">
        <f t="shared" si="2"/>
        <v>320</v>
      </c>
      <c r="H7" s="17">
        <f t="shared" si="3"/>
        <v>0</v>
      </c>
      <c r="I7" s="17"/>
      <c r="J7" s="77"/>
      <c r="K7" s="7"/>
    </row>
    <row r="8" spans="1:12" ht="16.2" x14ac:dyDescent="0.3">
      <c r="A8" s="29"/>
      <c r="B8" s="47" t="s">
        <v>1355</v>
      </c>
      <c r="C8" s="4">
        <v>12</v>
      </c>
      <c r="D8" s="4">
        <f t="shared" si="1"/>
        <v>10</v>
      </c>
      <c r="E8" s="4"/>
      <c r="F8" s="4">
        <f t="shared" si="0"/>
        <v>2</v>
      </c>
      <c r="G8" s="17">
        <f t="shared" si="2"/>
        <v>320</v>
      </c>
      <c r="H8" s="17">
        <f t="shared" si="3"/>
        <v>0</v>
      </c>
      <c r="I8" s="17"/>
      <c r="J8" s="77"/>
      <c r="K8" s="7"/>
    </row>
    <row r="9" spans="1:12" ht="16.2" x14ac:dyDescent="0.3">
      <c r="A9" s="29"/>
      <c r="B9" s="47" t="s">
        <v>1356</v>
      </c>
      <c r="C9" s="4">
        <v>12</v>
      </c>
      <c r="D9" s="4">
        <f t="shared" si="1"/>
        <v>10</v>
      </c>
      <c r="E9" s="4"/>
      <c r="F9" s="4">
        <f t="shared" si="0"/>
        <v>2</v>
      </c>
      <c r="G9" s="17">
        <f t="shared" si="2"/>
        <v>320</v>
      </c>
      <c r="H9" s="17">
        <f t="shared" si="3"/>
        <v>0</v>
      </c>
      <c r="I9" s="17"/>
      <c r="J9" s="77"/>
      <c r="K9" s="7"/>
    </row>
    <row r="10" spans="1:12" ht="16.2" x14ac:dyDescent="0.3">
      <c r="A10" s="29"/>
      <c r="B10" s="47" t="s">
        <v>1357</v>
      </c>
      <c r="C10" s="4">
        <v>12</v>
      </c>
      <c r="D10" s="4">
        <f t="shared" si="1"/>
        <v>10</v>
      </c>
      <c r="E10" s="4"/>
      <c r="F10" s="4">
        <f t="shared" si="0"/>
        <v>2</v>
      </c>
      <c r="G10" s="17">
        <f t="shared" si="2"/>
        <v>320</v>
      </c>
      <c r="H10" s="17">
        <f t="shared" si="3"/>
        <v>0</v>
      </c>
      <c r="I10" s="17"/>
      <c r="J10" s="77"/>
      <c r="K10" s="7"/>
    </row>
    <row r="11" spans="1:12" ht="16.2" x14ac:dyDescent="0.3">
      <c r="A11" s="29"/>
      <c r="B11" s="47" t="s">
        <v>1358</v>
      </c>
      <c r="C11" s="4">
        <v>12</v>
      </c>
      <c r="D11" s="4">
        <f t="shared" si="1"/>
        <v>10</v>
      </c>
      <c r="E11" s="4"/>
      <c r="F11" s="4">
        <f t="shared" si="0"/>
        <v>2</v>
      </c>
      <c r="G11" s="17">
        <f t="shared" si="2"/>
        <v>320</v>
      </c>
      <c r="H11" s="17">
        <f t="shared" si="3"/>
        <v>0</v>
      </c>
      <c r="I11" s="17"/>
      <c r="J11" s="77"/>
      <c r="K11" s="7"/>
    </row>
    <row r="12" spans="1:12" ht="16.2" x14ac:dyDescent="0.3">
      <c r="A12" s="29"/>
      <c r="B12" s="47" t="s">
        <v>1359</v>
      </c>
      <c r="C12" s="4"/>
      <c r="D12" s="4" t="str">
        <f t="shared" si="1"/>
        <v/>
      </c>
      <c r="E12" s="4"/>
      <c r="F12" s="4"/>
      <c r="G12" s="17"/>
      <c r="H12" s="17"/>
      <c r="I12" s="17"/>
      <c r="J12" s="77"/>
      <c r="K12" s="7"/>
    </row>
    <row r="13" spans="1:12" ht="16.2" x14ac:dyDescent="0.3">
      <c r="A13" s="29"/>
      <c r="B13" s="47" t="s">
        <v>1360</v>
      </c>
      <c r="C13" s="4"/>
      <c r="D13" s="4" t="str">
        <f t="shared" si="1"/>
        <v/>
      </c>
      <c r="E13" s="4"/>
      <c r="F13" s="4"/>
      <c r="G13" s="17"/>
      <c r="H13" s="17"/>
      <c r="I13" s="17"/>
      <c r="J13" s="77"/>
      <c r="K13" s="7"/>
    </row>
    <row r="14" spans="1:12" ht="16.2" x14ac:dyDescent="0.3">
      <c r="A14" s="29"/>
      <c r="B14" s="47" t="s">
        <v>1361</v>
      </c>
      <c r="C14" s="4">
        <v>12</v>
      </c>
      <c r="D14" s="4">
        <f t="shared" si="1"/>
        <v>10</v>
      </c>
      <c r="E14" s="4"/>
      <c r="F14" s="4">
        <f t="shared" si="0"/>
        <v>2</v>
      </c>
      <c r="G14" s="17">
        <f t="shared" si="2"/>
        <v>320</v>
      </c>
      <c r="H14" s="17">
        <f t="shared" si="3"/>
        <v>0</v>
      </c>
      <c r="I14" s="17"/>
      <c r="J14" s="77"/>
      <c r="K14" s="7"/>
    </row>
    <row r="15" spans="1:12" ht="16.2" x14ac:dyDescent="0.3">
      <c r="A15" s="29"/>
      <c r="B15" s="47" t="s">
        <v>1362</v>
      </c>
      <c r="C15" s="4">
        <v>12</v>
      </c>
      <c r="D15" s="4">
        <f t="shared" si="1"/>
        <v>10</v>
      </c>
      <c r="E15" s="4"/>
      <c r="F15" s="4">
        <f t="shared" si="0"/>
        <v>2</v>
      </c>
      <c r="G15" s="17">
        <f t="shared" si="2"/>
        <v>320</v>
      </c>
      <c r="H15" s="17">
        <f t="shared" si="3"/>
        <v>0</v>
      </c>
      <c r="I15" s="17"/>
      <c r="J15" s="77"/>
      <c r="K15" s="7"/>
    </row>
    <row r="16" spans="1:12" ht="16.2" x14ac:dyDescent="0.3">
      <c r="A16" s="29"/>
      <c r="B16" s="47" t="s">
        <v>1363</v>
      </c>
      <c r="C16" s="4">
        <v>12</v>
      </c>
      <c r="D16" s="4">
        <f t="shared" si="1"/>
        <v>10</v>
      </c>
      <c r="E16" s="4"/>
      <c r="F16" s="4">
        <f t="shared" si="0"/>
        <v>2</v>
      </c>
      <c r="G16" s="17">
        <f t="shared" si="2"/>
        <v>320</v>
      </c>
      <c r="H16" s="17">
        <f t="shared" si="3"/>
        <v>0</v>
      </c>
      <c r="I16" s="17"/>
      <c r="J16" s="77"/>
      <c r="K16" s="7"/>
    </row>
    <row r="17" spans="1:11" ht="16.2" x14ac:dyDescent="0.3">
      <c r="A17" s="29"/>
      <c r="B17" s="47" t="s">
        <v>1364</v>
      </c>
      <c r="C17" s="4">
        <v>12</v>
      </c>
      <c r="D17" s="4">
        <f t="shared" si="1"/>
        <v>10</v>
      </c>
      <c r="E17" s="4"/>
      <c r="F17" s="4">
        <f t="shared" si="0"/>
        <v>2</v>
      </c>
      <c r="G17" s="17">
        <f t="shared" si="2"/>
        <v>320</v>
      </c>
      <c r="H17" s="17">
        <f t="shared" si="3"/>
        <v>0</v>
      </c>
      <c r="I17" s="17"/>
      <c r="J17" s="77"/>
      <c r="K17" s="7"/>
    </row>
    <row r="18" spans="1:11" ht="16.2" x14ac:dyDescent="0.3">
      <c r="A18" s="29"/>
      <c r="B18" s="47" t="s">
        <v>1365</v>
      </c>
      <c r="C18" s="4">
        <v>12</v>
      </c>
      <c r="D18" s="4">
        <f t="shared" si="1"/>
        <v>10</v>
      </c>
      <c r="E18" s="4"/>
      <c r="F18" s="4">
        <f t="shared" si="0"/>
        <v>2</v>
      </c>
      <c r="G18" s="17">
        <f t="shared" si="2"/>
        <v>320</v>
      </c>
      <c r="H18" s="17">
        <f t="shared" si="3"/>
        <v>0</v>
      </c>
      <c r="I18" s="17"/>
      <c r="J18" s="77"/>
      <c r="K18" s="7"/>
    </row>
    <row r="19" spans="1:11" ht="16.2" x14ac:dyDescent="0.3">
      <c r="A19" s="29"/>
      <c r="B19" s="47" t="s">
        <v>1366</v>
      </c>
      <c r="C19" s="4"/>
      <c r="D19" s="4" t="str">
        <f t="shared" si="1"/>
        <v/>
      </c>
      <c r="E19" s="4"/>
      <c r="F19" s="4"/>
      <c r="G19" s="17"/>
      <c r="H19" s="17"/>
      <c r="I19" s="17"/>
      <c r="J19" s="77"/>
      <c r="K19" s="7"/>
    </row>
    <row r="20" spans="1:11" ht="16.2" x14ac:dyDescent="0.3">
      <c r="A20" s="29"/>
      <c r="B20" s="47" t="s">
        <v>1367</v>
      </c>
      <c r="C20" s="4"/>
      <c r="D20" s="4" t="str">
        <f t="shared" si="1"/>
        <v/>
      </c>
      <c r="E20" s="4"/>
      <c r="F20" s="4"/>
      <c r="G20" s="17"/>
      <c r="H20" s="17"/>
      <c r="I20" s="17"/>
      <c r="J20" s="77"/>
      <c r="K20" s="7"/>
    </row>
    <row r="21" spans="1:11" ht="16.2" x14ac:dyDescent="0.3">
      <c r="A21" s="29"/>
      <c r="B21" s="47" t="s">
        <v>1368</v>
      </c>
      <c r="C21" s="4">
        <v>12</v>
      </c>
      <c r="D21" s="4">
        <f t="shared" si="1"/>
        <v>10</v>
      </c>
      <c r="E21" s="4"/>
      <c r="F21" s="4">
        <f t="shared" si="0"/>
        <v>2</v>
      </c>
      <c r="G21" s="17">
        <f t="shared" si="2"/>
        <v>320</v>
      </c>
      <c r="H21" s="17">
        <f t="shared" si="3"/>
        <v>0</v>
      </c>
      <c r="I21" s="17"/>
      <c r="J21" s="77"/>
      <c r="K21" s="7"/>
    </row>
    <row r="22" spans="1:11" ht="16.2" x14ac:dyDescent="0.3">
      <c r="A22" s="29"/>
      <c r="B22" s="47" t="s">
        <v>1369</v>
      </c>
      <c r="C22" s="4">
        <v>12</v>
      </c>
      <c r="D22" s="4">
        <f t="shared" si="1"/>
        <v>10</v>
      </c>
      <c r="E22" s="4"/>
      <c r="F22" s="4">
        <f t="shared" si="0"/>
        <v>2</v>
      </c>
      <c r="G22" s="17">
        <f t="shared" si="2"/>
        <v>320</v>
      </c>
      <c r="H22" s="17">
        <f t="shared" si="3"/>
        <v>0</v>
      </c>
      <c r="I22" s="17"/>
      <c r="J22" s="77"/>
      <c r="K22" s="7"/>
    </row>
    <row r="23" spans="1:11" ht="16.2" x14ac:dyDescent="0.3">
      <c r="A23" s="29"/>
      <c r="B23" s="47" t="s">
        <v>1370</v>
      </c>
      <c r="C23" s="4">
        <v>12</v>
      </c>
      <c r="D23" s="4">
        <f t="shared" si="1"/>
        <v>10</v>
      </c>
      <c r="E23" s="4"/>
      <c r="F23" s="4">
        <f t="shared" si="0"/>
        <v>2</v>
      </c>
      <c r="G23" s="17">
        <f t="shared" si="2"/>
        <v>320</v>
      </c>
      <c r="H23" s="17">
        <f t="shared" si="3"/>
        <v>0</v>
      </c>
      <c r="I23" s="17"/>
      <c r="J23" s="77"/>
      <c r="K23" s="7"/>
    </row>
    <row r="24" spans="1:11" ht="16.2" x14ac:dyDescent="0.3">
      <c r="A24" s="29"/>
      <c r="B24" s="47" t="s">
        <v>1371</v>
      </c>
      <c r="C24" s="4">
        <v>12</v>
      </c>
      <c r="D24" s="4">
        <f t="shared" si="1"/>
        <v>10</v>
      </c>
      <c r="E24" s="4"/>
      <c r="F24" s="4">
        <f t="shared" si="0"/>
        <v>2</v>
      </c>
      <c r="G24" s="17">
        <f t="shared" si="2"/>
        <v>320</v>
      </c>
      <c r="H24" s="17">
        <f t="shared" si="3"/>
        <v>0</v>
      </c>
      <c r="I24" s="17"/>
      <c r="J24" s="77"/>
      <c r="K24" s="7"/>
    </row>
    <row r="25" spans="1:11" ht="16.2" x14ac:dyDescent="0.3">
      <c r="A25" s="29"/>
      <c r="B25" s="47" t="s">
        <v>1372</v>
      </c>
      <c r="C25" s="4"/>
      <c r="D25" s="4" t="str">
        <f t="shared" si="1"/>
        <v/>
      </c>
      <c r="E25" s="4"/>
      <c r="F25" s="4"/>
      <c r="G25" s="17"/>
      <c r="H25" s="17"/>
      <c r="I25" s="17"/>
      <c r="J25" s="77"/>
      <c r="K25" s="7"/>
    </row>
    <row r="26" spans="1:11" ht="16.2" x14ac:dyDescent="0.3">
      <c r="A26" s="29"/>
      <c r="B26" s="47" t="s">
        <v>1373</v>
      </c>
      <c r="C26" s="4"/>
      <c r="D26" s="4" t="str">
        <f t="shared" si="1"/>
        <v/>
      </c>
      <c r="E26" s="4"/>
      <c r="F26" s="4"/>
      <c r="G26" s="17"/>
      <c r="H26" s="17"/>
      <c r="I26" s="17"/>
      <c r="J26" s="77"/>
      <c r="K26" s="7"/>
    </row>
    <row r="27" spans="1:11" ht="16.2" x14ac:dyDescent="0.3">
      <c r="A27" s="29"/>
      <c r="B27" s="47" t="s">
        <v>1374</v>
      </c>
      <c r="C27" s="4"/>
      <c r="D27" s="4" t="str">
        <f t="shared" si="1"/>
        <v/>
      </c>
      <c r="E27" s="4"/>
      <c r="F27" s="4"/>
      <c r="G27" s="17"/>
      <c r="H27" s="17"/>
      <c r="I27" s="17"/>
      <c r="J27" s="77"/>
      <c r="K27" s="7"/>
    </row>
    <row r="28" spans="1:11" ht="16.2" x14ac:dyDescent="0.3">
      <c r="A28" s="29"/>
      <c r="B28" s="47" t="s">
        <v>1375</v>
      </c>
      <c r="C28" s="4">
        <v>12</v>
      </c>
      <c r="D28" s="4">
        <f t="shared" si="1"/>
        <v>10</v>
      </c>
      <c r="E28" s="4"/>
      <c r="F28" s="4">
        <f t="shared" si="0"/>
        <v>2</v>
      </c>
      <c r="G28" s="17">
        <f t="shared" si="2"/>
        <v>320</v>
      </c>
      <c r="H28" s="17">
        <f t="shared" si="3"/>
        <v>0</v>
      </c>
      <c r="I28" s="17"/>
      <c r="J28" s="77"/>
      <c r="K28" s="7"/>
    </row>
    <row r="29" spans="1:11" ht="16.2" x14ac:dyDescent="0.3">
      <c r="A29" s="29"/>
      <c r="B29" s="47" t="s">
        <v>1376</v>
      </c>
      <c r="C29" s="4">
        <v>12</v>
      </c>
      <c r="D29" s="4">
        <f t="shared" si="1"/>
        <v>10</v>
      </c>
      <c r="E29" s="4"/>
      <c r="F29" s="4">
        <f t="shared" si="0"/>
        <v>2</v>
      </c>
      <c r="G29" s="17">
        <f t="shared" si="2"/>
        <v>320</v>
      </c>
      <c r="H29" s="17">
        <f t="shared" si="3"/>
        <v>0</v>
      </c>
      <c r="I29" s="17"/>
      <c r="J29" s="77"/>
      <c r="K29" s="7"/>
    </row>
    <row r="30" spans="1:11" ht="16.2" x14ac:dyDescent="0.3">
      <c r="A30" s="29"/>
      <c r="B30" s="47" t="s">
        <v>1377</v>
      </c>
      <c r="C30" s="4">
        <v>12</v>
      </c>
      <c r="D30" s="4">
        <f t="shared" si="1"/>
        <v>10</v>
      </c>
      <c r="E30" s="4"/>
      <c r="F30" s="4">
        <f t="shared" si="0"/>
        <v>2</v>
      </c>
      <c r="G30" s="17">
        <f t="shared" si="2"/>
        <v>320</v>
      </c>
      <c r="H30" s="17">
        <f t="shared" si="3"/>
        <v>0</v>
      </c>
      <c r="I30" s="17"/>
      <c r="J30" s="77"/>
      <c r="K30" s="7"/>
    </row>
    <row r="31" spans="1:11" ht="16.2" x14ac:dyDescent="0.3">
      <c r="A31" s="29"/>
      <c r="B31" s="47" t="s">
        <v>1378</v>
      </c>
      <c r="C31" s="4">
        <v>12</v>
      </c>
      <c r="D31" s="4">
        <f t="shared" si="1"/>
        <v>10</v>
      </c>
      <c r="E31" s="4"/>
      <c r="F31" s="4">
        <f t="shared" si="0"/>
        <v>2</v>
      </c>
      <c r="G31" s="17">
        <f t="shared" si="2"/>
        <v>320</v>
      </c>
      <c r="H31" s="17">
        <f t="shared" si="3"/>
        <v>0</v>
      </c>
      <c r="I31" s="17"/>
      <c r="J31" s="77"/>
      <c r="K31" s="7"/>
    </row>
    <row r="32" spans="1:11" ht="16.2" x14ac:dyDescent="0.3">
      <c r="A32" s="29"/>
      <c r="B32" s="47" t="s">
        <v>1379</v>
      </c>
      <c r="C32" s="4">
        <v>12</v>
      </c>
      <c r="D32" s="4">
        <f t="shared" si="1"/>
        <v>10</v>
      </c>
      <c r="E32" s="4"/>
      <c r="F32" s="4">
        <f t="shared" si="0"/>
        <v>2</v>
      </c>
      <c r="G32" s="17">
        <f t="shared" si="2"/>
        <v>320</v>
      </c>
      <c r="H32" s="17">
        <f t="shared" si="3"/>
        <v>0</v>
      </c>
      <c r="I32" s="17"/>
      <c r="J32" s="77"/>
      <c r="K32" s="7"/>
    </row>
    <row r="33" spans="1:11" ht="16.2" x14ac:dyDescent="0.3">
      <c r="A33" s="29"/>
      <c r="B33" s="47" t="s">
        <v>1380</v>
      </c>
      <c r="C33" s="4">
        <v>8</v>
      </c>
      <c r="D33" s="4">
        <f t="shared" si="1"/>
        <v>7</v>
      </c>
      <c r="E33" s="4"/>
      <c r="F33" s="4"/>
      <c r="G33" s="17"/>
      <c r="H33" s="17"/>
      <c r="I33" s="17"/>
      <c r="J33" s="77"/>
      <c r="K33" s="7"/>
    </row>
    <row r="34" spans="1:11" ht="16.2" x14ac:dyDescent="0.3">
      <c r="A34" s="29"/>
      <c r="B34" s="8" t="s">
        <v>59</v>
      </c>
      <c r="C34" s="4"/>
      <c r="D34" s="4">
        <v>183</v>
      </c>
      <c r="E34" s="4"/>
      <c r="F34" s="4">
        <f>SUM(F3:F33)</f>
        <v>44</v>
      </c>
      <c r="G34" s="17"/>
      <c r="H34" s="17"/>
      <c r="I34" s="17"/>
      <c r="J34" s="77">
        <v>21960</v>
      </c>
      <c r="K34" s="7"/>
    </row>
    <row r="35" spans="1:11" ht="32.4" x14ac:dyDescent="0.3">
      <c r="A35" s="29"/>
      <c r="B35" s="90" t="s">
        <v>1849</v>
      </c>
      <c r="C35" s="26"/>
      <c r="D35" s="4"/>
      <c r="E35" s="4"/>
      <c r="F35" s="4"/>
      <c r="G35" s="1"/>
      <c r="H35" s="1"/>
      <c r="I35" s="1"/>
      <c r="J35" s="133">
        <v>7040</v>
      </c>
      <c r="K35" s="25"/>
    </row>
    <row r="36" spans="1:11" ht="16.2" x14ac:dyDescent="0.3">
      <c r="A36" s="29"/>
      <c r="B36" s="8" t="s">
        <v>1817</v>
      </c>
      <c r="C36" s="26"/>
      <c r="D36" s="4"/>
      <c r="E36" s="4"/>
      <c r="F36" s="4"/>
      <c r="G36" s="1"/>
      <c r="H36" s="1"/>
      <c r="I36" s="1"/>
      <c r="J36" s="133">
        <v>29000</v>
      </c>
      <c r="K36" s="25"/>
    </row>
    <row r="37" spans="1:11" ht="16.2" x14ac:dyDescent="0.3">
      <c r="A37" s="29"/>
      <c r="B37" s="8" t="s">
        <v>1</v>
      </c>
      <c r="C37" s="26"/>
      <c r="D37" s="4"/>
      <c r="E37" s="4"/>
      <c r="F37" s="4"/>
      <c r="G37" s="1"/>
      <c r="H37" s="1"/>
      <c r="I37" s="1"/>
      <c r="J37" s="133">
        <v>36000</v>
      </c>
      <c r="K37" s="25"/>
    </row>
    <row r="38" spans="1:11" ht="16.2" x14ac:dyDescent="0.3">
      <c r="A38" s="29"/>
      <c r="B38" s="8" t="s">
        <v>405</v>
      </c>
      <c r="C38" s="9"/>
      <c r="D38" s="9" t="str">
        <f t="shared" ref="D38" si="4">IF((OR(C38&gt;12,C38=12)),C38-2,IF(C38=8,C38-1,""))</f>
        <v/>
      </c>
      <c r="E38" s="9"/>
      <c r="F38" s="9"/>
      <c r="G38" s="10"/>
      <c r="H38" s="10"/>
      <c r="I38" s="10"/>
      <c r="J38" s="78">
        <v>7000</v>
      </c>
      <c r="K38" s="15"/>
    </row>
    <row r="39" spans="1:11" x14ac:dyDescent="0.3">
      <c r="A39" s="29"/>
      <c r="K39" s="29"/>
    </row>
    <row r="40" spans="1:11" ht="16.2" x14ac:dyDescent="0.3">
      <c r="A40" s="29"/>
      <c r="B40" s="47" t="s">
        <v>1381</v>
      </c>
      <c r="C40" s="4"/>
      <c r="D40" s="4" t="str">
        <f t="shared" ref="D40:D70" si="5">IF((OR(C40&gt;12,C40=12)),C40-2,IF(C40=8,C40-1,""))</f>
        <v/>
      </c>
      <c r="E40" s="4"/>
      <c r="F40" s="4"/>
      <c r="G40" s="17"/>
      <c r="H40" s="17"/>
      <c r="I40" s="17"/>
      <c r="J40" s="77"/>
      <c r="K40" s="7"/>
    </row>
    <row r="41" spans="1:11" ht="16.2" x14ac:dyDescent="0.3">
      <c r="A41" s="29"/>
      <c r="B41" s="47" t="s">
        <v>1382</v>
      </c>
      <c r="C41" s="4">
        <v>12</v>
      </c>
      <c r="D41" s="4">
        <f t="shared" si="5"/>
        <v>10</v>
      </c>
      <c r="E41" s="4">
        <f>IF(D41&lt;8,D41,8)</f>
        <v>8</v>
      </c>
      <c r="F41" s="4">
        <f t="shared" ref="F41" si="6">D41-8</f>
        <v>2</v>
      </c>
      <c r="G41" s="17">
        <f t="shared" ref="G41" si="7">IF(2&lt;F41,2,F41)*120*4/3</f>
        <v>320</v>
      </c>
      <c r="H41" s="17">
        <f t="shared" ref="H41" si="8">IF(F41&gt;2,F41-2,0)*120*5/3</f>
        <v>0</v>
      </c>
      <c r="I41" s="17"/>
      <c r="J41" s="77"/>
      <c r="K41" s="7"/>
    </row>
    <row r="42" spans="1:11" ht="16.2" x14ac:dyDescent="0.3">
      <c r="A42" s="29"/>
      <c r="B42" s="47" t="s">
        <v>1383</v>
      </c>
      <c r="C42" s="4">
        <v>12</v>
      </c>
      <c r="D42" s="4">
        <f t="shared" si="5"/>
        <v>10</v>
      </c>
      <c r="E42" s="4"/>
      <c r="F42" s="4">
        <f t="shared" ref="F42:F70" si="9">D42-8</f>
        <v>2</v>
      </c>
      <c r="G42" s="17">
        <f t="shared" ref="G42:G71" si="10">IF(2&lt;F42,2,F42)*120*4/3</f>
        <v>320</v>
      </c>
      <c r="H42" s="17">
        <f t="shared" ref="H42:H71" si="11">IF(F42&gt;2,F42-2,0)*120*5/3</f>
        <v>0</v>
      </c>
      <c r="I42" s="17"/>
      <c r="J42" s="77"/>
      <c r="K42" s="7"/>
    </row>
    <row r="43" spans="1:11" ht="16.2" x14ac:dyDescent="0.3">
      <c r="A43" s="29"/>
      <c r="B43" s="47" t="s">
        <v>1384</v>
      </c>
      <c r="C43" s="4">
        <v>12</v>
      </c>
      <c r="D43" s="4">
        <f t="shared" si="5"/>
        <v>10</v>
      </c>
      <c r="E43" s="4"/>
      <c r="F43" s="4">
        <f t="shared" si="9"/>
        <v>2</v>
      </c>
      <c r="G43" s="17">
        <f t="shared" si="10"/>
        <v>320</v>
      </c>
      <c r="H43" s="17">
        <f t="shared" si="11"/>
        <v>0</v>
      </c>
      <c r="I43" s="17"/>
      <c r="J43" s="77"/>
      <c r="K43" s="7"/>
    </row>
    <row r="44" spans="1:11" ht="16.2" x14ac:dyDescent="0.3">
      <c r="A44" s="29"/>
      <c r="B44" s="47" t="s">
        <v>1385</v>
      </c>
      <c r="C44" s="4">
        <v>12</v>
      </c>
      <c r="D44" s="4">
        <f t="shared" si="5"/>
        <v>10</v>
      </c>
      <c r="E44" s="4"/>
      <c r="F44" s="4">
        <f t="shared" si="9"/>
        <v>2</v>
      </c>
      <c r="G44" s="17">
        <f t="shared" si="10"/>
        <v>320</v>
      </c>
      <c r="H44" s="17">
        <f t="shared" si="11"/>
        <v>0</v>
      </c>
      <c r="I44" s="17"/>
      <c r="J44" s="77"/>
      <c r="K44" s="7"/>
    </row>
    <row r="45" spans="1:11" ht="16.2" x14ac:dyDescent="0.3">
      <c r="A45" s="29"/>
      <c r="B45" s="47" t="s">
        <v>1386</v>
      </c>
      <c r="C45" s="4">
        <v>12</v>
      </c>
      <c r="D45" s="4">
        <f t="shared" si="5"/>
        <v>10</v>
      </c>
      <c r="E45" s="4"/>
      <c r="F45" s="4">
        <f t="shared" si="9"/>
        <v>2</v>
      </c>
      <c r="G45" s="17">
        <f t="shared" si="10"/>
        <v>320</v>
      </c>
      <c r="H45" s="17">
        <f t="shared" si="11"/>
        <v>0</v>
      </c>
      <c r="I45" s="17"/>
      <c r="J45" s="77"/>
      <c r="K45" s="7"/>
    </row>
    <row r="46" spans="1:11" ht="16.2" x14ac:dyDescent="0.3">
      <c r="A46" s="29"/>
      <c r="B46" s="47" t="s">
        <v>1387</v>
      </c>
      <c r="C46" s="4"/>
      <c r="D46" s="4" t="str">
        <f t="shared" si="5"/>
        <v/>
      </c>
      <c r="E46" s="4"/>
      <c r="F46" s="4"/>
      <c r="G46" s="17"/>
      <c r="H46" s="17"/>
      <c r="I46" s="17"/>
      <c r="J46" s="77"/>
      <c r="K46" s="7"/>
    </row>
    <row r="47" spans="1:11" ht="16.2" x14ac:dyDescent="0.3">
      <c r="A47" s="29"/>
      <c r="B47" s="47" t="s">
        <v>1388</v>
      </c>
      <c r="C47" s="4"/>
      <c r="D47" s="4" t="str">
        <f t="shared" si="5"/>
        <v/>
      </c>
      <c r="E47" s="4"/>
      <c r="F47" s="4"/>
      <c r="G47" s="17"/>
      <c r="H47" s="17"/>
      <c r="I47" s="17"/>
      <c r="J47" s="77"/>
      <c r="K47" s="7"/>
    </row>
    <row r="48" spans="1:11" ht="16.2" x14ac:dyDescent="0.3">
      <c r="A48" s="29"/>
      <c r="B48" s="47" t="s">
        <v>1389</v>
      </c>
      <c r="C48" s="4">
        <v>12</v>
      </c>
      <c r="D48" s="4">
        <f t="shared" si="5"/>
        <v>10</v>
      </c>
      <c r="E48" s="4"/>
      <c r="F48" s="4">
        <f t="shared" si="9"/>
        <v>2</v>
      </c>
      <c r="G48" s="17">
        <f t="shared" si="10"/>
        <v>320</v>
      </c>
      <c r="H48" s="17">
        <f t="shared" si="11"/>
        <v>0</v>
      </c>
      <c r="I48" s="17"/>
      <c r="J48" s="77"/>
      <c r="K48" s="7"/>
    </row>
    <row r="49" spans="1:11" ht="16.2" x14ac:dyDescent="0.3">
      <c r="A49" s="29"/>
      <c r="B49" s="47" t="s">
        <v>1390</v>
      </c>
      <c r="C49" s="4">
        <v>12</v>
      </c>
      <c r="D49" s="4">
        <f t="shared" si="5"/>
        <v>10</v>
      </c>
      <c r="E49" s="4"/>
      <c r="F49" s="4">
        <f t="shared" si="9"/>
        <v>2</v>
      </c>
      <c r="G49" s="17">
        <f t="shared" si="10"/>
        <v>320</v>
      </c>
      <c r="H49" s="17">
        <f t="shared" si="11"/>
        <v>0</v>
      </c>
      <c r="I49" s="17"/>
      <c r="J49" s="77"/>
      <c r="K49" s="7"/>
    </row>
    <row r="50" spans="1:11" ht="16.2" x14ac:dyDescent="0.3">
      <c r="A50" s="29"/>
      <c r="B50" s="47" t="s">
        <v>1391</v>
      </c>
      <c r="C50" s="4">
        <v>12</v>
      </c>
      <c r="D50" s="4">
        <f t="shared" si="5"/>
        <v>10</v>
      </c>
      <c r="E50" s="4"/>
      <c r="F50" s="4">
        <f t="shared" si="9"/>
        <v>2</v>
      </c>
      <c r="G50" s="17">
        <f t="shared" si="10"/>
        <v>320</v>
      </c>
      <c r="H50" s="17">
        <f t="shared" si="11"/>
        <v>0</v>
      </c>
      <c r="I50" s="17"/>
      <c r="J50" s="77"/>
      <c r="K50" s="7"/>
    </row>
    <row r="51" spans="1:11" ht="16.2" x14ac:dyDescent="0.3">
      <c r="A51" s="29"/>
      <c r="B51" s="47" t="s">
        <v>1392</v>
      </c>
      <c r="C51" s="4"/>
      <c r="D51" s="4" t="str">
        <f t="shared" si="5"/>
        <v/>
      </c>
      <c r="E51" s="4"/>
      <c r="F51" s="4"/>
      <c r="G51" s="17"/>
      <c r="H51" s="17"/>
      <c r="I51" s="17"/>
      <c r="J51" s="77"/>
      <c r="K51" s="7"/>
    </row>
    <row r="52" spans="1:11" ht="16.2" x14ac:dyDescent="0.3">
      <c r="A52" s="29"/>
      <c r="B52" s="47" t="s">
        <v>1393</v>
      </c>
      <c r="C52" s="4">
        <v>12</v>
      </c>
      <c r="D52" s="4">
        <f t="shared" si="5"/>
        <v>10</v>
      </c>
      <c r="E52" s="4"/>
      <c r="F52" s="4">
        <f t="shared" si="9"/>
        <v>2</v>
      </c>
      <c r="G52" s="17">
        <f t="shared" si="10"/>
        <v>320</v>
      </c>
      <c r="H52" s="17">
        <f t="shared" si="11"/>
        <v>0</v>
      </c>
      <c r="I52" s="17"/>
      <c r="J52" s="77"/>
      <c r="K52" s="7"/>
    </row>
    <row r="53" spans="1:11" ht="16.2" x14ac:dyDescent="0.3">
      <c r="A53" s="29"/>
      <c r="B53" s="47" t="s">
        <v>1394</v>
      </c>
      <c r="C53" s="4">
        <v>8</v>
      </c>
      <c r="D53" s="4">
        <f t="shared" si="5"/>
        <v>7</v>
      </c>
      <c r="E53" s="4"/>
      <c r="F53" s="4"/>
      <c r="G53" s="17"/>
      <c r="H53" s="17"/>
      <c r="I53" s="17"/>
      <c r="J53" s="77"/>
      <c r="K53" s="7"/>
    </row>
    <row r="54" spans="1:11" ht="16.2" x14ac:dyDescent="0.3">
      <c r="A54" s="29"/>
      <c r="B54" s="47" t="s">
        <v>1395</v>
      </c>
      <c r="C54" s="4"/>
      <c r="D54" s="4" t="str">
        <f t="shared" si="5"/>
        <v/>
      </c>
      <c r="E54" s="4"/>
      <c r="F54" s="4"/>
      <c r="G54" s="17"/>
      <c r="H54" s="17"/>
      <c r="I54" s="17"/>
      <c r="J54" s="77"/>
      <c r="K54" s="7"/>
    </row>
    <row r="55" spans="1:11" ht="16.2" x14ac:dyDescent="0.3">
      <c r="A55" s="29"/>
      <c r="B55" s="47" t="s">
        <v>1396</v>
      </c>
      <c r="C55" s="4">
        <v>12</v>
      </c>
      <c r="D55" s="4">
        <v>10</v>
      </c>
      <c r="E55" s="4"/>
      <c r="F55" s="4">
        <f t="shared" si="9"/>
        <v>2</v>
      </c>
      <c r="G55" s="17">
        <f t="shared" si="10"/>
        <v>320</v>
      </c>
      <c r="H55" s="17">
        <f t="shared" si="11"/>
        <v>0</v>
      </c>
      <c r="I55" s="17"/>
      <c r="J55" s="77"/>
      <c r="K55" s="7"/>
    </row>
    <row r="56" spans="1:11" ht="16.2" x14ac:dyDescent="0.3">
      <c r="A56" s="29"/>
      <c r="B56" s="47" t="s">
        <v>1397</v>
      </c>
      <c r="C56" s="4">
        <v>12</v>
      </c>
      <c r="D56" s="4">
        <f t="shared" si="5"/>
        <v>10</v>
      </c>
      <c r="E56" s="4"/>
      <c r="F56" s="4">
        <f t="shared" si="9"/>
        <v>2</v>
      </c>
      <c r="G56" s="17">
        <f t="shared" si="10"/>
        <v>320</v>
      </c>
      <c r="H56" s="17">
        <f t="shared" si="11"/>
        <v>0</v>
      </c>
      <c r="I56" s="17"/>
      <c r="J56" s="77"/>
      <c r="K56" s="7"/>
    </row>
    <row r="57" spans="1:11" ht="16.2" x14ac:dyDescent="0.3">
      <c r="A57" s="29"/>
      <c r="B57" s="47" t="s">
        <v>1398</v>
      </c>
      <c r="C57" s="4">
        <v>12</v>
      </c>
      <c r="D57" s="4">
        <f t="shared" si="5"/>
        <v>10</v>
      </c>
      <c r="E57" s="4"/>
      <c r="F57" s="4">
        <f t="shared" si="9"/>
        <v>2</v>
      </c>
      <c r="G57" s="17">
        <f t="shared" si="10"/>
        <v>320</v>
      </c>
      <c r="H57" s="17">
        <f t="shared" si="11"/>
        <v>0</v>
      </c>
      <c r="I57" s="17"/>
      <c r="J57" s="77"/>
      <c r="K57" s="7"/>
    </row>
    <row r="58" spans="1:11" ht="16.2" x14ac:dyDescent="0.3">
      <c r="A58" s="29"/>
      <c r="B58" s="47" t="s">
        <v>1399</v>
      </c>
      <c r="C58" s="4">
        <v>12</v>
      </c>
      <c r="D58" s="4">
        <f t="shared" si="5"/>
        <v>10</v>
      </c>
      <c r="E58" s="4"/>
      <c r="F58" s="4">
        <f t="shared" si="9"/>
        <v>2</v>
      </c>
      <c r="G58" s="17">
        <f t="shared" si="10"/>
        <v>320</v>
      </c>
      <c r="H58" s="17">
        <f t="shared" si="11"/>
        <v>0</v>
      </c>
      <c r="I58" s="17"/>
      <c r="J58" s="77"/>
      <c r="K58" s="7"/>
    </row>
    <row r="59" spans="1:11" ht="16.2" x14ac:dyDescent="0.3">
      <c r="A59" s="29"/>
      <c r="B59" s="47" t="s">
        <v>1400</v>
      </c>
      <c r="C59" s="4">
        <v>12</v>
      </c>
      <c r="D59" s="4">
        <f t="shared" si="5"/>
        <v>10</v>
      </c>
      <c r="E59" s="4"/>
      <c r="F59" s="4">
        <f t="shared" si="9"/>
        <v>2</v>
      </c>
      <c r="G59" s="17">
        <f t="shared" si="10"/>
        <v>320</v>
      </c>
      <c r="H59" s="17">
        <f t="shared" si="11"/>
        <v>0</v>
      </c>
      <c r="I59" s="17"/>
      <c r="J59" s="77"/>
      <c r="K59" s="7"/>
    </row>
    <row r="60" spans="1:11" ht="16.2" x14ac:dyDescent="0.3">
      <c r="A60" s="29"/>
      <c r="B60" s="47" t="s">
        <v>1401</v>
      </c>
      <c r="C60" s="4"/>
      <c r="D60" s="4" t="str">
        <f t="shared" si="5"/>
        <v/>
      </c>
      <c r="E60" s="4"/>
      <c r="F60" s="4"/>
      <c r="G60" s="17"/>
      <c r="H60" s="17"/>
      <c r="I60" s="17"/>
      <c r="J60" s="77"/>
      <c r="K60" s="7"/>
    </row>
    <row r="61" spans="1:11" ht="16.2" x14ac:dyDescent="0.3">
      <c r="A61" s="29"/>
      <c r="B61" s="47" t="s">
        <v>1402</v>
      </c>
      <c r="C61" s="4"/>
      <c r="D61" s="4" t="str">
        <f t="shared" si="5"/>
        <v/>
      </c>
      <c r="E61" s="4"/>
      <c r="F61" s="4"/>
      <c r="G61" s="17"/>
      <c r="H61" s="17"/>
      <c r="I61" s="17"/>
      <c r="J61" s="77"/>
      <c r="K61" s="7"/>
    </row>
    <row r="62" spans="1:11" ht="16.2" x14ac:dyDescent="0.3">
      <c r="A62" s="29"/>
      <c r="B62" s="47" t="s">
        <v>1403</v>
      </c>
      <c r="C62" s="4">
        <v>12</v>
      </c>
      <c r="D62" s="4">
        <f t="shared" si="5"/>
        <v>10</v>
      </c>
      <c r="E62" s="4"/>
      <c r="F62" s="4">
        <f t="shared" si="9"/>
        <v>2</v>
      </c>
      <c r="G62" s="17">
        <f t="shared" si="10"/>
        <v>320</v>
      </c>
      <c r="H62" s="17">
        <f t="shared" si="11"/>
        <v>0</v>
      </c>
      <c r="I62" s="17"/>
      <c r="J62" s="77"/>
      <c r="K62" s="7"/>
    </row>
    <row r="63" spans="1:11" ht="16.2" x14ac:dyDescent="0.3">
      <c r="A63" s="29"/>
      <c r="B63" s="47" t="s">
        <v>1404</v>
      </c>
      <c r="C63" s="4">
        <v>12</v>
      </c>
      <c r="D63" s="4">
        <f t="shared" si="5"/>
        <v>10</v>
      </c>
      <c r="E63" s="4"/>
      <c r="F63" s="4">
        <f t="shared" si="9"/>
        <v>2</v>
      </c>
      <c r="G63" s="17">
        <f t="shared" si="10"/>
        <v>320</v>
      </c>
      <c r="H63" s="17">
        <f t="shared" si="11"/>
        <v>0</v>
      </c>
      <c r="I63" s="17"/>
      <c r="J63" s="77"/>
      <c r="K63" s="7"/>
    </row>
    <row r="64" spans="1:11" ht="16.2" x14ac:dyDescent="0.3">
      <c r="A64" s="29"/>
      <c r="B64" s="47" t="s">
        <v>1405</v>
      </c>
      <c r="C64" s="4">
        <v>12</v>
      </c>
      <c r="D64" s="4">
        <f t="shared" si="5"/>
        <v>10</v>
      </c>
      <c r="E64" s="4"/>
      <c r="F64" s="4">
        <f t="shared" si="9"/>
        <v>2</v>
      </c>
      <c r="G64" s="17">
        <f t="shared" si="10"/>
        <v>320</v>
      </c>
      <c r="H64" s="17">
        <f t="shared" si="11"/>
        <v>0</v>
      </c>
      <c r="I64" s="17"/>
      <c r="J64" s="77"/>
      <c r="K64" s="7"/>
    </row>
    <row r="65" spans="1:11" s="140" customFormat="1" ht="32.4" x14ac:dyDescent="0.3">
      <c r="A65" s="139"/>
      <c r="B65" s="177" t="s">
        <v>1864</v>
      </c>
      <c r="C65" s="10">
        <v>12</v>
      </c>
      <c r="D65" s="10">
        <f t="shared" si="5"/>
        <v>10</v>
      </c>
      <c r="E65" s="10"/>
      <c r="F65" s="10">
        <f t="shared" si="9"/>
        <v>2</v>
      </c>
      <c r="G65" s="132">
        <f t="shared" si="10"/>
        <v>320</v>
      </c>
      <c r="H65" s="132">
        <f t="shared" si="11"/>
        <v>0</v>
      </c>
      <c r="I65" s="132"/>
      <c r="J65" s="185"/>
      <c r="K65" s="186">
        <f>120*8*2+120*2*4/3</f>
        <v>2240</v>
      </c>
    </row>
    <row r="66" spans="1:11" ht="16.2" x14ac:dyDescent="0.3">
      <c r="A66" s="29"/>
      <c r="B66" s="47" t="s">
        <v>1406</v>
      </c>
      <c r="C66" s="4">
        <v>12</v>
      </c>
      <c r="D66" s="4">
        <f t="shared" si="5"/>
        <v>10</v>
      </c>
      <c r="E66" s="4"/>
      <c r="F66" s="4">
        <f t="shared" si="9"/>
        <v>2</v>
      </c>
      <c r="G66" s="17">
        <f t="shared" si="10"/>
        <v>320</v>
      </c>
      <c r="H66" s="17">
        <f t="shared" si="11"/>
        <v>0</v>
      </c>
      <c r="I66" s="17"/>
      <c r="J66" s="77"/>
      <c r="K66" s="7"/>
    </row>
    <row r="67" spans="1:11" ht="16.2" x14ac:dyDescent="0.3">
      <c r="A67" s="29"/>
      <c r="B67" s="47" t="s">
        <v>1407</v>
      </c>
      <c r="C67" s="4">
        <v>12</v>
      </c>
      <c r="D67" s="4">
        <v>10</v>
      </c>
      <c r="E67" s="4"/>
      <c r="F67" s="4">
        <f t="shared" si="9"/>
        <v>2</v>
      </c>
      <c r="G67" s="17">
        <f t="shared" si="10"/>
        <v>320</v>
      </c>
      <c r="H67" s="17">
        <f t="shared" si="11"/>
        <v>0</v>
      </c>
      <c r="I67" s="17"/>
      <c r="J67" s="77"/>
      <c r="K67" s="7"/>
    </row>
    <row r="68" spans="1:11" ht="16.2" x14ac:dyDescent="0.3">
      <c r="A68" s="29"/>
      <c r="B68" s="47" t="s">
        <v>1408</v>
      </c>
      <c r="C68" s="4"/>
      <c r="D68" s="4" t="str">
        <f t="shared" si="5"/>
        <v/>
      </c>
      <c r="E68" s="4"/>
      <c r="F68" s="4"/>
      <c r="G68" s="17"/>
      <c r="H68" s="17"/>
      <c r="I68" s="17"/>
      <c r="J68" s="77"/>
      <c r="K68" s="7"/>
    </row>
    <row r="69" spans="1:11" ht="16.2" x14ac:dyDescent="0.3">
      <c r="A69" s="29"/>
      <c r="B69" s="47" t="s">
        <v>1409</v>
      </c>
      <c r="C69" s="4">
        <v>12</v>
      </c>
      <c r="D69" s="4">
        <f t="shared" si="5"/>
        <v>10</v>
      </c>
      <c r="E69" s="4"/>
      <c r="F69" s="4">
        <f t="shared" si="9"/>
        <v>2</v>
      </c>
      <c r="G69" s="17">
        <f t="shared" si="10"/>
        <v>320</v>
      </c>
      <c r="H69" s="17">
        <f t="shared" si="11"/>
        <v>0</v>
      </c>
      <c r="I69" s="17"/>
      <c r="J69" s="77"/>
      <c r="K69" s="7"/>
    </row>
    <row r="70" spans="1:11" ht="16.2" x14ac:dyDescent="0.3">
      <c r="A70" s="29"/>
      <c r="B70" s="47" t="s">
        <v>1410</v>
      </c>
      <c r="C70" s="4">
        <v>12</v>
      </c>
      <c r="D70" s="4">
        <f t="shared" si="5"/>
        <v>10</v>
      </c>
      <c r="E70" s="4"/>
      <c r="F70" s="4">
        <f t="shared" si="9"/>
        <v>2</v>
      </c>
      <c r="G70" s="17">
        <f t="shared" si="10"/>
        <v>320</v>
      </c>
      <c r="H70" s="17">
        <f t="shared" si="11"/>
        <v>0</v>
      </c>
      <c r="I70" s="17"/>
      <c r="J70" s="77"/>
      <c r="K70" s="7"/>
    </row>
    <row r="71" spans="1:11" ht="16.2" x14ac:dyDescent="0.3">
      <c r="A71" s="29"/>
      <c r="B71" s="8" t="s">
        <v>59</v>
      </c>
      <c r="C71" s="4"/>
      <c r="D71" s="4">
        <v>175</v>
      </c>
      <c r="E71" s="4"/>
      <c r="F71" s="4">
        <v>42</v>
      </c>
      <c r="G71" s="17">
        <f t="shared" si="10"/>
        <v>320</v>
      </c>
      <c r="H71" s="17">
        <f t="shared" si="11"/>
        <v>8000</v>
      </c>
      <c r="I71" s="17"/>
      <c r="J71" s="77">
        <v>21000</v>
      </c>
      <c r="K71" s="7"/>
    </row>
    <row r="72" spans="1:11" ht="32.4" x14ac:dyDescent="0.3">
      <c r="A72" s="29"/>
      <c r="B72" s="90" t="s">
        <v>1849</v>
      </c>
      <c r="C72" s="4"/>
      <c r="D72" s="4"/>
      <c r="E72" s="4"/>
      <c r="F72" s="4"/>
      <c r="G72" s="17"/>
      <c r="H72" s="17"/>
      <c r="I72" s="17"/>
      <c r="J72" s="77">
        <v>6720</v>
      </c>
      <c r="K72" s="7">
        <v>2240</v>
      </c>
    </row>
    <row r="73" spans="1:11" ht="16.2" x14ac:dyDescent="0.3">
      <c r="A73" s="29"/>
      <c r="B73" s="8" t="s">
        <v>1817</v>
      </c>
      <c r="C73" s="4"/>
      <c r="D73" s="4"/>
      <c r="E73" s="4"/>
      <c r="F73" s="4"/>
      <c r="G73" s="17"/>
      <c r="H73" s="17"/>
      <c r="I73" s="17"/>
      <c r="J73" s="77">
        <v>29960</v>
      </c>
      <c r="K73" s="7"/>
    </row>
    <row r="74" spans="1:11" ht="32.4" x14ac:dyDescent="0.3">
      <c r="A74" s="29"/>
      <c r="B74" s="90" t="s">
        <v>1853</v>
      </c>
      <c r="C74" s="4"/>
      <c r="D74" s="4"/>
      <c r="E74" s="4"/>
      <c r="F74" s="4"/>
      <c r="G74" s="17"/>
      <c r="H74" s="17"/>
      <c r="I74" s="17"/>
      <c r="J74" s="77">
        <v>34750</v>
      </c>
      <c r="K74" s="7"/>
    </row>
    <row r="75" spans="1:11" ht="16.2" x14ac:dyDescent="0.3">
      <c r="A75" s="29"/>
      <c r="B75" s="8" t="s">
        <v>405</v>
      </c>
      <c r="C75" s="135"/>
      <c r="D75" s="9"/>
      <c r="E75" s="9"/>
      <c r="F75" s="9"/>
      <c r="G75" s="10"/>
      <c r="H75" s="10"/>
      <c r="I75" s="10"/>
      <c r="J75" s="137">
        <v>4790</v>
      </c>
      <c r="K75" s="136"/>
    </row>
    <row r="76" spans="1:11" x14ac:dyDescent="0.3">
      <c r="A76" s="29"/>
      <c r="K76" s="29"/>
    </row>
    <row r="77" spans="1:11" ht="16.2" x14ac:dyDescent="0.3">
      <c r="A77" s="29"/>
      <c r="B77" s="47" t="s">
        <v>1411</v>
      </c>
      <c r="C77" s="4">
        <v>12</v>
      </c>
      <c r="D77" s="4">
        <f t="shared" ref="D77:D106" si="12">IF((OR(C77&gt;12,C77=12)),C77-2,IF(C77=8,C77-1,""))</f>
        <v>10</v>
      </c>
      <c r="E77" s="4">
        <f>IF(D77&lt;8,D77,8)</f>
        <v>8</v>
      </c>
      <c r="F77" s="4">
        <f t="shared" ref="F77:F86" si="13">D77-8</f>
        <v>2</v>
      </c>
      <c r="G77" s="17">
        <f t="shared" ref="G77:G85" si="14">IF(2&lt;F77,2,F77)*120*4/3</f>
        <v>320</v>
      </c>
      <c r="H77" s="17">
        <f t="shared" ref="H77:H85" si="15">IF(F77&gt;2,F77-2,0)*120*5/3</f>
        <v>0</v>
      </c>
      <c r="I77" s="17"/>
      <c r="J77" s="77"/>
      <c r="K77" s="7"/>
    </row>
    <row r="78" spans="1:11" ht="16.2" x14ac:dyDescent="0.3">
      <c r="A78" s="29"/>
      <c r="B78" s="47" t="s">
        <v>1412</v>
      </c>
      <c r="C78" s="4">
        <v>12</v>
      </c>
      <c r="D78" s="4">
        <f t="shared" si="12"/>
        <v>10</v>
      </c>
      <c r="E78" s="4"/>
      <c r="F78" s="4">
        <f t="shared" si="13"/>
        <v>2</v>
      </c>
      <c r="G78" s="17">
        <f t="shared" si="14"/>
        <v>320</v>
      </c>
      <c r="H78" s="17">
        <f t="shared" si="15"/>
        <v>0</v>
      </c>
      <c r="I78" s="17"/>
      <c r="J78" s="77"/>
      <c r="K78" s="7"/>
    </row>
    <row r="79" spans="1:11" ht="16.2" x14ac:dyDescent="0.3">
      <c r="A79" s="29"/>
      <c r="B79" s="47" t="s">
        <v>1413</v>
      </c>
      <c r="C79" s="4"/>
      <c r="D79" s="4" t="str">
        <f t="shared" si="12"/>
        <v/>
      </c>
      <c r="E79" s="4"/>
      <c r="F79" s="4"/>
      <c r="G79" s="17"/>
      <c r="H79" s="17"/>
      <c r="I79" s="17"/>
      <c r="J79" s="77"/>
      <c r="K79" s="7"/>
    </row>
    <row r="80" spans="1:11" ht="16.2" x14ac:dyDescent="0.3">
      <c r="A80" s="29"/>
      <c r="B80" s="47" t="s">
        <v>1414</v>
      </c>
      <c r="C80" s="4"/>
      <c r="D80" s="4" t="str">
        <f t="shared" si="12"/>
        <v/>
      </c>
      <c r="E80" s="4"/>
      <c r="F80" s="4"/>
      <c r="G80" s="17"/>
      <c r="H80" s="17"/>
      <c r="I80" s="17"/>
      <c r="J80" s="77"/>
      <c r="K80" s="7"/>
    </row>
    <row r="81" spans="1:12" ht="16.2" x14ac:dyDescent="0.3">
      <c r="A81" s="29"/>
      <c r="B81" s="47" t="s">
        <v>1415</v>
      </c>
      <c r="C81" s="4"/>
      <c r="D81" s="4" t="str">
        <f t="shared" si="12"/>
        <v/>
      </c>
      <c r="E81" s="4"/>
      <c r="F81" s="4"/>
      <c r="G81" s="17"/>
      <c r="H81" s="17"/>
      <c r="I81" s="17"/>
      <c r="J81" s="77"/>
      <c r="K81" s="7"/>
    </row>
    <row r="82" spans="1:12" ht="16.2" x14ac:dyDescent="0.3">
      <c r="A82" s="29"/>
      <c r="B82" s="47" t="s">
        <v>1416</v>
      </c>
      <c r="C82" s="4">
        <v>12</v>
      </c>
      <c r="D82" s="4">
        <f t="shared" si="12"/>
        <v>10</v>
      </c>
      <c r="E82" s="4"/>
      <c r="F82" s="4">
        <f t="shared" si="13"/>
        <v>2</v>
      </c>
      <c r="G82" s="17">
        <f t="shared" si="14"/>
        <v>320</v>
      </c>
      <c r="H82" s="17">
        <f t="shared" si="15"/>
        <v>0</v>
      </c>
      <c r="I82" s="17"/>
      <c r="J82" s="77"/>
      <c r="K82" s="7"/>
    </row>
    <row r="83" spans="1:12" ht="16.2" x14ac:dyDescent="0.3">
      <c r="A83" s="29"/>
      <c r="B83" s="47" t="s">
        <v>1417</v>
      </c>
      <c r="C83" s="4">
        <v>12</v>
      </c>
      <c r="D83" s="4">
        <f t="shared" si="12"/>
        <v>10</v>
      </c>
      <c r="E83" s="4"/>
      <c r="F83" s="4">
        <f t="shared" si="13"/>
        <v>2</v>
      </c>
      <c r="G83" s="17">
        <f t="shared" si="14"/>
        <v>320</v>
      </c>
      <c r="H83" s="17">
        <f t="shared" si="15"/>
        <v>0</v>
      </c>
      <c r="I83" s="17"/>
      <c r="J83" s="77"/>
      <c r="K83" s="7"/>
    </row>
    <row r="84" spans="1:12" ht="16.2" x14ac:dyDescent="0.3">
      <c r="A84" s="29"/>
      <c r="B84" s="179" t="s">
        <v>2124</v>
      </c>
      <c r="C84" s="19"/>
      <c r="D84" s="19" t="str">
        <f t="shared" si="12"/>
        <v/>
      </c>
      <c r="E84" s="19"/>
      <c r="F84" s="19"/>
      <c r="G84" s="20"/>
      <c r="H84" s="20"/>
      <c r="I84" s="20"/>
      <c r="J84" s="91"/>
      <c r="K84" s="21"/>
    </row>
    <row r="85" spans="1:12" ht="16.2" x14ac:dyDescent="0.3">
      <c r="A85" s="29"/>
      <c r="B85" s="47" t="s">
        <v>1418</v>
      </c>
      <c r="C85" s="4">
        <v>12</v>
      </c>
      <c r="D85" s="4">
        <f t="shared" si="12"/>
        <v>10</v>
      </c>
      <c r="E85" s="4"/>
      <c r="F85" s="4">
        <f t="shared" si="13"/>
        <v>2</v>
      </c>
      <c r="G85" s="17">
        <f t="shared" si="14"/>
        <v>320</v>
      </c>
      <c r="H85" s="17">
        <f t="shared" si="15"/>
        <v>0</v>
      </c>
      <c r="I85" s="17"/>
      <c r="J85" s="77"/>
      <c r="K85" s="7"/>
    </row>
    <row r="86" spans="1:12" ht="16.2" x14ac:dyDescent="0.3">
      <c r="A86" s="29"/>
      <c r="B86" s="47" t="s">
        <v>1419</v>
      </c>
      <c r="C86" s="4">
        <v>12</v>
      </c>
      <c r="D86" s="4">
        <f t="shared" si="12"/>
        <v>10</v>
      </c>
      <c r="E86" s="4"/>
      <c r="F86" s="4">
        <f t="shared" si="13"/>
        <v>2</v>
      </c>
      <c r="G86" s="17">
        <f t="shared" ref="G86" si="16">IF(2&lt;F86,2,F86)*120*4/3</f>
        <v>320</v>
      </c>
      <c r="H86" s="17">
        <f t="shared" ref="H86" si="17">IF(F86&gt;2,F86-2,0)*120*5/3</f>
        <v>0</v>
      </c>
      <c r="I86" s="17"/>
      <c r="J86" s="77"/>
      <c r="K86" s="7"/>
    </row>
    <row r="87" spans="1:12" ht="16.2" x14ac:dyDescent="0.3">
      <c r="A87" s="29"/>
      <c r="B87" s="71" t="s">
        <v>1420</v>
      </c>
      <c r="C87" s="22">
        <v>8</v>
      </c>
      <c r="D87" s="22">
        <f t="shared" si="12"/>
        <v>7</v>
      </c>
      <c r="E87" s="22"/>
      <c r="F87" s="22"/>
      <c r="G87" s="23"/>
      <c r="H87" s="23"/>
      <c r="I87" s="23"/>
      <c r="J87" s="79"/>
      <c r="K87" s="24"/>
      <c r="L87" s="55"/>
    </row>
    <row r="88" spans="1:12" ht="16.2" x14ac:dyDescent="0.3">
      <c r="A88" s="29"/>
      <c r="B88" s="47" t="s">
        <v>1421</v>
      </c>
      <c r="C88" s="4"/>
      <c r="D88" s="19" t="str">
        <f t="shared" si="12"/>
        <v/>
      </c>
      <c r="E88" s="19"/>
      <c r="F88" s="19"/>
      <c r="G88" s="20"/>
      <c r="H88" s="17"/>
      <c r="I88" s="17"/>
      <c r="J88" s="77"/>
      <c r="K88" s="7"/>
    </row>
    <row r="89" spans="1:12" ht="16.2" x14ac:dyDescent="0.3">
      <c r="A89" s="29"/>
      <c r="B89" s="47" t="s">
        <v>1422</v>
      </c>
      <c r="C89" s="4">
        <v>12</v>
      </c>
      <c r="D89" s="19">
        <f t="shared" si="12"/>
        <v>10</v>
      </c>
      <c r="E89" s="19"/>
      <c r="F89" s="19">
        <f t="shared" ref="F89:F106" si="18">D89-8</f>
        <v>2</v>
      </c>
      <c r="G89" s="20">
        <f t="shared" ref="G89:G107" si="19">IF(2&lt;F89,2,F89)*126*4/3</f>
        <v>336</v>
      </c>
      <c r="H89" s="17">
        <f t="shared" ref="H89:H105" si="20">IF(F89&gt;2,F89-2,0)*126*5/3</f>
        <v>0</v>
      </c>
      <c r="I89" s="17"/>
      <c r="J89" s="77"/>
      <c r="K89" s="7"/>
    </row>
    <row r="90" spans="1:12" ht="16.2" x14ac:dyDescent="0.3">
      <c r="A90" s="29"/>
      <c r="B90" s="47" t="s">
        <v>1423</v>
      </c>
      <c r="C90" s="4">
        <v>12</v>
      </c>
      <c r="D90" s="19">
        <f t="shared" si="12"/>
        <v>10</v>
      </c>
      <c r="E90" s="19"/>
      <c r="F90" s="19">
        <f t="shared" si="18"/>
        <v>2</v>
      </c>
      <c r="G90" s="20">
        <f t="shared" si="19"/>
        <v>336</v>
      </c>
      <c r="H90" s="17">
        <f t="shared" si="20"/>
        <v>0</v>
      </c>
      <c r="I90" s="17"/>
      <c r="J90" s="77"/>
      <c r="K90" s="7"/>
    </row>
    <row r="91" spans="1:12" ht="16.2" x14ac:dyDescent="0.3">
      <c r="A91" s="29"/>
      <c r="B91" s="47" t="s">
        <v>1424</v>
      </c>
      <c r="C91" s="4">
        <v>12</v>
      </c>
      <c r="D91" s="19">
        <f t="shared" si="12"/>
        <v>10</v>
      </c>
      <c r="E91" s="19"/>
      <c r="F91" s="19">
        <f t="shared" si="18"/>
        <v>2</v>
      </c>
      <c r="G91" s="20">
        <f t="shared" si="19"/>
        <v>336</v>
      </c>
      <c r="H91" s="17">
        <f t="shared" si="20"/>
        <v>0</v>
      </c>
      <c r="I91" s="17"/>
      <c r="J91" s="77"/>
      <c r="K91" s="7"/>
    </row>
    <row r="92" spans="1:12" ht="16.2" x14ac:dyDescent="0.3">
      <c r="A92" s="29"/>
      <c r="B92" s="47" t="s">
        <v>1425</v>
      </c>
      <c r="C92" s="4">
        <v>12</v>
      </c>
      <c r="D92" s="19">
        <f t="shared" si="12"/>
        <v>10</v>
      </c>
      <c r="E92" s="19"/>
      <c r="F92" s="19">
        <f t="shared" si="18"/>
        <v>2</v>
      </c>
      <c r="G92" s="20">
        <f t="shared" si="19"/>
        <v>336</v>
      </c>
      <c r="H92" s="17">
        <f t="shared" si="20"/>
        <v>0</v>
      </c>
      <c r="I92" s="17"/>
      <c r="J92" s="77"/>
      <c r="K92" s="7"/>
    </row>
    <row r="93" spans="1:12" ht="16.2" x14ac:dyDescent="0.3">
      <c r="A93" s="29"/>
      <c r="B93" s="47" t="s">
        <v>1426</v>
      </c>
      <c r="C93" s="4">
        <v>12</v>
      </c>
      <c r="D93" s="19">
        <f t="shared" si="12"/>
        <v>10</v>
      </c>
      <c r="E93" s="19"/>
      <c r="F93" s="19">
        <f t="shared" si="18"/>
        <v>2</v>
      </c>
      <c r="G93" s="20">
        <f t="shared" si="19"/>
        <v>336</v>
      </c>
      <c r="H93" s="17">
        <f t="shared" si="20"/>
        <v>0</v>
      </c>
      <c r="I93" s="17"/>
      <c r="J93" s="77"/>
      <c r="K93" s="7"/>
    </row>
    <row r="94" spans="1:12" ht="16.2" x14ac:dyDescent="0.3">
      <c r="A94" s="29"/>
      <c r="B94" s="47" t="s">
        <v>1427</v>
      </c>
      <c r="C94" s="4"/>
      <c r="D94" s="19" t="str">
        <f t="shared" si="12"/>
        <v/>
      </c>
      <c r="E94" s="19"/>
      <c r="F94" s="19"/>
      <c r="G94" s="20"/>
      <c r="H94" s="17"/>
      <c r="I94" s="17"/>
      <c r="J94" s="77"/>
      <c r="K94" s="7"/>
    </row>
    <row r="95" spans="1:12" ht="16.2" x14ac:dyDescent="0.3">
      <c r="A95" s="29"/>
      <c r="B95" s="47" t="s">
        <v>1428</v>
      </c>
      <c r="C95" s="4"/>
      <c r="D95" s="19" t="str">
        <f t="shared" si="12"/>
        <v/>
      </c>
      <c r="E95" s="19"/>
      <c r="F95" s="19"/>
      <c r="G95" s="20"/>
      <c r="H95" s="17"/>
      <c r="I95" s="17"/>
      <c r="J95" s="77"/>
      <c r="K95" s="7"/>
    </row>
    <row r="96" spans="1:12" s="140" customFormat="1" ht="32.4" x14ac:dyDescent="0.3">
      <c r="A96" s="139"/>
      <c r="B96" s="177" t="s">
        <v>1865</v>
      </c>
      <c r="C96" s="10">
        <v>12</v>
      </c>
      <c r="D96" s="10">
        <f t="shared" si="12"/>
        <v>10</v>
      </c>
      <c r="E96" s="10"/>
      <c r="F96" s="10">
        <f t="shared" si="18"/>
        <v>2</v>
      </c>
      <c r="G96" s="38">
        <f t="shared" si="19"/>
        <v>336</v>
      </c>
      <c r="H96" s="38">
        <f t="shared" si="20"/>
        <v>0</v>
      </c>
      <c r="I96" s="38"/>
      <c r="J96" s="82"/>
      <c r="K96" s="38">
        <f>126*8*2+126*2*4/3</f>
        <v>2352</v>
      </c>
    </row>
    <row r="97" spans="1:11" ht="16.2" x14ac:dyDescent="0.3">
      <c r="A97" s="29"/>
      <c r="B97" s="47" t="s">
        <v>1430</v>
      </c>
      <c r="C97" s="4">
        <v>12</v>
      </c>
      <c r="D97" s="19">
        <f t="shared" si="12"/>
        <v>10</v>
      </c>
      <c r="E97" s="19"/>
      <c r="F97" s="19">
        <f t="shared" si="18"/>
        <v>2</v>
      </c>
      <c r="G97" s="20">
        <f t="shared" si="19"/>
        <v>336</v>
      </c>
      <c r="H97" s="17">
        <f t="shared" si="20"/>
        <v>0</v>
      </c>
      <c r="I97" s="17"/>
      <c r="J97" s="77"/>
      <c r="K97" s="7"/>
    </row>
    <row r="98" spans="1:11" ht="16.2" x14ac:dyDescent="0.3">
      <c r="A98" s="29"/>
      <c r="B98" s="47" t="s">
        <v>1431</v>
      </c>
      <c r="C98" s="4">
        <v>12</v>
      </c>
      <c r="D98" s="19">
        <f t="shared" si="12"/>
        <v>10</v>
      </c>
      <c r="E98" s="19"/>
      <c r="F98" s="19">
        <f t="shared" si="18"/>
        <v>2</v>
      </c>
      <c r="G98" s="20">
        <f t="shared" si="19"/>
        <v>336</v>
      </c>
      <c r="H98" s="17">
        <f t="shared" si="20"/>
        <v>0</v>
      </c>
      <c r="I98" s="17"/>
      <c r="J98" s="77"/>
      <c r="K98" s="7"/>
    </row>
    <row r="99" spans="1:11" ht="16.2" x14ac:dyDescent="0.3">
      <c r="A99" s="29"/>
      <c r="B99" s="47" t="s">
        <v>1432</v>
      </c>
      <c r="C99" s="4">
        <v>12</v>
      </c>
      <c r="D99" s="19">
        <f t="shared" si="12"/>
        <v>10</v>
      </c>
      <c r="E99" s="19"/>
      <c r="F99" s="19">
        <f t="shared" si="18"/>
        <v>2</v>
      </c>
      <c r="G99" s="20">
        <f t="shared" si="19"/>
        <v>336</v>
      </c>
      <c r="H99" s="17">
        <f t="shared" si="20"/>
        <v>0</v>
      </c>
      <c r="I99" s="17"/>
      <c r="J99" s="77"/>
      <c r="K99" s="7"/>
    </row>
    <row r="100" spans="1:11" ht="16.2" x14ac:dyDescent="0.3">
      <c r="A100" s="29"/>
      <c r="B100" s="47" t="s">
        <v>1433</v>
      </c>
      <c r="C100" s="4">
        <v>12</v>
      </c>
      <c r="D100" s="19">
        <f t="shared" si="12"/>
        <v>10</v>
      </c>
      <c r="E100" s="19"/>
      <c r="F100" s="19">
        <f t="shared" si="18"/>
        <v>2</v>
      </c>
      <c r="G100" s="20">
        <f t="shared" si="19"/>
        <v>336</v>
      </c>
      <c r="H100" s="17">
        <f t="shared" si="20"/>
        <v>0</v>
      </c>
      <c r="I100" s="17"/>
      <c r="J100" s="77"/>
      <c r="K100" s="7"/>
    </row>
    <row r="101" spans="1:11" ht="16.2" x14ac:dyDescent="0.3">
      <c r="A101" s="29"/>
      <c r="B101" s="47" t="s">
        <v>1434</v>
      </c>
      <c r="C101" s="4">
        <v>8</v>
      </c>
      <c r="D101" s="19">
        <f t="shared" si="12"/>
        <v>7</v>
      </c>
      <c r="E101" s="19"/>
      <c r="F101" s="19"/>
      <c r="G101" s="20"/>
      <c r="H101" s="17"/>
      <c r="I101" s="17"/>
      <c r="J101" s="77"/>
      <c r="K101" s="7"/>
    </row>
    <row r="102" spans="1:11" ht="16.2" x14ac:dyDescent="0.3">
      <c r="A102" s="29"/>
      <c r="B102" s="47" t="s">
        <v>1435</v>
      </c>
      <c r="C102" s="4"/>
      <c r="D102" s="19" t="str">
        <f t="shared" si="12"/>
        <v/>
      </c>
      <c r="E102" s="19"/>
      <c r="F102" s="19"/>
      <c r="G102" s="20"/>
      <c r="H102" s="17"/>
      <c r="I102" s="17"/>
      <c r="J102" s="77"/>
      <c r="K102" s="7"/>
    </row>
    <row r="103" spans="1:11" ht="16.2" x14ac:dyDescent="0.3">
      <c r="A103" s="29"/>
      <c r="B103" s="47" t="s">
        <v>1436</v>
      </c>
      <c r="C103" s="4">
        <v>12</v>
      </c>
      <c r="D103" s="19">
        <f t="shared" si="12"/>
        <v>10</v>
      </c>
      <c r="E103" s="19"/>
      <c r="F103" s="19">
        <f t="shared" si="18"/>
        <v>2</v>
      </c>
      <c r="G103" s="20">
        <f t="shared" si="19"/>
        <v>336</v>
      </c>
      <c r="H103" s="17">
        <f t="shared" si="20"/>
        <v>0</v>
      </c>
      <c r="I103" s="17"/>
      <c r="J103" s="77"/>
      <c r="K103" s="7"/>
    </row>
    <row r="104" spans="1:11" ht="16.2" x14ac:dyDescent="0.3">
      <c r="A104" s="29"/>
      <c r="B104" s="47" t="s">
        <v>1437</v>
      </c>
      <c r="C104" s="4">
        <v>12</v>
      </c>
      <c r="D104" s="19">
        <f t="shared" si="12"/>
        <v>10</v>
      </c>
      <c r="E104" s="19"/>
      <c r="F104" s="19">
        <f t="shared" si="18"/>
        <v>2</v>
      </c>
      <c r="G104" s="20">
        <f t="shared" si="19"/>
        <v>336</v>
      </c>
      <c r="H104" s="17">
        <f t="shared" si="20"/>
        <v>0</v>
      </c>
      <c r="I104" s="17"/>
      <c r="J104" s="77"/>
      <c r="K104" s="7"/>
    </row>
    <row r="105" spans="1:11" ht="16.2" x14ac:dyDescent="0.3">
      <c r="A105" s="29"/>
      <c r="B105" s="47" t="s">
        <v>1438</v>
      </c>
      <c r="C105" s="4">
        <v>12</v>
      </c>
      <c r="D105" s="19">
        <f t="shared" si="12"/>
        <v>10</v>
      </c>
      <c r="E105" s="19"/>
      <c r="F105" s="19">
        <f t="shared" si="18"/>
        <v>2</v>
      </c>
      <c r="G105" s="20">
        <f t="shared" si="19"/>
        <v>336</v>
      </c>
      <c r="H105" s="17">
        <f t="shared" si="20"/>
        <v>0</v>
      </c>
      <c r="I105" s="17"/>
      <c r="J105" s="77"/>
      <c r="K105" s="7"/>
    </row>
    <row r="106" spans="1:11" ht="16.2" x14ac:dyDescent="0.3">
      <c r="A106" s="29"/>
      <c r="B106" s="47" t="s">
        <v>1439</v>
      </c>
      <c r="C106" s="4">
        <v>12</v>
      </c>
      <c r="D106" s="19">
        <f t="shared" si="12"/>
        <v>10</v>
      </c>
      <c r="E106" s="19"/>
      <c r="F106" s="19">
        <f t="shared" si="18"/>
        <v>2</v>
      </c>
      <c r="G106" s="20">
        <f t="shared" si="19"/>
        <v>336</v>
      </c>
      <c r="H106" s="17">
        <f t="shared" ref="H106:H107" si="21">IF(F106&gt;2,F106-2,0)*126*5/3</f>
        <v>0</v>
      </c>
      <c r="I106" s="17"/>
      <c r="J106" s="77"/>
      <c r="K106" s="7"/>
    </row>
    <row r="107" spans="1:11" ht="16.2" x14ac:dyDescent="0.3">
      <c r="A107" s="29"/>
      <c r="B107" s="8" t="s">
        <v>59</v>
      </c>
      <c r="C107" s="4"/>
      <c r="D107" s="4" t="s">
        <v>1869</v>
      </c>
      <c r="E107" s="4"/>
      <c r="F107" s="4">
        <v>38</v>
      </c>
      <c r="G107" s="17">
        <f t="shared" si="19"/>
        <v>336</v>
      </c>
      <c r="H107" s="17">
        <f t="shared" si="21"/>
        <v>7560</v>
      </c>
      <c r="I107" s="17"/>
      <c r="J107" s="77">
        <v>6384</v>
      </c>
      <c r="K107" s="7"/>
    </row>
    <row r="108" spans="1:11" ht="32.4" x14ac:dyDescent="0.3">
      <c r="A108" s="29"/>
      <c r="B108" s="90" t="s">
        <v>1849</v>
      </c>
      <c r="C108" s="4"/>
      <c r="D108" s="4"/>
      <c r="E108" s="4"/>
      <c r="F108" s="4"/>
      <c r="G108" s="17"/>
      <c r="H108" s="17"/>
      <c r="I108" s="17"/>
      <c r="J108" s="77">
        <v>20628</v>
      </c>
      <c r="K108" s="7">
        <v>2352</v>
      </c>
    </row>
    <row r="109" spans="1:11" ht="16.2" x14ac:dyDescent="0.3">
      <c r="A109" s="29"/>
      <c r="B109" s="8" t="s">
        <v>1817</v>
      </c>
      <c r="C109" s="4"/>
      <c r="D109" s="4"/>
      <c r="E109" s="4"/>
      <c r="F109" s="4"/>
      <c r="G109" s="17"/>
      <c r="H109" s="17"/>
      <c r="I109" s="17"/>
      <c r="J109" s="77">
        <v>29364</v>
      </c>
      <c r="K109" s="7"/>
    </row>
    <row r="110" spans="1:11" ht="32.4" x14ac:dyDescent="0.3">
      <c r="A110" s="29"/>
      <c r="B110" s="90" t="s">
        <v>1853</v>
      </c>
      <c r="C110" s="4"/>
      <c r="D110" s="4"/>
      <c r="E110" s="4"/>
      <c r="F110" s="4"/>
      <c r="G110" s="17"/>
      <c r="H110" s="17"/>
      <c r="I110" s="17"/>
      <c r="J110" s="77">
        <v>36000</v>
      </c>
      <c r="K110" s="7"/>
    </row>
    <row r="111" spans="1:11" ht="16.2" x14ac:dyDescent="0.3">
      <c r="A111" s="29"/>
      <c r="B111" s="8" t="s">
        <v>405</v>
      </c>
      <c r="C111" s="138"/>
      <c r="D111" s="9"/>
      <c r="E111" s="9"/>
      <c r="F111" s="9"/>
      <c r="G111" s="10"/>
      <c r="H111" s="10"/>
      <c r="I111" s="10"/>
      <c r="J111" s="137">
        <v>6636</v>
      </c>
      <c r="K111" s="136"/>
    </row>
    <row r="112" spans="1:11" x14ac:dyDescent="0.3">
      <c r="A112" s="29"/>
      <c r="B112" s="32"/>
      <c r="K112" s="29"/>
    </row>
    <row r="113" spans="1:11" ht="16.2" x14ac:dyDescent="0.3">
      <c r="A113" s="29"/>
      <c r="B113" s="47" t="s">
        <v>1440</v>
      </c>
      <c r="C113" s="4">
        <v>12</v>
      </c>
      <c r="D113" s="4">
        <f t="shared" ref="D113:D143" si="22">IF((OR(C113&gt;12,C113=12)),C113-2,IF(C113=8,C113-1,""))</f>
        <v>10</v>
      </c>
      <c r="E113" s="4"/>
      <c r="F113" s="19">
        <f t="shared" ref="F113:F134" si="23">D113-8</f>
        <v>2</v>
      </c>
      <c r="G113" s="20">
        <f t="shared" ref="G113" si="24">IF(2&lt;F113,2,F113)*126*4/3</f>
        <v>336</v>
      </c>
      <c r="H113" s="17">
        <f t="shared" ref="H113" si="25">IF(F113&gt;2,F113-2,0)*126*5/3</f>
        <v>0</v>
      </c>
      <c r="I113" s="17"/>
      <c r="J113" s="77"/>
      <c r="K113" s="7"/>
    </row>
    <row r="114" spans="1:11" ht="16.2" x14ac:dyDescent="0.3">
      <c r="A114" s="29"/>
      <c r="B114" s="47" t="s">
        <v>1441</v>
      </c>
      <c r="C114" s="4"/>
      <c r="D114" s="19" t="str">
        <f t="shared" si="22"/>
        <v/>
      </c>
      <c r="E114" s="19"/>
      <c r="F114" s="19"/>
      <c r="G114" s="17"/>
      <c r="H114" s="17"/>
      <c r="I114" s="17"/>
      <c r="J114" s="77"/>
      <c r="K114" s="7"/>
    </row>
    <row r="115" spans="1:11" ht="16.2" x14ac:dyDescent="0.3">
      <c r="A115" s="29"/>
      <c r="B115" s="47" t="s">
        <v>1442</v>
      </c>
      <c r="C115" s="4"/>
      <c r="D115" s="4" t="str">
        <f t="shared" si="22"/>
        <v/>
      </c>
      <c r="E115" s="4"/>
      <c r="F115" s="19"/>
      <c r="G115" s="17"/>
      <c r="H115" s="17"/>
      <c r="I115" s="17"/>
      <c r="J115" s="77"/>
      <c r="K115" s="7"/>
    </row>
    <row r="116" spans="1:11" ht="16.2" x14ac:dyDescent="0.3">
      <c r="A116" s="29"/>
      <c r="B116" s="47" t="s">
        <v>1443</v>
      </c>
      <c r="C116" s="4"/>
      <c r="D116" s="4" t="str">
        <f t="shared" si="22"/>
        <v/>
      </c>
      <c r="E116" s="4"/>
      <c r="F116" s="19"/>
      <c r="G116" s="17"/>
      <c r="H116" s="17"/>
      <c r="I116" s="17"/>
      <c r="J116" s="77"/>
      <c r="K116" s="7"/>
    </row>
    <row r="117" spans="1:11" s="140" customFormat="1" ht="32.4" x14ac:dyDescent="0.3">
      <c r="A117" s="139"/>
      <c r="B117" s="177" t="s">
        <v>1866</v>
      </c>
      <c r="C117" s="31">
        <v>12</v>
      </c>
      <c r="D117" s="31">
        <f t="shared" si="22"/>
        <v>10</v>
      </c>
      <c r="E117" s="31"/>
      <c r="F117" s="31">
        <f t="shared" si="23"/>
        <v>2</v>
      </c>
      <c r="G117" s="85">
        <f t="shared" ref="G117:G141" si="26">IF(2&lt;F117,2,F117)*126*4/3</f>
        <v>336</v>
      </c>
      <c r="H117" s="85">
        <f t="shared" ref="H117:H141" si="27">IF(F117&gt;2,F117-2,0)*126*5/3</f>
        <v>0</v>
      </c>
      <c r="I117" s="85"/>
      <c r="J117" s="182"/>
      <c r="K117" s="85">
        <f>126*8*2+126*2*4/3</f>
        <v>2352</v>
      </c>
    </row>
    <row r="118" spans="1:11" ht="16.2" x14ac:dyDescent="0.3">
      <c r="A118" s="29"/>
      <c r="B118" s="47" t="s">
        <v>1444</v>
      </c>
      <c r="C118" s="4">
        <v>12</v>
      </c>
      <c r="D118" s="4">
        <f t="shared" si="22"/>
        <v>10</v>
      </c>
      <c r="E118" s="4"/>
      <c r="F118" s="19">
        <f t="shared" si="23"/>
        <v>2</v>
      </c>
      <c r="G118" s="17">
        <f t="shared" si="26"/>
        <v>336</v>
      </c>
      <c r="H118" s="17">
        <f t="shared" si="27"/>
        <v>0</v>
      </c>
      <c r="I118" s="17"/>
      <c r="J118" s="77"/>
      <c r="K118" s="7"/>
    </row>
    <row r="119" spans="1:11" ht="16.2" x14ac:dyDescent="0.3">
      <c r="A119" s="29"/>
      <c r="B119" s="47" t="s">
        <v>1445</v>
      </c>
      <c r="C119" s="4">
        <v>12</v>
      </c>
      <c r="D119" s="4">
        <f t="shared" si="22"/>
        <v>10</v>
      </c>
      <c r="E119" s="4"/>
      <c r="F119" s="19">
        <f t="shared" si="23"/>
        <v>2</v>
      </c>
      <c r="G119" s="17">
        <f t="shared" si="26"/>
        <v>336</v>
      </c>
      <c r="H119" s="17">
        <f t="shared" si="27"/>
        <v>0</v>
      </c>
      <c r="I119" s="17"/>
      <c r="J119" s="77"/>
      <c r="K119" s="7"/>
    </row>
    <row r="120" spans="1:11" ht="16.2" x14ac:dyDescent="0.3">
      <c r="A120" s="29"/>
      <c r="B120" s="47" t="s">
        <v>1446</v>
      </c>
      <c r="C120" s="4">
        <v>12</v>
      </c>
      <c r="D120" s="4">
        <f t="shared" si="22"/>
        <v>10</v>
      </c>
      <c r="E120" s="4"/>
      <c r="F120" s="19">
        <f t="shared" si="23"/>
        <v>2</v>
      </c>
      <c r="G120" s="17">
        <f t="shared" si="26"/>
        <v>336</v>
      </c>
      <c r="H120" s="17">
        <f t="shared" si="27"/>
        <v>0</v>
      </c>
      <c r="I120" s="17"/>
      <c r="J120" s="77"/>
      <c r="K120" s="7"/>
    </row>
    <row r="121" spans="1:11" ht="16.2" x14ac:dyDescent="0.3">
      <c r="A121" s="29"/>
      <c r="B121" s="47" t="s">
        <v>1447</v>
      </c>
      <c r="C121" s="4">
        <v>8</v>
      </c>
      <c r="D121" s="4">
        <f t="shared" si="22"/>
        <v>7</v>
      </c>
      <c r="E121" s="4"/>
      <c r="F121" s="19"/>
      <c r="G121" s="17"/>
      <c r="H121" s="17"/>
      <c r="I121" s="17"/>
      <c r="J121" s="77"/>
      <c r="K121" s="7"/>
    </row>
    <row r="122" spans="1:11" ht="16.2" x14ac:dyDescent="0.3">
      <c r="A122" s="29"/>
      <c r="B122" s="47" t="s">
        <v>1448</v>
      </c>
      <c r="C122" s="4"/>
      <c r="D122" s="4" t="str">
        <f t="shared" si="22"/>
        <v/>
      </c>
      <c r="E122" s="4"/>
      <c r="F122" s="19"/>
      <c r="G122" s="17"/>
      <c r="H122" s="17"/>
      <c r="I122" s="17"/>
      <c r="J122" s="77"/>
      <c r="K122" s="7"/>
    </row>
    <row r="123" spans="1:11" s="140" customFormat="1" ht="48.6" x14ac:dyDescent="0.3">
      <c r="A123" s="139"/>
      <c r="B123" s="177" t="s">
        <v>1867</v>
      </c>
      <c r="C123" s="10">
        <v>12</v>
      </c>
      <c r="D123" s="10">
        <f t="shared" si="22"/>
        <v>10</v>
      </c>
      <c r="E123" s="10"/>
      <c r="F123" s="10">
        <f t="shared" si="23"/>
        <v>2</v>
      </c>
      <c r="G123" s="38">
        <f t="shared" si="26"/>
        <v>336</v>
      </c>
      <c r="H123" s="38">
        <f t="shared" si="27"/>
        <v>0</v>
      </c>
      <c r="I123" s="38"/>
      <c r="J123" s="82"/>
      <c r="K123" s="38">
        <f>126*8*2+126*2*4/3</f>
        <v>2352</v>
      </c>
    </row>
    <row r="124" spans="1:11" ht="16.2" x14ac:dyDescent="0.3">
      <c r="A124" s="29"/>
      <c r="B124" s="47" t="s">
        <v>1449</v>
      </c>
      <c r="C124" s="4">
        <v>12</v>
      </c>
      <c r="D124" s="4">
        <f t="shared" si="22"/>
        <v>10</v>
      </c>
      <c r="E124" s="4"/>
      <c r="F124" s="19">
        <f t="shared" si="23"/>
        <v>2</v>
      </c>
      <c r="G124" s="17">
        <f t="shared" si="26"/>
        <v>336</v>
      </c>
      <c r="H124" s="17">
        <f t="shared" si="27"/>
        <v>0</v>
      </c>
      <c r="I124" s="17"/>
      <c r="J124" s="77"/>
      <c r="K124" s="7"/>
    </row>
    <row r="125" spans="1:11" ht="16.2" x14ac:dyDescent="0.3">
      <c r="A125" s="29"/>
      <c r="B125" s="47" t="s">
        <v>1450</v>
      </c>
      <c r="C125" s="4">
        <v>12</v>
      </c>
      <c r="D125" s="4">
        <f t="shared" si="22"/>
        <v>10</v>
      </c>
      <c r="E125" s="4"/>
      <c r="F125" s="19">
        <f t="shared" si="23"/>
        <v>2</v>
      </c>
      <c r="G125" s="17">
        <f t="shared" si="26"/>
        <v>336</v>
      </c>
      <c r="H125" s="17">
        <f t="shared" si="27"/>
        <v>0</v>
      </c>
      <c r="I125" s="17"/>
      <c r="J125" s="77"/>
      <c r="K125" s="7"/>
    </row>
    <row r="126" spans="1:11" ht="16.2" x14ac:dyDescent="0.3">
      <c r="A126" s="29"/>
      <c r="B126" s="47" t="s">
        <v>1451</v>
      </c>
      <c r="C126" s="4">
        <v>12</v>
      </c>
      <c r="D126" s="4">
        <f t="shared" si="22"/>
        <v>10</v>
      </c>
      <c r="E126" s="4"/>
      <c r="F126" s="19">
        <f t="shared" si="23"/>
        <v>2</v>
      </c>
      <c r="G126" s="17">
        <f t="shared" si="26"/>
        <v>336</v>
      </c>
      <c r="H126" s="17">
        <f t="shared" si="27"/>
        <v>0</v>
      </c>
      <c r="I126" s="17"/>
      <c r="J126" s="77"/>
      <c r="K126" s="7"/>
    </row>
    <row r="127" spans="1:11" ht="16.2" x14ac:dyDescent="0.3">
      <c r="A127" s="29"/>
      <c r="B127" s="47" t="s">
        <v>1452</v>
      </c>
      <c r="C127" s="4">
        <v>12</v>
      </c>
      <c r="D127" s="4">
        <f t="shared" si="22"/>
        <v>10</v>
      </c>
      <c r="E127" s="4"/>
      <c r="F127" s="19">
        <f t="shared" si="23"/>
        <v>2</v>
      </c>
      <c r="G127" s="17">
        <f t="shared" si="26"/>
        <v>336</v>
      </c>
      <c r="H127" s="17">
        <f t="shared" si="27"/>
        <v>0</v>
      </c>
      <c r="I127" s="17"/>
      <c r="J127" s="77"/>
      <c r="K127" s="7"/>
    </row>
    <row r="128" spans="1:11" ht="16.2" x14ac:dyDescent="0.3">
      <c r="A128" s="29"/>
      <c r="B128" s="47" t="s">
        <v>1453</v>
      </c>
      <c r="C128" s="4">
        <v>8</v>
      </c>
      <c r="D128" s="4">
        <f t="shared" si="22"/>
        <v>7</v>
      </c>
      <c r="E128" s="4"/>
      <c r="F128" s="19"/>
      <c r="G128" s="17"/>
      <c r="H128" s="17"/>
      <c r="I128" s="17"/>
      <c r="J128" s="77"/>
      <c r="K128" s="7"/>
    </row>
    <row r="129" spans="1:11" ht="16.2" x14ac:dyDescent="0.3">
      <c r="A129" s="29"/>
      <c r="B129" s="47" t="s">
        <v>1454</v>
      </c>
      <c r="C129" s="4"/>
      <c r="D129" s="4" t="str">
        <f t="shared" si="22"/>
        <v/>
      </c>
      <c r="E129" s="4"/>
      <c r="F129" s="19"/>
      <c r="G129" s="17"/>
      <c r="H129" s="17"/>
      <c r="I129" s="17"/>
      <c r="J129" s="77"/>
      <c r="K129" s="7"/>
    </row>
    <row r="130" spans="1:11" ht="16.2" x14ac:dyDescent="0.3">
      <c r="A130" s="29"/>
      <c r="B130" s="47" t="s">
        <v>1455</v>
      </c>
      <c r="C130" s="4">
        <v>12</v>
      </c>
      <c r="D130" s="4">
        <f t="shared" si="22"/>
        <v>10</v>
      </c>
      <c r="E130" s="4"/>
      <c r="F130" s="19">
        <f t="shared" si="23"/>
        <v>2</v>
      </c>
      <c r="G130" s="17">
        <f t="shared" si="26"/>
        <v>336</v>
      </c>
      <c r="H130" s="17">
        <f t="shared" si="27"/>
        <v>0</v>
      </c>
      <c r="I130" s="17"/>
      <c r="J130" s="77"/>
      <c r="K130" s="7"/>
    </row>
    <row r="131" spans="1:11" ht="16.2" x14ac:dyDescent="0.3">
      <c r="A131" s="29"/>
      <c r="B131" s="47" t="s">
        <v>1456</v>
      </c>
      <c r="C131" s="4">
        <v>12</v>
      </c>
      <c r="D131" s="4">
        <f t="shared" si="22"/>
        <v>10</v>
      </c>
      <c r="E131" s="4"/>
      <c r="F131" s="19">
        <f t="shared" si="23"/>
        <v>2</v>
      </c>
      <c r="G131" s="17">
        <f t="shared" si="26"/>
        <v>336</v>
      </c>
      <c r="H131" s="17">
        <f t="shared" si="27"/>
        <v>0</v>
      </c>
      <c r="I131" s="17"/>
      <c r="J131" s="77"/>
      <c r="K131" s="7"/>
    </row>
    <row r="132" spans="1:11" ht="16.2" x14ac:dyDescent="0.3">
      <c r="A132" s="29"/>
      <c r="B132" s="47" t="s">
        <v>1457</v>
      </c>
      <c r="C132" s="4">
        <v>12</v>
      </c>
      <c r="D132" s="4">
        <f t="shared" si="22"/>
        <v>10</v>
      </c>
      <c r="E132" s="4"/>
      <c r="F132" s="19">
        <f t="shared" si="23"/>
        <v>2</v>
      </c>
      <c r="G132" s="17">
        <f t="shared" si="26"/>
        <v>336</v>
      </c>
      <c r="H132" s="17">
        <f t="shared" si="27"/>
        <v>0</v>
      </c>
      <c r="I132" s="17"/>
      <c r="J132" s="77"/>
      <c r="K132" s="7"/>
    </row>
    <row r="133" spans="1:11" ht="16.2" x14ac:dyDescent="0.3">
      <c r="A133" s="29"/>
      <c r="B133" s="47" t="s">
        <v>1458</v>
      </c>
      <c r="C133" s="4">
        <v>12</v>
      </c>
      <c r="D133" s="4">
        <f t="shared" si="22"/>
        <v>10</v>
      </c>
      <c r="E133" s="4"/>
      <c r="F133" s="19">
        <f t="shared" si="23"/>
        <v>2</v>
      </c>
      <c r="G133" s="17">
        <f t="shared" si="26"/>
        <v>336</v>
      </c>
      <c r="H133" s="17">
        <f t="shared" si="27"/>
        <v>0</v>
      </c>
      <c r="I133" s="17"/>
      <c r="J133" s="77"/>
      <c r="K133" s="7"/>
    </row>
    <row r="134" spans="1:11" ht="16.2" x14ac:dyDescent="0.3">
      <c r="A134" s="29"/>
      <c r="B134" s="47" t="s">
        <v>1459</v>
      </c>
      <c r="C134" s="4">
        <v>12</v>
      </c>
      <c r="D134" s="4">
        <f t="shared" si="22"/>
        <v>10</v>
      </c>
      <c r="E134" s="4"/>
      <c r="F134" s="19">
        <f t="shared" si="23"/>
        <v>2</v>
      </c>
      <c r="G134" s="17">
        <f t="shared" si="26"/>
        <v>336</v>
      </c>
      <c r="H134" s="17">
        <f t="shared" si="27"/>
        <v>0</v>
      </c>
      <c r="I134" s="17"/>
      <c r="J134" s="77"/>
      <c r="K134" s="7"/>
    </row>
    <row r="135" spans="1:11" s="140" customFormat="1" ht="48.6" x14ac:dyDescent="0.3">
      <c r="A135" s="139"/>
      <c r="B135" s="177" t="s">
        <v>1868</v>
      </c>
      <c r="C135" s="10">
        <v>8</v>
      </c>
      <c r="D135" s="10">
        <f t="shared" si="22"/>
        <v>7</v>
      </c>
      <c r="E135" s="10">
        <f>IF(D135&lt;8,D135,8)</f>
        <v>7</v>
      </c>
      <c r="F135" s="10"/>
      <c r="G135" s="38"/>
      <c r="H135" s="38"/>
      <c r="I135" s="38"/>
      <c r="J135" s="82"/>
      <c r="K135" s="38">
        <f>126*8*2</f>
        <v>2016</v>
      </c>
    </row>
    <row r="136" spans="1:11" ht="16.2" x14ac:dyDescent="0.3">
      <c r="A136" s="29"/>
      <c r="B136" s="47" t="s">
        <v>1460</v>
      </c>
      <c r="C136" s="4"/>
      <c r="D136" s="4" t="str">
        <f t="shared" si="22"/>
        <v/>
      </c>
      <c r="E136" s="4"/>
      <c r="F136" s="4"/>
      <c r="G136" s="17"/>
      <c r="H136" s="17"/>
      <c r="I136" s="17"/>
      <c r="J136" s="77"/>
      <c r="K136" s="7"/>
    </row>
    <row r="137" spans="1:11" ht="16.2" x14ac:dyDescent="0.3">
      <c r="A137" s="29"/>
      <c r="B137" s="47" t="s">
        <v>1461</v>
      </c>
      <c r="C137" s="4">
        <v>12</v>
      </c>
      <c r="D137" s="4">
        <f t="shared" si="22"/>
        <v>10</v>
      </c>
      <c r="E137" s="4"/>
      <c r="F137" s="4">
        <f t="shared" ref="F137:F141" si="28">D137-8</f>
        <v>2</v>
      </c>
      <c r="G137" s="17">
        <f t="shared" si="26"/>
        <v>336</v>
      </c>
      <c r="H137" s="17">
        <f t="shared" si="27"/>
        <v>0</v>
      </c>
      <c r="I137" s="17"/>
      <c r="J137" s="77"/>
      <c r="K137" s="7"/>
    </row>
    <row r="138" spans="1:11" ht="16.2" x14ac:dyDescent="0.3">
      <c r="A138" s="29"/>
      <c r="B138" s="47" t="s">
        <v>1462</v>
      </c>
      <c r="C138" s="4">
        <v>12</v>
      </c>
      <c r="D138" s="4">
        <f t="shared" si="22"/>
        <v>10</v>
      </c>
      <c r="E138" s="4"/>
      <c r="F138" s="4">
        <f t="shared" si="28"/>
        <v>2</v>
      </c>
      <c r="G138" s="17">
        <f t="shared" si="26"/>
        <v>336</v>
      </c>
      <c r="H138" s="17">
        <f t="shared" si="27"/>
        <v>0</v>
      </c>
      <c r="I138" s="17"/>
      <c r="J138" s="77"/>
      <c r="K138" s="7"/>
    </row>
    <row r="139" spans="1:11" ht="16.2" x14ac:dyDescent="0.3">
      <c r="A139" s="29"/>
      <c r="B139" s="47" t="s">
        <v>1463</v>
      </c>
      <c r="C139" s="4">
        <v>12</v>
      </c>
      <c r="D139" s="4">
        <f t="shared" si="22"/>
        <v>10</v>
      </c>
      <c r="E139" s="4"/>
      <c r="F139" s="4">
        <f t="shared" si="28"/>
        <v>2</v>
      </c>
      <c r="G139" s="17">
        <f t="shared" si="26"/>
        <v>336</v>
      </c>
      <c r="H139" s="17">
        <f t="shared" si="27"/>
        <v>0</v>
      </c>
      <c r="I139" s="17"/>
      <c r="J139" s="77"/>
      <c r="K139" s="7"/>
    </row>
    <row r="140" spans="1:11" ht="16.2" x14ac:dyDescent="0.3">
      <c r="A140" s="29"/>
      <c r="B140" s="47" t="s">
        <v>1464</v>
      </c>
      <c r="C140" s="4">
        <v>12</v>
      </c>
      <c r="D140" s="4">
        <f t="shared" si="22"/>
        <v>10</v>
      </c>
      <c r="E140" s="4"/>
      <c r="F140" s="4">
        <f t="shared" si="28"/>
        <v>2</v>
      </c>
      <c r="G140" s="17">
        <f t="shared" si="26"/>
        <v>336</v>
      </c>
      <c r="H140" s="17">
        <f t="shared" si="27"/>
        <v>0</v>
      </c>
      <c r="I140" s="17"/>
      <c r="J140" s="77"/>
      <c r="K140" s="7"/>
    </row>
    <row r="141" spans="1:11" ht="16.2" x14ac:dyDescent="0.3">
      <c r="A141" s="29"/>
      <c r="B141" s="47" t="s">
        <v>1465</v>
      </c>
      <c r="C141" s="4">
        <v>12</v>
      </c>
      <c r="D141" s="4">
        <v>10</v>
      </c>
      <c r="E141" s="4"/>
      <c r="F141" s="4">
        <f t="shared" si="28"/>
        <v>2</v>
      </c>
      <c r="G141" s="17">
        <f t="shared" si="26"/>
        <v>336</v>
      </c>
      <c r="H141" s="17">
        <f t="shared" si="27"/>
        <v>0</v>
      </c>
      <c r="I141" s="17"/>
      <c r="J141" s="77"/>
      <c r="K141" s="7"/>
    </row>
    <row r="142" spans="1:11" ht="16.2" x14ac:dyDescent="0.3">
      <c r="A142" s="29"/>
      <c r="B142" s="47" t="s">
        <v>1466</v>
      </c>
      <c r="C142" s="4">
        <v>8</v>
      </c>
      <c r="D142" s="4">
        <f t="shared" si="22"/>
        <v>7</v>
      </c>
      <c r="E142" s="4"/>
      <c r="F142" s="4"/>
      <c r="G142" s="17"/>
      <c r="H142" s="17"/>
      <c r="I142" s="17"/>
      <c r="J142" s="77"/>
      <c r="K142" s="7"/>
    </row>
    <row r="143" spans="1:11" ht="16.2" x14ac:dyDescent="0.3">
      <c r="A143" s="29"/>
      <c r="B143" s="47" t="s">
        <v>1467</v>
      </c>
      <c r="C143" s="4"/>
      <c r="D143" s="4" t="str">
        <f t="shared" si="22"/>
        <v/>
      </c>
      <c r="E143" s="4"/>
      <c r="F143" s="4"/>
      <c r="G143" s="17"/>
      <c r="H143" s="17"/>
      <c r="I143" s="17"/>
      <c r="J143" s="77"/>
      <c r="K143" s="7"/>
    </row>
    <row r="144" spans="1:11" ht="16.2" x14ac:dyDescent="0.3">
      <c r="A144" s="29"/>
      <c r="B144" s="8" t="s">
        <v>59</v>
      </c>
      <c r="C144" s="4"/>
      <c r="D144" s="4">
        <v>165</v>
      </c>
      <c r="E144" s="4"/>
      <c r="F144" s="4">
        <v>36</v>
      </c>
      <c r="G144" s="17"/>
      <c r="H144" s="17"/>
      <c r="I144" s="17"/>
      <c r="J144" s="77">
        <v>20790</v>
      </c>
      <c r="K144" s="7"/>
    </row>
    <row r="145" spans="1:11" ht="32.4" x14ac:dyDescent="0.3">
      <c r="A145" s="29"/>
      <c r="B145" s="90" t="s">
        <v>1849</v>
      </c>
      <c r="C145" s="4"/>
      <c r="D145" s="4"/>
      <c r="E145" s="4"/>
      <c r="F145" s="4"/>
      <c r="G145" s="17"/>
      <c r="H145" s="17"/>
      <c r="I145" s="17"/>
      <c r="J145" s="77">
        <v>6048</v>
      </c>
      <c r="K145" s="7">
        <v>6720</v>
      </c>
    </row>
    <row r="146" spans="1:11" ht="16.2" x14ac:dyDescent="0.3">
      <c r="A146" s="29"/>
      <c r="B146" s="8" t="s">
        <v>1817</v>
      </c>
      <c r="C146" s="4"/>
      <c r="D146" s="4"/>
      <c r="E146" s="4"/>
      <c r="F146" s="4"/>
      <c r="G146" s="17"/>
      <c r="H146" s="17"/>
      <c r="I146" s="17"/>
      <c r="J146" s="77">
        <v>33558</v>
      </c>
      <c r="K146" s="7"/>
    </row>
    <row r="147" spans="1:11" ht="16.2" x14ac:dyDescent="0.3">
      <c r="A147" s="29"/>
      <c r="B147" s="8" t="s">
        <v>1</v>
      </c>
      <c r="C147" s="4"/>
      <c r="D147" s="4"/>
      <c r="E147" s="4"/>
      <c r="F147" s="4"/>
      <c r="G147" s="17"/>
      <c r="H147" s="17"/>
      <c r="I147" s="17"/>
      <c r="J147" s="77">
        <v>38000</v>
      </c>
      <c r="K147" s="7"/>
    </row>
    <row r="148" spans="1:11" ht="16.2" x14ac:dyDescent="0.3">
      <c r="A148" s="29"/>
      <c r="B148" s="8" t="s">
        <v>405</v>
      </c>
      <c r="C148" s="135"/>
      <c r="D148" s="9"/>
      <c r="E148" s="9"/>
      <c r="F148" s="9"/>
      <c r="G148" s="10"/>
      <c r="H148" s="10"/>
      <c r="I148" s="10"/>
      <c r="J148" s="137">
        <v>4442</v>
      </c>
      <c r="K148" s="136"/>
    </row>
    <row r="149" spans="1:11" x14ac:dyDescent="0.3">
      <c r="A149" s="29"/>
      <c r="K149" s="29"/>
    </row>
    <row r="150" spans="1:11" ht="16.2" x14ac:dyDescent="0.3">
      <c r="A150" s="29"/>
      <c r="B150" s="72" t="s">
        <v>1777</v>
      </c>
      <c r="C150" s="4">
        <v>12</v>
      </c>
      <c r="D150" s="4">
        <f t="shared" ref="D150:D156" si="29">IF((OR(C150&gt;12,C150=12)),C150-2,IF(C150=8,C150-1,""))</f>
        <v>10</v>
      </c>
      <c r="E150" s="4"/>
      <c r="F150" s="4">
        <f t="shared" ref="F150:F168" si="30">D150-8</f>
        <v>2</v>
      </c>
      <c r="G150" s="17">
        <f t="shared" ref="G150:G169" si="31">IF(2&lt;F150,2,F150)*126*4/3</f>
        <v>336</v>
      </c>
      <c r="H150" s="17">
        <f t="shared" ref="H150:H169" si="32">IF(F150&gt;2,F150-2,0)*126*5/3</f>
        <v>0</v>
      </c>
      <c r="I150" s="17"/>
      <c r="J150" s="77"/>
      <c r="K150" s="7"/>
    </row>
    <row r="151" spans="1:11" ht="16.2" x14ac:dyDescent="0.3">
      <c r="A151" s="29"/>
      <c r="B151" s="72" t="s">
        <v>1778</v>
      </c>
      <c r="C151" s="4">
        <v>12</v>
      </c>
      <c r="D151" s="4">
        <f t="shared" si="29"/>
        <v>10</v>
      </c>
      <c r="E151" s="4"/>
      <c r="F151" s="4">
        <f t="shared" si="30"/>
        <v>2</v>
      </c>
      <c r="G151" s="17">
        <f t="shared" si="31"/>
        <v>336</v>
      </c>
      <c r="H151" s="17">
        <f t="shared" si="32"/>
        <v>0</v>
      </c>
      <c r="I151" s="17"/>
      <c r="J151" s="77"/>
      <c r="K151" s="7"/>
    </row>
    <row r="152" spans="1:11" ht="16.2" x14ac:dyDescent="0.3">
      <c r="A152" s="29"/>
      <c r="B152" s="72" t="s">
        <v>1779</v>
      </c>
      <c r="C152" s="4">
        <v>12</v>
      </c>
      <c r="D152" s="4">
        <f t="shared" si="29"/>
        <v>10</v>
      </c>
      <c r="E152" s="4"/>
      <c r="F152" s="4">
        <f t="shared" si="30"/>
        <v>2</v>
      </c>
      <c r="G152" s="17">
        <f t="shared" si="31"/>
        <v>336</v>
      </c>
      <c r="H152" s="17">
        <f t="shared" si="32"/>
        <v>0</v>
      </c>
      <c r="I152" s="17"/>
      <c r="J152" s="77"/>
      <c r="K152" s="7"/>
    </row>
    <row r="153" spans="1:11" ht="16.2" x14ac:dyDescent="0.3">
      <c r="A153" s="29"/>
      <c r="B153" s="72" t="s">
        <v>1780</v>
      </c>
      <c r="C153" s="4">
        <v>12</v>
      </c>
      <c r="D153" s="4">
        <f t="shared" si="29"/>
        <v>10</v>
      </c>
      <c r="E153" s="4"/>
      <c r="F153" s="4">
        <f t="shared" si="30"/>
        <v>2</v>
      </c>
      <c r="G153" s="17">
        <f t="shared" si="31"/>
        <v>336</v>
      </c>
      <c r="H153" s="17">
        <f t="shared" si="32"/>
        <v>0</v>
      </c>
      <c r="I153" s="17"/>
      <c r="J153" s="77"/>
      <c r="K153" s="7"/>
    </row>
    <row r="154" spans="1:11" ht="16.2" x14ac:dyDescent="0.3">
      <c r="A154" s="29"/>
      <c r="B154" s="47" t="s">
        <v>1468</v>
      </c>
      <c r="C154" s="4">
        <v>12</v>
      </c>
      <c r="D154" s="4">
        <f t="shared" si="29"/>
        <v>10</v>
      </c>
      <c r="E154" s="4"/>
      <c r="F154" s="4">
        <f t="shared" si="30"/>
        <v>2</v>
      </c>
      <c r="G154" s="17">
        <f t="shared" si="31"/>
        <v>336</v>
      </c>
      <c r="H154" s="17">
        <f t="shared" si="32"/>
        <v>0</v>
      </c>
      <c r="I154" s="17"/>
      <c r="J154" s="77"/>
      <c r="K154" s="7"/>
    </row>
    <row r="155" spans="1:11" ht="16.2" x14ac:dyDescent="0.3">
      <c r="A155" s="29"/>
      <c r="B155" s="47" t="s">
        <v>1469</v>
      </c>
      <c r="C155" s="4">
        <v>8</v>
      </c>
      <c r="D155" s="4">
        <f t="shared" si="29"/>
        <v>7</v>
      </c>
      <c r="E155" s="4"/>
      <c r="F155" s="4"/>
      <c r="G155" s="17"/>
      <c r="H155" s="17"/>
      <c r="I155" s="17"/>
      <c r="J155" s="77"/>
      <c r="K155" s="7"/>
    </row>
    <row r="156" spans="1:11" ht="16.2" x14ac:dyDescent="0.3">
      <c r="A156" s="29"/>
      <c r="B156" s="47" t="s">
        <v>1470</v>
      </c>
      <c r="C156" s="4"/>
      <c r="D156" s="4" t="str">
        <f t="shared" si="29"/>
        <v/>
      </c>
      <c r="E156" s="4"/>
      <c r="F156" s="4"/>
      <c r="G156" s="17"/>
      <c r="H156" s="17"/>
      <c r="I156" s="17"/>
      <c r="J156" s="77"/>
      <c r="K156" s="7"/>
    </row>
    <row r="157" spans="1:11" ht="16.2" x14ac:dyDescent="0.3">
      <c r="A157" s="29"/>
      <c r="B157" s="47" t="s">
        <v>1471</v>
      </c>
      <c r="C157" s="4">
        <v>12</v>
      </c>
      <c r="D157" s="4">
        <v>10</v>
      </c>
      <c r="E157" s="4"/>
      <c r="F157" s="4">
        <f t="shared" si="30"/>
        <v>2</v>
      </c>
      <c r="G157" s="17">
        <f t="shared" si="31"/>
        <v>336</v>
      </c>
      <c r="H157" s="17">
        <f t="shared" si="32"/>
        <v>0</v>
      </c>
      <c r="I157" s="17"/>
      <c r="J157" s="77"/>
      <c r="K157" s="7"/>
    </row>
    <row r="158" spans="1:11" ht="16.2" x14ac:dyDescent="0.3">
      <c r="A158" s="29"/>
      <c r="B158" s="47" t="s">
        <v>1472</v>
      </c>
      <c r="C158" s="4">
        <v>12</v>
      </c>
      <c r="D158" s="4">
        <f t="shared" ref="D158:D179" si="33">IF((OR(C158&gt;12,C158=12)),C158-2,IF(C158=8,C158-1,""))</f>
        <v>10</v>
      </c>
      <c r="E158" s="4"/>
      <c r="F158" s="4">
        <f t="shared" si="30"/>
        <v>2</v>
      </c>
      <c r="G158" s="17">
        <f t="shared" si="31"/>
        <v>336</v>
      </c>
      <c r="H158" s="17">
        <f t="shared" si="32"/>
        <v>0</v>
      </c>
      <c r="I158" s="17"/>
      <c r="J158" s="77"/>
      <c r="K158" s="7"/>
    </row>
    <row r="159" spans="1:11" ht="16.2" x14ac:dyDescent="0.3">
      <c r="A159" s="29"/>
      <c r="B159" s="47" t="s">
        <v>1473</v>
      </c>
      <c r="C159" s="4">
        <v>12</v>
      </c>
      <c r="D159" s="4">
        <f t="shared" si="33"/>
        <v>10</v>
      </c>
      <c r="E159" s="4"/>
      <c r="F159" s="4">
        <f t="shared" si="30"/>
        <v>2</v>
      </c>
      <c r="G159" s="17">
        <f t="shared" si="31"/>
        <v>336</v>
      </c>
      <c r="H159" s="17">
        <f t="shared" si="32"/>
        <v>0</v>
      </c>
      <c r="I159" s="17"/>
      <c r="J159" s="77"/>
      <c r="K159" s="7"/>
    </row>
    <row r="160" spans="1:11" ht="16.2" x14ac:dyDescent="0.3">
      <c r="A160" s="29"/>
      <c r="B160" s="47" t="s">
        <v>1474</v>
      </c>
      <c r="C160" s="4">
        <v>12</v>
      </c>
      <c r="D160" s="4">
        <f t="shared" si="33"/>
        <v>10</v>
      </c>
      <c r="E160" s="4"/>
      <c r="F160" s="4">
        <f t="shared" si="30"/>
        <v>2</v>
      </c>
      <c r="G160" s="17">
        <f t="shared" si="31"/>
        <v>336</v>
      </c>
      <c r="H160" s="17">
        <f t="shared" si="32"/>
        <v>0</v>
      </c>
      <c r="I160" s="17"/>
      <c r="J160" s="77"/>
      <c r="K160" s="7"/>
    </row>
    <row r="161" spans="1:11" ht="16.2" x14ac:dyDescent="0.3">
      <c r="A161" s="29"/>
      <c r="B161" s="47" t="s">
        <v>1475</v>
      </c>
      <c r="C161" s="4">
        <v>12</v>
      </c>
      <c r="D161" s="4">
        <f t="shared" si="33"/>
        <v>10</v>
      </c>
      <c r="E161" s="4"/>
      <c r="F161" s="4">
        <f t="shared" si="30"/>
        <v>2</v>
      </c>
      <c r="G161" s="17">
        <f t="shared" si="31"/>
        <v>336</v>
      </c>
      <c r="H161" s="17">
        <f t="shared" si="32"/>
        <v>0</v>
      </c>
      <c r="I161" s="17"/>
      <c r="J161" s="77"/>
      <c r="K161" s="7"/>
    </row>
    <row r="162" spans="1:11" ht="16.2" x14ac:dyDescent="0.3">
      <c r="A162" s="29"/>
      <c r="B162" s="47" t="s">
        <v>1476</v>
      </c>
      <c r="C162" s="4">
        <v>8</v>
      </c>
      <c r="D162" s="4">
        <f t="shared" si="33"/>
        <v>7</v>
      </c>
      <c r="E162" s="4"/>
      <c r="F162" s="4"/>
      <c r="G162" s="17"/>
      <c r="H162" s="17"/>
      <c r="I162" s="17"/>
      <c r="J162" s="77"/>
      <c r="K162" s="7"/>
    </row>
    <row r="163" spans="1:11" ht="16.2" x14ac:dyDescent="0.3">
      <c r="A163" s="29"/>
      <c r="B163" s="47" t="s">
        <v>1477</v>
      </c>
      <c r="C163" s="4"/>
      <c r="D163" s="4" t="str">
        <f t="shared" si="33"/>
        <v/>
      </c>
      <c r="E163" s="4"/>
      <c r="F163" s="4"/>
      <c r="G163" s="17"/>
      <c r="H163" s="17"/>
      <c r="I163" s="17"/>
      <c r="J163" s="77"/>
      <c r="K163" s="7"/>
    </row>
    <row r="164" spans="1:11" ht="16.2" x14ac:dyDescent="0.3">
      <c r="A164" s="29"/>
      <c r="B164" s="47" t="s">
        <v>1478</v>
      </c>
      <c r="C164" s="4">
        <v>12</v>
      </c>
      <c r="D164" s="4">
        <f t="shared" si="33"/>
        <v>10</v>
      </c>
      <c r="E164" s="4"/>
      <c r="F164" s="4">
        <f t="shared" si="30"/>
        <v>2</v>
      </c>
      <c r="G164" s="17">
        <f t="shared" si="31"/>
        <v>336</v>
      </c>
      <c r="H164" s="17">
        <f t="shared" si="32"/>
        <v>0</v>
      </c>
      <c r="I164" s="17"/>
      <c r="J164" s="77"/>
      <c r="K164" s="7"/>
    </row>
    <row r="165" spans="1:11" ht="16.2" x14ac:dyDescent="0.3">
      <c r="A165" s="29"/>
      <c r="B165" s="47" t="s">
        <v>1479</v>
      </c>
      <c r="C165" s="4">
        <v>12</v>
      </c>
      <c r="D165" s="4">
        <f t="shared" si="33"/>
        <v>10</v>
      </c>
      <c r="E165" s="4"/>
      <c r="F165" s="4">
        <f t="shared" si="30"/>
        <v>2</v>
      </c>
      <c r="G165" s="17">
        <f t="shared" si="31"/>
        <v>336</v>
      </c>
      <c r="H165" s="17">
        <f t="shared" si="32"/>
        <v>0</v>
      </c>
      <c r="I165" s="17"/>
      <c r="J165" s="77"/>
      <c r="K165" s="7"/>
    </row>
    <row r="166" spans="1:11" ht="16.2" x14ac:dyDescent="0.3">
      <c r="A166" s="29"/>
      <c r="B166" s="47" t="s">
        <v>1480</v>
      </c>
      <c r="C166" s="4">
        <v>12</v>
      </c>
      <c r="D166" s="4">
        <f t="shared" si="33"/>
        <v>10</v>
      </c>
      <c r="E166" s="4"/>
      <c r="F166" s="4">
        <f t="shared" si="30"/>
        <v>2</v>
      </c>
      <c r="G166" s="17">
        <f t="shared" si="31"/>
        <v>336</v>
      </c>
      <c r="H166" s="17">
        <f t="shared" si="32"/>
        <v>0</v>
      </c>
      <c r="I166" s="17"/>
      <c r="J166" s="77"/>
      <c r="K166" s="7"/>
    </row>
    <row r="167" spans="1:11" ht="16.2" x14ac:dyDescent="0.3">
      <c r="A167" s="29"/>
      <c r="B167" s="47" t="s">
        <v>1481</v>
      </c>
      <c r="C167" s="4">
        <v>12</v>
      </c>
      <c r="D167" s="4">
        <f t="shared" si="33"/>
        <v>10</v>
      </c>
      <c r="E167" s="4"/>
      <c r="F167" s="4">
        <f t="shared" si="30"/>
        <v>2</v>
      </c>
      <c r="G167" s="17">
        <f t="shared" si="31"/>
        <v>336</v>
      </c>
      <c r="H167" s="17">
        <f t="shared" si="32"/>
        <v>0</v>
      </c>
      <c r="I167" s="17"/>
      <c r="J167" s="77"/>
      <c r="K167" s="7"/>
    </row>
    <row r="168" spans="1:11" ht="16.2" x14ac:dyDescent="0.3">
      <c r="A168" s="29"/>
      <c r="B168" s="47" t="s">
        <v>1482</v>
      </c>
      <c r="C168" s="4">
        <v>12</v>
      </c>
      <c r="D168" s="4">
        <f t="shared" si="33"/>
        <v>10</v>
      </c>
      <c r="E168" s="4"/>
      <c r="F168" s="4">
        <f t="shared" si="30"/>
        <v>2</v>
      </c>
      <c r="G168" s="17">
        <f t="shared" si="31"/>
        <v>336</v>
      </c>
      <c r="H168" s="17">
        <f t="shared" si="32"/>
        <v>0</v>
      </c>
      <c r="I168" s="17"/>
      <c r="J168" s="77"/>
      <c r="K168" s="7"/>
    </row>
    <row r="169" spans="1:11" ht="16.2" x14ac:dyDescent="0.3">
      <c r="A169" s="29"/>
      <c r="B169" s="47" t="s">
        <v>1483</v>
      </c>
      <c r="C169" s="4">
        <v>8</v>
      </c>
      <c r="D169" s="4">
        <v>8</v>
      </c>
      <c r="E169" s="4"/>
      <c r="F169" s="4"/>
      <c r="G169" s="17">
        <f t="shared" si="31"/>
        <v>0</v>
      </c>
      <c r="H169" s="17">
        <f t="shared" si="32"/>
        <v>0</v>
      </c>
      <c r="I169" s="17"/>
      <c r="J169" s="77"/>
      <c r="K169" s="7"/>
    </row>
    <row r="170" spans="1:11" ht="16.2" x14ac:dyDescent="0.3">
      <c r="A170" s="29"/>
      <c r="B170" s="47" t="s">
        <v>1484</v>
      </c>
      <c r="C170" s="4"/>
      <c r="D170" s="4" t="str">
        <f t="shared" si="33"/>
        <v/>
      </c>
      <c r="E170" s="4"/>
      <c r="F170" s="4"/>
      <c r="G170" s="17"/>
      <c r="H170" s="17"/>
      <c r="I170" s="17"/>
      <c r="J170" s="77"/>
      <c r="K170" s="7"/>
    </row>
    <row r="171" spans="1:11" ht="16.2" x14ac:dyDescent="0.3">
      <c r="A171" s="29"/>
      <c r="B171" s="47" t="s">
        <v>1485</v>
      </c>
      <c r="C171" s="4">
        <v>12</v>
      </c>
      <c r="D171" s="4">
        <f t="shared" si="33"/>
        <v>10</v>
      </c>
      <c r="E171" s="4"/>
      <c r="F171" s="4">
        <f t="shared" ref="F171:F179" si="34">D171-8</f>
        <v>2</v>
      </c>
      <c r="G171" s="17">
        <f t="shared" ref="G171:G179" si="35">IF(2&lt;F171,2,F171)*126*4/3</f>
        <v>336</v>
      </c>
      <c r="H171" s="17">
        <f t="shared" ref="H171:H179" si="36">IF(F171&gt;2,F171-2,0)*126*5/3</f>
        <v>0</v>
      </c>
      <c r="I171" s="17"/>
      <c r="J171" s="77"/>
      <c r="K171" s="7"/>
    </row>
    <row r="172" spans="1:11" ht="16.2" x14ac:dyDescent="0.3">
      <c r="A172" s="29"/>
      <c r="B172" s="47" t="s">
        <v>1486</v>
      </c>
      <c r="C172" s="4">
        <v>12</v>
      </c>
      <c r="D172" s="4">
        <f t="shared" si="33"/>
        <v>10</v>
      </c>
      <c r="E172" s="4"/>
      <c r="F172" s="4">
        <f t="shared" si="34"/>
        <v>2</v>
      </c>
      <c r="G172" s="17">
        <f t="shared" si="35"/>
        <v>336</v>
      </c>
      <c r="H172" s="17">
        <f t="shared" si="36"/>
        <v>0</v>
      </c>
      <c r="I172" s="17"/>
      <c r="J172" s="77"/>
      <c r="K172" s="7"/>
    </row>
    <row r="173" spans="1:11" ht="16.2" x14ac:dyDescent="0.3">
      <c r="A173" s="29"/>
      <c r="B173" s="47" t="s">
        <v>1487</v>
      </c>
      <c r="C173" s="4">
        <v>12</v>
      </c>
      <c r="D173" s="4">
        <f t="shared" si="33"/>
        <v>10</v>
      </c>
      <c r="E173" s="4"/>
      <c r="F173" s="4">
        <f t="shared" si="34"/>
        <v>2</v>
      </c>
      <c r="G173" s="17">
        <f t="shared" si="35"/>
        <v>336</v>
      </c>
      <c r="H173" s="17">
        <f t="shared" si="36"/>
        <v>0</v>
      </c>
      <c r="I173" s="17"/>
      <c r="J173" s="77"/>
      <c r="K173" s="7"/>
    </row>
    <row r="174" spans="1:11" ht="16.2" x14ac:dyDescent="0.3">
      <c r="A174" s="29"/>
      <c r="B174" s="47" t="s">
        <v>1488</v>
      </c>
      <c r="C174" s="4">
        <v>12</v>
      </c>
      <c r="D174" s="4">
        <f t="shared" si="33"/>
        <v>10</v>
      </c>
      <c r="E174" s="4"/>
      <c r="F174" s="4">
        <f t="shared" si="34"/>
        <v>2</v>
      </c>
      <c r="G174" s="17">
        <f t="shared" si="35"/>
        <v>336</v>
      </c>
      <c r="H174" s="17">
        <f t="shared" si="36"/>
        <v>0</v>
      </c>
      <c r="I174" s="17"/>
      <c r="J174" s="77"/>
      <c r="K174" s="7"/>
    </row>
    <row r="175" spans="1:11" ht="16.2" x14ac:dyDescent="0.3">
      <c r="A175" s="29"/>
      <c r="B175" s="47" t="s">
        <v>1489</v>
      </c>
      <c r="C175" s="4">
        <v>12</v>
      </c>
      <c r="D175" s="4">
        <f t="shared" si="33"/>
        <v>10</v>
      </c>
      <c r="E175" s="4"/>
      <c r="F175" s="4">
        <f t="shared" si="34"/>
        <v>2</v>
      </c>
      <c r="G175" s="17">
        <f t="shared" si="35"/>
        <v>336</v>
      </c>
      <c r="H175" s="17">
        <f t="shared" si="36"/>
        <v>0</v>
      </c>
      <c r="I175" s="17"/>
      <c r="J175" s="77"/>
      <c r="K175" s="7"/>
    </row>
    <row r="176" spans="1:11" ht="16.2" x14ac:dyDescent="0.3">
      <c r="A176" s="29"/>
      <c r="B176" s="47" t="s">
        <v>1490</v>
      </c>
      <c r="C176" s="4">
        <v>8</v>
      </c>
      <c r="D176" s="4">
        <f t="shared" si="33"/>
        <v>7</v>
      </c>
      <c r="E176" s="4"/>
      <c r="F176" s="4"/>
      <c r="G176" s="17"/>
      <c r="H176" s="17"/>
      <c r="I176" s="17"/>
      <c r="J176" s="77"/>
      <c r="K176" s="7"/>
    </row>
    <row r="177" spans="1:11" ht="16.2" x14ac:dyDescent="0.3">
      <c r="A177" s="29"/>
      <c r="B177" s="47" t="s">
        <v>1491</v>
      </c>
      <c r="C177" s="4"/>
      <c r="D177" s="4" t="str">
        <f t="shared" si="33"/>
        <v/>
      </c>
      <c r="E177" s="4"/>
      <c r="F177" s="4"/>
      <c r="G177" s="17"/>
      <c r="H177" s="17"/>
      <c r="I177" s="17"/>
      <c r="J177" s="77"/>
      <c r="K177" s="7"/>
    </row>
    <row r="178" spans="1:11" ht="16.2" x14ac:dyDescent="0.3">
      <c r="A178" s="29"/>
      <c r="B178" s="47" t="s">
        <v>1492</v>
      </c>
      <c r="C178" s="4">
        <v>12</v>
      </c>
      <c r="D178" s="4">
        <f t="shared" si="33"/>
        <v>10</v>
      </c>
      <c r="E178" s="4"/>
      <c r="F178" s="4">
        <f t="shared" si="34"/>
        <v>2</v>
      </c>
      <c r="G178" s="17">
        <f t="shared" si="35"/>
        <v>336</v>
      </c>
      <c r="H178" s="17">
        <f t="shared" si="36"/>
        <v>0</v>
      </c>
      <c r="I178" s="17"/>
      <c r="J178" s="77"/>
      <c r="K178" s="7"/>
    </row>
    <row r="179" spans="1:11" ht="16.2" x14ac:dyDescent="0.3">
      <c r="A179" s="29"/>
      <c r="B179" s="47" t="s">
        <v>1493</v>
      </c>
      <c r="C179" s="4">
        <v>12</v>
      </c>
      <c r="D179" s="4">
        <f t="shared" si="33"/>
        <v>10</v>
      </c>
      <c r="E179" s="4"/>
      <c r="F179" s="4">
        <f t="shared" si="34"/>
        <v>2</v>
      </c>
      <c r="G179" s="17">
        <f t="shared" si="35"/>
        <v>336</v>
      </c>
      <c r="H179" s="17">
        <f t="shared" si="36"/>
        <v>0</v>
      </c>
      <c r="I179" s="17"/>
      <c r="J179" s="77"/>
      <c r="K179" s="7"/>
    </row>
    <row r="180" spans="1:11" ht="16.2" x14ac:dyDescent="0.3">
      <c r="A180" s="29"/>
      <c r="B180" s="8" t="s">
        <v>59</v>
      </c>
      <c r="C180" s="4"/>
      <c r="D180" s="4">
        <v>205</v>
      </c>
      <c r="E180" s="4"/>
      <c r="F180" s="4">
        <f>SUM(F150:F179)</f>
        <v>44</v>
      </c>
      <c r="G180" s="17"/>
      <c r="H180" s="17"/>
      <c r="I180" s="17"/>
      <c r="J180" s="77">
        <v>25830</v>
      </c>
      <c r="K180" s="7"/>
    </row>
    <row r="181" spans="1:11" ht="32.4" x14ac:dyDescent="0.3">
      <c r="A181" s="29"/>
      <c r="B181" s="90" t="s">
        <v>1849</v>
      </c>
      <c r="C181" s="4"/>
      <c r="D181" s="4"/>
      <c r="E181" s="4"/>
      <c r="F181" s="4"/>
      <c r="G181" s="17"/>
      <c r="H181" s="17"/>
      <c r="I181" s="17"/>
      <c r="J181" s="77">
        <v>7392</v>
      </c>
      <c r="K181" s="7"/>
    </row>
    <row r="182" spans="1:11" ht="16.2" x14ac:dyDescent="0.3">
      <c r="A182" s="29"/>
      <c r="B182" s="8" t="s">
        <v>1817</v>
      </c>
      <c r="C182" s="4"/>
      <c r="D182" s="4"/>
      <c r="E182" s="4"/>
      <c r="F182" s="4"/>
      <c r="G182" s="17"/>
      <c r="H182" s="17"/>
      <c r="I182" s="17"/>
      <c r="J182" s="77">
        <v>33222</v>
      </c>
      <c r="K182" s="7"/>
    </row>
    <row r="183" spans="1:11" ht="16.2" x14ac:dyDescent="0.3">
      <c r="A183" s="29"/>
      <c r="B183" s="8" t="s">
        <v>1</v>
      </c>
      <c r="C183" s="4"/>
      <c r="D183" s="4"/>
      <c r="E183" s="4"/>
      <c r="F183" s="4"/>
      <c r="G183" s="17"/>
      <c r="H183" s="17"/>
      <c r="I183" s="17"/>
      <c r="J183" s="77">
        <v>41000</v>
      </c>
      <c r="K183" s="7"/>
    </row>
    <row r="184" spans="1:11" ht="16.2" x14ac:dyDescent="0.3">
      <c r="A184" s="29"/>
      <c r="B184" s="8" t="s">
        <v>405</v>
      </c>
      <c r="C184" s="135"/>
      <c r="D184" s="9"/>
      <c r="E184" s="9"/>
      <c r="F184" s="9"/>
      <c r="G184" s="10"/>
      <c r="H184" s="10"/>
      <c r="I184" s="10"/>
      <c r="J184" s="137">
        <v>7778</v>
      </c>
      <c r="K184" s="136"/>
    </row>
    <row r="185" spans="1:11" x14ac:dyDescent="0.3">
      <c r="A185" s="29"/>
      <c r="K185" s="29"/>
    </row>
    <row r="186" spans="1:11" ht="16.2" x14ac:dyDescent="0.3">
      <c r="A186" s="29"/>
      <c r="B186" s="47" t="s">
        <v>1494</v>
      </c>
      <c r="C186" s="4">
        <v>12</v>
      </c>
      <c r="D186" s="4">
        <f t="shared" ref="D186:D216" si="37">IF((OR(C186&gt;12,C186=12)),C186-2,IF(C186=8,C186-1,""))</f>
        <v>10</v>
      </c>
      <c r="E186" s="4"/>
      <c r="F186" s="4">
        <f t="shared" ref="F186:F216" si="38">D186-8</f>
        <v>2</v>
      </c>
      <c r="G186" s="17">
        <f t="shared" ref="G186:G195" si="39">IF(2&lt;F186,2,F186)*126*4/3</f>
        <v>336</v>
      </c>
      <c r="H186" s="17">
        <f t="shared" ref="H186:H195" si="40">IF(F186&gt;2,F186-2,0)*126*5/3</f>
        <v>0</v>
      </c>
      <c r="I186" s="17"/>
      <c r="J186" s="77"/>
      <c r="K186" s="7"/>
    </row>
    <row r="187" spans="1:11" ht="16.2" x14ac:dyDescent="0.3">
      <c r="A187" s="29"/>
      <c r="B187" s="47" t="s">
        <v>1495</v>
      </c>
      <c r="C187" s="4">
        <v>12</v>
      </c>
      <c r="D187" s="4">
        <f t="shared" si="37"/>
        <v>10</v>
      </c>
      <c r="E187" s="4"/>
      <c r="F187" s="4">
        <f t="shared" si="38"/>
        <v>2</v>
      </c>
      <c r="G187" s="17">
        <f t="shared" si="39"/>
        <v>336</v>
      </c>
      <c r="H187" s="17">
        <f t="shared" si="40"/>
        <v>0</v>
      </c>
      <c r="I187" s="17"/>
      <c r="J187" s="77"/>
      <c r="K187" s="7"/>
    </row>
    <row r="188" spans="1:11" ht="16.2" x14ac:dyDescent="0.3">
      <c r="A188" s="29"/>
      <c r="B188" s="47" t="s">
        <v>1496</v>
      </c>
      <c r="C188" s="4">
        <v>12</v>
      </c>
      <c r="D188" s="4">
        <f t="shared" si="37"/>
        <v>10</v>
      </c>
      <c r="E188" s="4"/>
      <c r="F188" s="4">
        <f t="shared" si="38"/>
        <v>2</v>
      </c>
      <c r="G188" s="17">
        <f t="shared" si="39"/>
        <v>336</v>
      </c>
      <c r="H188" s="17">
        <f t="shared" si="40"/>
        <v>0</v>
      </c>
      <c r="I188" s="17"/>
      <c r="J188" s="77"/>
      <c r="K188" s="7"/>
    </row>
    <row r="189" spans="1:11" ht="16.2" x14ac:dyDescent="0.3">
      <c r="A189" s="29"/>
      <c r="B189" s="47" t="s">
        <v>1497</v>
      </c>
      <c r="C189" s="4">
        <v>8</v>
      </c>
      <c r="D189" s="4">
        <v>8</v>
      </c>
      <c r="E189" s="4"/>
      <c r="F189" s="4"/>
      <c r="G189" s="17">
        <f t="shared" si="39"/>
        <v>0</v>
      </c>
      <c r="H189" s="17">
        <f t="shared" si="40"/>
        <v>0</v>
      </c>
      <c r="I189" s="17"/>
      <c r="J189" s="77"/>
      <c r="K189" s="7"/>
    </row>
    <row r="190" spans="1:11" ht="16.2" x14ac:dyDescent="0.3">
      <c r="A190" s="29"/>
      <c r="B190" s="179" t="s">
        <v>2125</v>
      </c>
      <c r="C190" s="19"/>
      <c r="D190" s="19" t="str">
        <f t="shared" si="37"/>
        <v/>
      </c>
      <c r="E190" s="19"/>
      <c r="F190" s="19"/>
      <c r="G190" s="20"/>
      <c r="H190" s="20"/>
      <c r="I190" s="20"/>
      <c r="J190" s="91"/>
      <c r="K190" s="21"/>
    </row>
    <row r="191" spans="1:11" ht="16.2" x14ac:dyDescent="0.3">
      <c r="A191" s="29"/>
      <c r="B191" s="47" t="s">
        <v>1498</v>
      </c>
      <c r="C191" s="4">
        <v>12</v>
      </c>
      <c r="D191" s="4">
        <f t="shared" si="37"/>
        <v>10</v>
      </c>
      <c r="E191" s="4"/>
      <c r="F191" s="4">
        <f t="shared" si="38"/>
        <v>2</v>
      </c>
      <c r="G191" s="17">
        <f t="shared" si="39"/>
        <v>336</v>
      </c>
      <c r="H191" s="17">
        <f t="shared" si="40"/>
        <v>0</v>
      </c>
      <c r="I191" s="17"/>
      <c r="J191" s="77"/>
      <c r="K191" s="7"/>
    </row>
    <row r="192" spans="1:11" ht="16.2" x14ac:dyDescent="0.3">
      <c r="A192" s="29"/>
      <c r="B192" s="47" t="s">
        <v>1499</v>
      </c>
      <c r="C192" s="4">
        <v>12</v>
      </c>
      <c r="D192" s="4">
        <f t="shared" si="37"/>
        <v>10</v>
      </c>
      <c r="E192" s="4"/>
      <c r="F192" s="4">
        <f t="shared" si="38"/>
        <v>2</v>
      </c>
      <c r="G192" s="17">
        <f t="shared" si="39"/>
        <v>336</v>
      </c>
      <c r="H192" s="17">
        <f t="shared" si="40"/>
        <v>0</v>
      </c>
      <c r="I192" s="17"/>
      <c r="J192" s="77"/>
      <c r="K192" s="7"/>
    </row>
    <row r="193" spans="1:12" ht="16.2" x14ac:dyDescent="0.3">
      <c r="A193" s="29"/>
      <c r="B193" s="47" t="s">
        <v>1500</v>
      </c>
      <c r="C193" s="4">
        <v>12</v>
      </c>
      <c r="D193" s="4">
        <f t="shared" si="37"/>
        <v>10</v>
      </c>
      <c r="E193" s="4"/>
      <c r="F193" s="4">
        <f t="shared" si="38"/>
        <v>2</v>
      </c>
      <c r="G193" s="17">
        <f t="shared" si="39"/>
        <v>336</v>
      </c>
      <c r="H193" s="17">
        <f t="shared" si="40"/>
        <v>0</v>
      </c>
      <c r="I193" s="17"/>
      <c r="J193" s="77"/>
      <c r="K193" s="7"/>
    </row>
    <row r="194" spans="1:12" ht="16.2" x14ac:dyDescent="0.3">
      <c r="A194" s="29"/>
      <c r="B194" s="47" t="s">
        <v>1501</v>
      </c>
      <c r="C194" s="4">
        <v>12</v>
      </c>
      <c r="D194" s="4">
        <f t="shared" si="37"/>
        <v>10</v>
      </c>
      <c r="E194" s="4"/>
      <c r="F194" s="4">
        <f t="shared" si="38"/>
        <v>2</v>
      </c>
      <c r="G194" s="17">
        <f t="shared" si="39"/>
        <v>336</v>
      </c>
      <c r="H194" s="17">
        <f t="shared" si="40"/>
        <v>0</v>
      </c>
      <c r="I194" s="17"/>
      <c r="J194" s="77"/>
      <c r="K194" s="7"/>
    </row>
    <row r="195" spans="1:12" ht="16.2" x14ac:dyDescent="0.3">
      <c r="A195" s="29"/>
      <c r="B195" s="47" t="s">
        <v>1502</v>
      </c>
      <c r="C195" s="4">
        <v>12</v>
      </c>
      <c r="D195" s="4">
        <f t="shared" si="37"/>
        <v>10</v>
      </c>
      <c r="E195" s="4"/>
      <c r="F195" s="4">
        <f t="shared" si="38"/>
        <v>2</v>
      </c>
      <c r="G195" s="17">
        <f t="shared" si="39"/>
        <v>336</v>
      </c>
      <c r="H195" s="17">
        <f t="shared" si="40"/>
        <v>0</v>
      </c>
      <c r="I195" s="17"/>
      <c r="J195" s="77"/>
      <c r="K195" s="7"/>
    </row>
    <row r="196" spans="1:12" ht="16.2" x14ac:dyDescent="0.3">
      <c r="A196" s="29"/>
      <c r="B196" s="47" t="s">
        <v>1503</v>
      </c>
      <c r="C196" s="4">
        <v>8</v>
      </c>
      <c r="D196" s="4">
        <f t="shared" si="37"/>
        <v>7</v>
      </c>
      <c r="E196" s="4"/>
      <c r="F196" s="4"/>
      <c r="G196" s="17"/>
      <c r="H196" s="17"/>
      <c r="I196" s="17"/>
      <c r="J196" s="77"/>
      <c r="K196" s="7"/>
    </row>
    <row r="197" spans="1:12" ht="16.2" x14ac:dyDescent="0.3">
      <c r="A197" s="29"/>
      <c r="B197" s="142" t="s">
        <v>2126</v>
      </c>
      <c r="C197" s="22"/>
      <c r="D197" s="22" t="str">
        <f t="shared" si="37"/>
        <v/>
      </c>
      <c r="E197" s="22"/>
      <c r="F197" s="22"/>
      <c r="G197" s="23"/>
      <c r="H197" s="23"/>
      <c r="I197" s="23"/>
      <c r="J197" s="79"/>
      <c r="K197" s="24"/>
      <c r="L197" s="55"/>
    </row>
    <row r="198" spans="1:12" ht="16.2" x14ac:dyDescent="0.3">
      <c r="A198" s="29"/>
      <c r="B198" s="47" t="s">
        <v>1504</v>
      </c>
      <c r="C198" s="4">
        <v>12</v>
      </c>
      <c r="D198" s="4">
        <f t="shared" si="37"/>
        <v>10</v>
      </c>
      <c r="E198" s="4"/>
      <c r="F198" s="4">
        <f t="shared" si="38"/>
        <v>2</v>
      </c>
      <c r="G198" s="17">
        <f>IF(2&lt;F198,2,F198)*133*4/3</f>
        <v>354.66666666666669</v>
      </c>
      <c r="H198" s="17">
        <f t="shared" ref="H198:H217" si="41">IF(F198&gt;2,F198-2,0)*133*5/3</f>
        <v>0</v>
      </c>
      <c r="I198" s="17"/>
      <c r="J198" s="91"/>
      <c r="K198" s="21"/>
    </row>
    <row r="199" spans="1:12" ht="16.2" x14ac:dyDescent="0.3">
      <c r="A199" s="29"/>
      <c r="B199" s="47" t="s">
        <v>1505</v>
      </c>
      <c r="C199" s="4">
        <v>12</v>
      </c>
      <c r="D199" s="4">
        <f t="shared" si="37"/>
        <v>10</v>
      </c>
      <c r="E199" s="4"/>
      <c r="F199" s="4">
        <f t="shared" si="38"/>
        <v>2</v>
      </c>
      <c r="G199" s="17">
        <f>IF(2&lt;F199,2,F199)*133*4/3</f>
        <v>354.66666666666669</v>
      </c>
      <c r="H199" s="17">
        <f t="shared" si="41"/>
        <v>0</v>
      </c>
      <c r="I199" s="17"/>
      <c r="J199" s="91"/>
      <c r="K199" s="21"/>
    </row>
    <row r="200" spans="1:12" ht="16.2" x14ac:dyDescent="0.3">
      <c r="A200" s="29"/>
      <c r="B200" s="47" t="s">
        <v>1506</v>
      </c>
      <c r="C200" s="4">
        <v>12</v>
      </c>
      <c r="D200" s="4">
        <f t="shared" si="37"/>
        <v>10</v>
      </c>
      <c r="E200" s="4"/>
      <c r="F200" s="4">
        <f t="shared" si="38"/>
        <v>2</v>
      </c>
      <c r="G200" s="17">
        <f t="shared" ref="G200:G217" si="42">IF(2&lt;F200,2,F200)*133*4/3</f>
        <v>354.66666666666669</v>
      </c>
      <c r="H200" s="17">
        <f t="shared" si="41"/>
        <v>0</v>
      </c>
      <c r="I200" s="17"/>
      <c r="J200" s="91"/>
      <c r="K200" s="21"/>
    </row>
    <row r="201" spans="1:12" ht="16.2" x14ac:dyDescent="0.3">
      <c r="A201" s="29"/>
      <c r="B201" s="47" t="s">
        <v>1507</v>
      </c>
      <c r="C201" s="4">
        <v>12</v>
      </c>
      <c r="D201" s="4">
        <v>10</v>
      </c>
      <c r="E201" s="4"/>
      <c r="F201" s="4">
        <f t="shared" si="38"/>
        <v>2</v>
      </c>
      <c r="G201" s="17">
        <f t="shared" si="42"/>
        <v>354.66666666666669</v>
      </c>
      <c r="H201" s="17">
        <f t="shared" si="41"/>
        <v>0</v>
      </c>
      <c r="I201" s="17"/>
      <c r="J201" s="91"/>
      <c r="K201" s="21"/>
    </row>
    <row r="202" spans="1:12" ht="16.2" x14ac:dyDescent="0.3">
      <c r="A202" s="29"/>
      <c r="B202" s="47" t="s">
        <v>1508</v>
      </c>
      <c r="C202" s="4">
        <v>12</v>
      </c>
      <c r="D202" s="4">
        <v>8</v>
      </c>
      <c r="E202" s="4"/>
      <c r="F202" s="4">
        <f t="shared" si="38"/>
        <v>0</v>
      </c>
      <c r="G202" s="17">
        <f t="shared" si="42"/>
        <v>0</v>
      </c>
      <c r="H202" s="17">
        <f t="shared" si="41"/>
        <v>0</v>
      </c>
      <c r="I202" s="17"/>
      <c r="J202" s="91"/>
      <c r="K202" s="21"/>
    </row>
    <row r="203" spans="1:12" ht="16.2" x14ac:dyDescent="0.3">
      <c r="A203" s="29"/>
      <c r="B203" s="47" t="s">
        <v>1509</v>
      </c>
      <c r="C203" s="4">
        <v>8</v>
      </c>
      <c r="D203" s="4">
        <f t="shared" si="37"/>
        <v>7</v>
      </c>
      <c r="E203" s="4"/>
      <c r="F203" s="4"/>
      <c r="G203" s="17"/>
      <c r="H203" s="17"/>
      <c r="I203" s="17"/>
      <c r="J203" s="91"/>
      <c r="K203" s="21"/>
    </row>
    <row r="204" spans="1:12" ht="16.2" x14ac:dyDescent="0.3">
      <c r="A204" s="29"/>
      <c r="B204" s="47" t="s">
        <v>1510</v>
      </c>
      <c r="C204" s="4"/>
      <c r="D204" s="4" t="str">
        <f t="shared" si="37"/>
        <v/>
      </c>
      <c r="E204" s="4"/>
      <c r="F204" s="4"/>
      <c r="G204" s="17"/>
      <c r="H204" s="17"/>
      <c r="I204" s="17"/>
      <c r="J204" s="91"/>
      <c r="K204" s="21"/>
    </row>
    <row r="205" spans="1:12" ht="16.2" x14ac:dyDescent="0.3">
      <c r="A205" s="29"/>
      <c r="B205" s="47" t="s">
        <v>1511</v>
      </c>
      <c r="C205" s="4">
        <v>12</v>
      </c>
      <c r="D205" s="4">
        <f t="shared" si="37"/>
        <v>10</v>
      </c>
      <c r="E205" s="4"/>
      <c r="F205" s="4">
        <f t="shared" si="38"/>
        <v>2</v>
      </c>
      <c r="G205" s="17">
        <f t="shared" si="42"/>
        <v>354.66666666666669</v>
      </c>
      <c r="H205" s="17">
        <f t="shared" si="41"/>
        <v>0</v>
      </c>
      <c r="I205" s="17"/>
      <c r="J205" s="91"/>
      <c r="K205" s="21"/>
    </row>
    <row r="206" spans="1:12" ht="16.2" x14ac:dyDescent="0.3">
      <c r="A206" s="29"/>
      <c r="B206" s="47" t="s">
        <v>1512</v>
      </c>
      <c r="C206" s="4">
        <v>12</v>
      </c>
      <c r="D206" s="4">
        <f t="shared" si="37"/>
        <v>10</v>
      </c>
      <c r="E206" s="4"/>
      <c r="F206" s="4">
        <f t="shared" si="38"/>
        <v>2</v>
      </c>
      <c r="G206" s="17">
        <f t="shared" si="42"/>
        <v>354.66666666666669</v>
      </c>
      <c r="H206" s="17">
        <f t="shared" si="41"/>
        <v>0</v>
      </c>
      <c r="I206" s="17"/>
      <c r="J206" s="91"/>
      <c r="K206" s="21"/>
    </row>
    <row r="207" spans="1:12" ht="16.2" x14ac:dyDescent="0.3">
      <c r="A207" s="29"/>
      <c r="B207" s="47" t="s">
        <v>1513</v>
      </c>
      <c r="C207" s="4">
        <v>12</v>
      </c>
      <c r="D207" s="4">
        <f t="shared" si="37"/>
        <v>10</v>
      </c>
      <c r="E207" s="4"/>
      <c r="F207" s="4">
        <f t="shared" si="38"/>
        <v>2</v>
      </c>
      <c r="G207" s="17">
        <f t="shared" si="42"/>
        <v>354.66666666666669</v>
      </c>
      <c r="H207" s="17">
        <f t="shared" si="41"/>
        <v>0</v>
      </c>
      <c r="I207" s="17"/>
      <c r="J207" s="91"/>
      <c r="K207" s="21"/>
    </row>
    <row r="208" spans="1:12" ht="16.2" x14ac:dyDescent="0.3">
      <c r="A208" s="29"/>
      <c r="B208" s="47" t="s">
        <v>1514</v>
      </c>
      <c r="C208" s="4">
        <v>12</v>
      </c>
      <c r="D208" s="4">
        <f t="shared" si="37"/>
        <v>10</v>
      </c>
      <c r="E208" s="4"/>
      <c r="F208" s="4">
        <f t="shared" si="38"/>
        <v>2</v>
      </c>
      <c r="G208" s="17">
        <f t="shared" si="42"/>
        <v>354.66666666666669</v>
      </c>
      <c r="H208" s="17">
        <f t="shared" si="41"/>
        <v>0</v>
      </c>
      <c r="I208" s="17"/>
      <c r="J208" s="91"/>
      <c r="K208" s="21"/>
    </row>
    <row r="209" spans="1:11" ht="16.2" x14ac:dyDescent="0.3">
      <c r="A209" s="29"/>
      <c r="B209" s="47" t="s">
        <v>1515</v>
      </c>
      <c r="C209" s="4">
        <v>12</v>
      </c>
      <c r="D209" s="4">
        <f t="shared" si="37"/>
        <v>10</v>
      </c>
      <c r="E209" s="4"/>
      <c r="F209" s="4">
        <f t="shared" si="38"/>
        <v>2</v>
      </c>
      <c r="G209" s="17">
        <f t="shared" si="42"/>
        <v>354.66666666666669</v>
      </c>
      <c r="H209" s="17">
        <f t="shared" si="41"/>
        <v>0</v>
      </c>
      <c r="I209" s="17"/>
      <c r="J209" s="91"/>
      <c r="K209" s="21"/>
    </row>
    <row r="210" spans="1:11" ht="16.2" x14ac:dyDescent="0.3">
      <c r="A210" s="29"/>
      <c r="B210" s="47" t="s">
        <v>1516</v>
      </c>
      <c r="C210" s="4">
        <v>8</v>
      </c>
      <c r="D210" s="4">
        <f t="shared" si="37"/>
        <v>7</v>
      </c>
      <c r="E210" s="4"/>
      <c r="F210" s="4"/>
      <c r="G210" s="17"/>
      <c r="H210" s="17"/>
      <c r="I210" s="17"/>
      <c r="J210" s="91"/>
      <c r="K210" s="21"/>
    </row>
    <row r="211" spans="1:11" ht="16.2" x14ac:dyDescent="0.3">
      <c r="A211" s="29"/>
      <c r="B211" s="47" t="s">
        <v>1517</v>
      </c>
      <c r="C211" s="4"/>
      <c r="D211" s="4" t="str">
        <f t="shared" si="37"/>
        <v/>
      </c>
      <c r="E211" s="4"/>
      <c r="F211" s="4"/>
      <c r="G211" s="17"/>
      <c r="H211" s="17"/>
      <c r="I211" s="17"/>
      <c r="J211" s="91"/>
      <c r="K211" s="21"/>
    </row>
    <row r="212" spans="1:11" ht="16.2" x14ac:dyDescent="0.3">
      <c r="A212" s="29"/>
      <c r="B212" s="47" t="s">
        <v>1518</v>
      </c>
      <c r="C212" s="4">
        <v>12</v>
      </c>
      <c r="D212" s="4">
        <f t="shared" si="37"/>
        <v>10</v>
      </c>
      <c r="E212" s="4"/>
      <c r="F212" s="4">
        <f t="shared" si="38"/>
        <v>2</v>
      </c>
      <c r="G212" s="17">
        <f t="shared" si="42"/>
        <v>354.66666666666669</v>
      </c>
      <c r="H212" s="17">
        <f t="shared" si="41"/>
        <v>0</v>
      </c>
      <c r="I212" s="17"/>
      <c r="J212" s="91"/>
      <c r="K212" s="21"/>
    </row>
    <row r="213" spans="1:11" ht="16.2" x14ac:dyDescent="0.3">
      <c r="A213" s="29"/>
      <c r="B213" s="47" t="s">
        <v>1519</v>
      </c>
      <c r="C213" s="4">
        <v>12</v>
      </c>
      <c r="D213" s="4">
        <v>10</v>
      </c>
      <c r="E213" s="4"/>
      <c r="F213" s="4">
        <f t="shared" si="38"/>
        <v>2</v>
      </c>
      <c r="G213" s="17">
        <f t="shared" si="42"/>
        <v>354.66666666666669</v>
      </c>
      <c r="H213" s="17">
        <f t="shared" si="41"/>
        <v>0</v>
      </c>
      <c r="I213" s="17"/>
      <c r="J213" s="91"/>
      <c r="K213" s="21"/>
    </row>
    <row r="214" spans="1:11" ht="16.2" x14ac:dyDescent="0.3">
      <c r="A214" s="29"/>
      <c r="B214" s="47" t="s">
        <v>1520</v>
      </c>
      <c r="C214" s="4">
        <v>12</v>
      </c>
      <c r="D214" s="4">
        <f t="shared" si="37"/>
        <v>10</v>
      </c>
      <c r="E214" s="4"/>
      <c r="F214" s="4">
        <f t="shared" si="38"/>
        <v>2</v>
      </c>
      <c r="G214" s="17">
        <f t="shared" si="42"/>
        <v>354.66666666666669</v>
      </c>
      <c r="H214" s="17">
        <f t="shared" si="41"/>
        <v>0</v>
      </c>
      <c r="I214" s="17"/>
      <c r="J214" s="91"/>
      <c r="K214" s="21"/>
    </row>
    <row r="215" spans="1:11" ht="16.2" x14ac:dyDescent="0.3">
      <c r="A215" s="29"/>
      <c r="B215" s="47" t="s">
        <v>1521</v>
      </c>
      <c r="C215" s="4">
        <v>12</v>
      </c>
      <c r="D215" s="4">
        <f t="shared" si="37"/>
        <v>10</v>
      </c>
      <c r="E215" s="4"/>
      <c r="F215" s="4">
        <f t="shared" si="38"/>
        <v>2</v>
      </c>
      <c r="G215" s="17">
        <f t="shared" si="42"/>
        <v>354.66666666666669</v>
      </c>
      <c r="H215" s="17">
        <f t="shared" si="41"/>
        <v>0</v>
      </c>
      <c r="I215" s="17"/>
      <c r="J215" s="91"/>
      <c r="K215" s="21"/>
    </row>
    <row r="216" spans="1:11" ht="16.2" x14ac:dyDescent="0.3">
      <c r="A216" s="29"/>
      <c r="B216" s="47" t="s">
        <v>1522</v>
      </c>
      <c r="C216" s="4">
        <v>12</v>
      </c>
      <c r="D216" s="4">
        <f t="shared" si="37"/>
        <v>10</v>
      </c>
      <c r="E216" s="4"/>
      <c r="F216" s="4">
        <f t="shared" si="38"/>
        <v>2</v>
      </c>
      <c r="G216" s="17">
        <f t="shared" si="42"/>
        <v>354.66666666666669</v>
      </c>
      <c r="H216" s="17">
        <f t="shared" si="41"/>
        <v>0</v>
      </c>
      <c r="I216" s="17"/>
      <c r="J216" s="91"/>
      <c r="K216" s="21"/>
    </row>
    <row r="217" spans="1:11" ht="16.2" x14ac:dyDescent="0.3">
      <c r="A217" s="29"/>
      <c r="B217" s="8" t="s">
        <v>59</v>
      </c>
      <c r="C217" s="4"/>
      <c r="D217" s="4" t="s">
        <v>1870</v>
      </c>
      <c r="E217" s="4"/>
      <c r="F217" s="4">
        <f>SUM(F186:F216)</f>
        <v>44</v>
      </c>
      <c r="G217" s="17">
        <f t="shared" si="42"/>
        <v>354.66666666666669</v>
      </c>
      <c r="H217" s="17">
        <f t="shared" si="41"/>
        <v>9310</v>
      </c>
      <c r="I217" s="17"/>
      <c r="J217" s="77">
        <v>8008</v>
      </c>
      <c r="K217" s="7"/>
    </row>
    <row r="218" spans="1:11" ht="32.4" x14ac:dyDescent="0.3">
      <c r="A218" s="29"/>
      <c r="B218" s="90" t="s">
        <v>1849</v>
      </c>
      <c r="C218" s="27"/>
      <c r="D218" s="4"/>
      <c r="E218" s="4"/>
      <c r="F218" s="4"/>
      <c r="G218" s="1"/>
      <c r="H218" s="1"/>
      <c r="I218" s="1"/>
      <c r="J218" s="133">
        <v>27776</v>
      </c>
      <c r="K218" s="25"/>
    </row>
    <row r="219" spans="1:11" ht="16.2" x14ac:dyDescent="0.3">
      <c r="A219" s="29"/>
      <c r="B219" s="8" t="s">
        <v>1817</v>
      </c>
      <c r="C219" s="27"/>
      <c r="D219" s="4"/>
      <c r="E219" s="4"/>
      <c r="F219" s="4"/>
      <c r="G219" s="1"/>
      <c r="H219" s="1"/>
      <c r="I219" s="1"/>
      <c r="J219" s="133">
        <v>35784</v>
      </c>
      <c r="K219" s="25"/>
    </row>
    <row r="220" spans="1:11" ht="16.2" x14ac:dyDescent="0.3">
      <c r="A220" s="29"/>
      <c r="B220" s="8" t="s">
        <v>1</v>
      </c>
      <c r="C220" s="27"/>
      <c r="D220" s="4"/>
      <c r="E220" s="4"/>
      <c r="F220" s="4"/>
      <c r="G220" s="1"/>
      <c r="H220" s="1"/>
      <c r="I220" s="1"/>
      <c r="J220" s="133">
        <v>42500</v>
      </c>
      <c r="K220" s="25"/>
    </row>
    <row r="221" spans="1:11" ht="16.2" x14ac:dyDescent="0.3">
      <c r="A221" s="29"/>
      <c r="B221" s="8" t="s">
        <v>405</v>
      </c>
      <c r="C221" s="138"/>
      <c r="D221" s="9"/>
      <c r="E221" s="9"/>
      <c r="F221" s="9"/>
      <c r="G221" s="10"/>
      <c r="H221" s="10"/>
      <c r="I221" s="10"/>
      <c r="J221" s="137">
        <v>6716</v>
      </c>
      <c r="K221" s="136"/>
    </row>
    <row r="222" spans="1:11" x14ac:dyDescent="0.3">
      <c r="A222" s="29"/>
      <c r="B222" s="32"/>
      <c r="K222" s="29"/>
    </row>
    <row r="223" spans="1:11" ht="16.2" x14ac:dyDescent="0.3">
      <c r="A223" s="29"/>
      <c r="B223" s="73" t="s">
        <v>1523</v>
      </c>
      <c r="C223" s="4">
        <v>8</v>
      </c>
      <c r="D223" s="4">
        <f t="shared" ref="D223:D256" si="43">IF((OR(C223&gt;12,C223=12)),C223-2,IF(C223=8,C223-1,""))</f>
        <v>7</v>
      </c>
      <c r="E223" s="4"/>
      <c r="F223" s="4"/>
      <c r="G223" s="17"/>
      <c r="H223" s="17"/>
      <c r="I223" s="17"/>
      <c r="J223" s="91"/>
      <c r="K223" s="21"/>
    </row>
    <row r="224" spans="1:11" ht="16.2" x14ac:dyDescent="0.3">
      <c r="A224" s="29"/>
      <c r="B224" s="47" t="s">
        <v>1524</v>
      </c>
      <c r="C224" s="4"/>
      <c r="D224" s="4" t="str">
        <f t="shared" si="43"/>
        <v/>
      </c>
      <c r="E224" s="4"/>
      <c r="F224" s="4"/>
      <c r="G224" s="17"/>
      <c r="H224" s="17"/>
      <c r="I224" s="17"/>
      <c r="J224" s="91"/>
      <c r="K224" s="21"/>
    </row>
    <row r="225" spans="1:11" ht="16.2" x14ac:dyDescent="0.3">
      <c r="A225" s="29"/>
      <c r="B225" s="47" t="s">
        <v>1525</v>
      </c>
      <c r="C225" s="4">
        <v>12</v>
      </c>
      <c r="D225" s="4">
        <f t="shared" si="43"/>
        <v>10</v>
      </c>
      <c r="E225" s="4"/>
      <c r="F225" s="4">
        <f t="shared" ref="F225:F253" si="44">D225-8</f>
        <v>2</v>
      </c>
      <c r="G225" s="17">
        <f>ROUND(IF(2&lt;F225,2,F225)*133*4/3,0)</f>
        <v>355</v>
      </c>
      <c r="H225" s="17">
        <f t="shared" ref="H225:H250" si="45">IF(F225&gt;2,F225-2,0)*133*5/3</f>
        <v>0</v>
      </c>
      <c r="I225" s="17"/>
      <c r="J225" s="91"/>
      <c r="K225" s="21"/>
    </row>
    <row r="226" spans="1:11" ht="16.2" x14ac:dyDescent="0.3">
      <c r="A226" s="29"/>
      <c r="B226" s="47" t="s">
        <v>1526</v>
      </c>
      <c r="C226" s="4">
        <v>12</v>
      </c>
      <c r="D226" s="4">
        <f t="shared" si="43"/>
        <v>10</v>
      </c>
      <c r="E226" s="4"/>
      <c r="F226" s="4">
        <f t="shared" si="44"/>
        <v>2</v>
      </c>
      <c r="G226" s="17">
        <f t="shared" ref="G226:G227" si="46">ROUND(IF(2&lt;F226,2,F226)*133*4/3,0)</f>
        <v>355</v>
      </c>
      <c r="H226" s="17">
        <f t="shared" si="45"/>
        <v>0</v>
      </c>
      <c r="I226" s="17"/>
      <c r="J226" s="91"/>
      <c r="K226" s="21"/>
    </row>
    <row r="227" spans="1:11" ht="16.2" x14ac:dyDescent="0.3">
      <c r="A227" s="29"/>
      <c r="B227" s="47" t="s">
        <v>1527</v>
      </c>
      <c r="C227" s="4">
        <v>12</v>
      </c>
      <c r="D227" s="4">
        <f t="shared" si="43"/>
        <v>10</v>
      </c>
      <c r="E227" s="4"/>
      <c r="F227" s="4">
        <f t="shared" si="44"/>
        <v>2</v>
      </c>
      <c r="G227" s="17">
        <f t="shared" si="46"/>
        <v>355</v>
      </c>
      <c r="H227" s="17">
        <f t="shared" si="45"/>
        <v>0</v>
      </c>
      <c r="I227" s="17"/>
      <c r="J227" s="91"/>
      <c r="K227" s="21"/>
    </row>
    <row r="228" spans="1:11" ht="16.2" x14ac:dyDescent="0.3">
      <c r="A228" s="29"/>
      <c r="B228" s="47" t="s">
        <v>1528</v>
      </c>
      <c r="C228" s="4">
        <v>8</v>
      </c>
      <c r="D228" s="4">
        <v>8</v>
      </c>
      <c r="E228" s="4"/>
      <c r="F228" s="4"/>
      <c r="G228" s="17"/>
      <c r="H228" s="17"/>
      <c r="I228" s="17"/>
      <c r="J228" s="91"/>
      <c r="K228" s="21"/>
    </row>
    <row r="229" spans="1:11" ht="16.2" x14ac:dyDescent="0.3">
      <c r="A229" s="29"/>
      <c r="B229" s="179" t="s">
        <v>2127</v>
      </c>
      <c r="C229" s="19"/>
      <c r="D229" s="19" t="str">
        <f t="shared" si="43"/>
        <v/>
      </c>
      <c r="E229" s="19"/>
      <c r="F229" s="19"/>
      <c r="G229" s="20"/>
      <c r="H229" s="20"/>
      <c r="I229" s="20"/>
      <c r="J229" s="91"/>
      <c r="K229" s="21"/>
    </row>
    <row r="230" spans="1:11" ht="16.2" x14ac:dyDescent="0.3">
      <c r="A230" s="29"/>
      <c r="B230" s="179" t="s">
        <v>2128</v>
      </c>
      <c r="C230" s="19"/>
      <c r="D230" s="19" t="str">
        <f t="shared" si="43"/>
        <v/>
      </c>
      <c r="E230" s="19"/>
      <c r="F230" s="19"/>
      <c r="G230" s="20"/>
      <c r="H230" s="20"/>
      <c r="I230" s="20"/>
      <c r="J230" s="91"/>
      <c r="K230" s="21"/>
    </row>
    <row r="231" spans="1:11" ht="16.2" x14ac:dyDescent="0.3">
      <c r="A231" s="29"/>
      <c r="B231" s="179" t="s">
        <v>2129</v>
      </c>
      <c r="C231" s="19"/>
      <c r="D231" s="19" t="str">
        <f t="shared" si="43"/>
        <v/>
      </c>
      <c r="E231" s="19"/>
      <c r="F231" s="19"/>
      <c r="G231" s="20"/>
      <c r="H231" s="20"/>
      <c r="I231" s="20"/>
      <c r="J231" s="91"/>
      <c r="K231" s="21"/>
    </row>
    <row r="232" spans="1:11" ht="16.2" x14ac:dyDescent="0.3">
      <c r="A232" s="29"/>
      <c r="B232" s="179" t="s">
        <v>2130</v>
      </c>
      <c r="C232" s="19"/>
      <c r="D232" s="19" t="str">
        <f t="shared" si="43"/>
        <v/>
      </c>
      <c r="E232" s="19"/>
      <c r="F232" s="19"/>
      <c r="G232" s="20"/>
      <c r="H232" s="20"/>
      <c r="I232" s="20"/>
      <c r="J232" s="91"/>
      <c r="K232" s="21"/>
    </row>
    <row r="233" spans="1:11" ht="16.2" x14ac:dyDescent="0.3">
      <c r="A233" s="29"/>
      <c r="B233" s="47" t="s">
        <v>1529</v>
      </c>
      <c r="C233" s="4"/>
      <c r="D233" s="4" t="str">
        <f t="shared" si="43"/>
        <v/>
      </c>
      <c r="E233" s="4"/>
      <c r="F233" s="4"/>
      <c r="G233" s="17"/>
      <c r="H233" s="17"/>
      <c r="I233" s="17"/>
      <c r="J233" s="91"/>
      <c r="K233" s="21"/>
    </row>
    <row r="234" spans="1:11" ht="16.2" x14ac:dyDescent="0.3">
      <c r="A234" s="29"/>
      <c r="B234" s="47" t="s">
        <v>1530</v>
      </c>
      <c r="C234" s="4">
        <v>12</v>
      </c>
      <c r="D234" s="4">
        <f t="shared" si="43"/>
        <v>10</v>
      </c>
      <c r="E234" s="4"/>
      <c r="F234" s="4">
        <f t="shared" si="44"/>
        <v>2</v>
      </c>
      <c r="G234" s="17">
        <f>ROUND(IF(2&lt;F234,2,F234)*133*4/3,0)</f>
        <v>355</v>
      </c>
      <c r="H234" s="17">
        <f t="shared" si="45"/>
        <v>0</v>
      </c>
      <c r="I234" s="17"/>
      <c r="J234" s="91"/>
      <c r="K234" s="21"/>
    </row>
    <row r="235" spans="1:11" ht="16.2" x14ac:dyDescent="0.3">
      <c r="A235" s="29"/>
      <c r="B235" s="47" t="s">
        <v>1531</v>
      </c>
      <c r="C235" s="4">
        <v>12</v>
      </c>
      <c r="D235" s="4">
        <f t="shared" si="43"/>
        <v>10</v>
      </c>
      <c r="E235" s="4"/>
      <c r="F235" s="4">
        <f t="shared" si="44"/>
        <v>2</v>
      </c>
      <c r="G235" s="17">
        <f>ROUND(IF(2&lt;F235,2,F235)*133*4/3,0)</f>
        <v>355</v>
      </c>
      <c r="H235" s="17">
        <f t="shared" si="45"/>
        <v>0</v>
      </c>
      <c r="I235" s="17"/>
      <c r="J235" s="91"/>
      <c r="K235" s="21"/>
    </row>
    <row r="236" spans="1:11" ht="16.2" x14ac:dyDescent="0.3">
      <c r="A236" s="29"/>
      <c r="B236" s="47" t="s">
        <v>1532</v>
      </c>
      <c r="C236" s="4">
        <v>12</v>
      </c>
      <c r="D236" s="4">
        <f t="shared" si="43"/>
        <v>10</v>
      </c>
      <c r="E236" s="4"/>
      <c r="F236" s="4">
        <f t="shared" si="44"/>
        <v>2</v>
      </c>
      <c r="G236" s="17">
        <f>ROUND(IF(2&lt;F236,2,F236)*133*4/3,0)</f>
        <v>355</v>
      </c>
      <c r="H236" s="17">
        <f t="shared" si="45"/>
        <v>0</v>
      </c>
      <c r="I236" s="17"/>
      <c r="J236" s="91"/>
      <c r="K236" s="21"/>
    </row>
    <row r="237" spans="1:11" ht="16.2" x14ac:dyDescent="0.3">
      <c r="A237" s="29"/>
      <c r="B237" s="47" t="s">
        <v>1533</v>
      </c>
      <c r="C237" s="4"/>
      <c r="D237" s="4" t="str">
        <f t="shared" si="43"/>
        <v/>
      </c>
      <c r="E237" s="4"/>
      <c r="F237" s="4"/>
      <c r="G237" s="17"/>
      <c r="H237" s="17"/>
      <c r="I237" s="17"/>
      <c r="J237" s="91"/>
      <c r="K237" s="21"/>
    </row>
    <row r="238" spans="1:11" ht="16.2" x14ac:dyDescent="0.3">
      <c r="A238" s="29"/>
      <c r="B238" s="47" t="s">
        <v>1534</v>
      </c>
      <c r="C238" s="4"/>
      <c r="D238" s="4" t="str">
        <f t="shared" si="43"/>
        <v/>
      </c>
      <c r="E238" s="4"/>
      <c r="F238" s="4"/>
      <c r="G238" s="17"/>
      <c r="H238" s="17"/>
      <c r="I238" s="17"/>
      <c r="J238" s="91"/>
      <c r="K238" s="21"/>
    </row>
    <row r="239" spans="1:11" ht="16.2" x14ac:dyDescent="0.3">
      <c r="A239" s="29"/>
      <c r="B239" s="47" t="s">
        <v>1535</v>
      </c>
      <c r="C239" s="4">
        <v>12</v>
      </c>
      <c r="D239" s="4">
        <v>10</v>
      </c>
      <c r="E239" s="4"/>
      <c r="F239" s="4">
        <f t="shared" si="44"/>
        <v>2</v>
      </c>
      <c r="G239" s="17">
        <f>ROUND(IF(2&lt;F239,2,F239)*133*4/3,0)</f>
        <v>355</v>
      </c>
      <c r="H239" s="17">
        <f t="shared" si="45"/>
        <v>0</v>
      </c>
      <c r="I239" s="17"/>
      <c r="J239" s="91"/>
      <c r="K239" s="21"/>
    </row>
    <row r="240" spans="1:11" ht="16.2" x14ac:dyDescent="0.3">
      <c r="A240" s="29"/>
      <c r="B240" s="47" t="s">
        <v>1536</v>
      </c>
      <c r="C240" s="4">
        <v>12</v>
      </c>
      <c r="D240" s="4">
        <f t="shared" si="43"/>
        <v>10</v>
      </c>
      <c r="E240" s="4"/>
      <c r="F240" s="4">
        <f t="shared" si="44"/>
        <v>2</v>
      </c>
      <c r="G240" s="17">
        <f t="shared" ref="G240:G243" si="47">ROUND(IF(2&lt;F240,2,F240)*133*4/3,0)</f>
        <v>355</v>
      </c>
      <c r="H240" s="17">
        <f t="shared" si="45"/>
        <v>0</v>
      </c>
      <c r="I240" s="17"/>
      <c r="J240" s="91"/>
      <c r="K240" s="21"/>
    </row>
    <row r="241" spans="1:11" ht="16.2" x14ac:dyDescent="0.3">
      <c r="A241" s="29"/>
      <c r="B241" s="47" t="s">
        <v>1537</v>
      </c>
      <c r="C241" s="4">
        <v>12</v>
      </c>
      <c r="D241" s="4">
        <f t="shared" si="43"/>
        <v>10</v>
      </c>
      <c r="E241" s="4"/>
      <c r="F241" s="4">
        <f t="shared" si="44"/>
        <v>2</v>
      </c>
      <c r="G241" s="17">
        <f t="shared" si="47"/>
        <v>355</v>
      </c>
      <c r="H241" s="17">
        <f t="shared" si="45"/>
        <v>0</v>
      </c>
      <c r="I241" s="17"/>
      <c r="J241" s="91"/>
      <c r="K241" s="21"/>
    </row>
    <row r="242" spans="1:11" ht="16.2" x14ac:dyDescent="0.3">
      <c r="A242" s="29"/>
      <c r="B242" s="47" t="s">
        <v>1538</v>
      </c>
      <c r="C242" s="4">
        <v>12</v>
      </c>
      <c r="D242" s="4">
        <f t="shared" si="43"/>
        <v>10</v>
      </c>
      <c r="E242" s="4"/>
      <c r="F242" s="4">
        <f t="shared" si="44"/>
        <v>2</v>
      </c>
      <c r="G242" s="17">
        <f t="shared" si="47"/>
        <v>355</v>
      </c>
      <c r="H242" s="17">
        <f t="shared" si="45"/>
        <v>0</v>
      </c>
      <c r="I242" s="17"/>
      <c r="J242" s="91"/>
      <c r="K242" s="21"/>
    </row>
    <row r="243" spans="1:11" ht="16.2" x14ac:dyDescent="0.3">
      <c r="A243" s="29"/>
      <c r="B243" s="47" t="s">
        <v>1539</v>
      </c>
      <c r="C243" s="4">
        <v>12</v>
      </c>
      <c r="D243" s="4">
        <f t="shared" si="43"/>
        <v>10</v>
      </c>
      <c r="E243" s="4"/>
      <c r="F243" s="4">
        <f t="shared" si="44"/>
        <v>2</v>
      </c>
      <c r="G243" s="17">
        <f t="shared" si="47"/>
        <v>355</v>
      </c>
      <c r="H243" s="17">
        <f>IF(F243&gt;2,F243-2,0)*133*5/3</f>
        <v>0</v>
      </c>
      <c r="I243" s="17"/>
      <c r="J243" s="91"/>
      <c r="K243" s="21"/>
    </row>
    <row r="244" spans="1:11" ht="16.2" x14ac:dyDescent="0.3">
      <c r="A244" s="29"/>
      <c r="B244" s="47" t="s">
        <v>1540</v>
      </c>
      <c r="C244" s="4">
        <v>8</v>
      </c>
      <c r="D244" s="4">
        <f t="shared" si="43"/>
        <v>7</v>
      </c>
      <c r="E244" s="4"/>
      <c r="F244" s="4"/>
      <c r="G244" s="17"/>
      <c r="H244" s="17"/>
      <c r="I244" s="17"/>
      <c r="J244" s="91"/>
      <c r="K244" s="21"/>
    </row>
    <row r="245" spans="1:11" ht="16.2" x14ac:dyDescent="0.3">
      <c r="A245" s="29"/>
      <c r="B245" s="47" t="s">
        <v>1541</v>
      </c>
      <c r="C245" s="4"/>
      <c r="D245" s="4" t="str">
        <f t="shared" si="43"/>
        <v/>
      </c>
      <c r="E245" s="4"/>
      <c r="F245" s="4"/>
      <c r="G245" s="17"/>
      <c r="H245" s="17"/>
      <c r="I245" s="17"/>
      <c r="J245" s="91"/>
      <c r="K245" s="21"/>
    </row>
    <row r="246" spans="1:11" ht="16.2" x14ac:dyDescent="0.3">
      <c r="A246" s="29"/>
      <c r="B246" s="47" t="s">
        <v>1542</v>
      </c>
      <c r="C246" s="4">
        <v>12</v>
      </c>
      <c r="D246" s="4">
        <f t="shared" si="43"/>
        <v>10</v>
      </c>
      <c r="E246" s="4"/>
      <c r="F246" s="4">
        <f t="shared" si="44"/>
        <v>2</v>
      </c>
      <c r="G246" s="17">
        <f>ROUND(IF(2&lt;F246,2,F246)*133*4/3,0)</f>
        <v>355</v>
      </c>
      <c r="H246" s="17">
        <f t="shared" si="45"/>
        <v>0</v>
      </c>
      <c r="I246" s="17"/>
      <c r="J246" s="91"/>
      <c r="K246" s="21"/>
    </row>
    <row r="247" spans="1:11" ht="16.2" x14ac:dyDescent="0.3">
      <c r="A247" s="29"/>
      <c r="B247" s="47" t="s">
        <v>1543</v>
      </c>
      <c r="C247" s="4">
        <v>12</v>
      </c>
      <c r="D247" s="4">
        <f t="shared" si="43"/>
        <v>10</v>
      </c>
      <c r="E247" s="4"/>
      <c r="F247" s="4">
        <f t="shared" si="44"/>
        <v>2</v>
      </c>
      <c r="G247" s="17">
        <f t="shared" ref="G247:G250" si="48">ROUND(IF(2&lt;F247,2,F247)*133*4/3,0)</f>
        <v>355</v>
      </c>
      <c r="H247" s="17">
        <f t="shared" si="45"/>
        <v>0</v>
      </c>
      <c r="I247" s="17"/>
      <c r="J247" s="91"/>
      <c r="K247" s="21"/>
    </row>
    <row r="248" spans="1:11" ht="16.2" x14ac:dyDescent="0.3">
      <c r="A248" s="29"/>
      <c r="B248" s="47" t="s">
        <v>1544</v>
      </c>
      <c r="C248" s="4">
        <v>12</v>
      </c>
      <c r="D248" s="4">
        <f t="shared" si="43"/>
        <v>10</v>
      </c>
      <c r="E248" s="4"/>
      <c r="F248" s="4">
        <f t="shared" si="44"/>
        <v>2</v>
      </c>
      <c r="G248" s="17">
        <f t="shared" si="48"/>
        <v>355</v>
      </c>
      <c r="H248" s="17">
        <f t="shared" si="45"/>
        <v>0</v>
      </c>
      <c r="I248" s="17"/>
      <c r="J248" s="91"/>
      <c r="K248" s="21"/>
    </row>
    <row r="249" spans="1:11" ht="16.2" x14ac:dyDescent="0.3">
      <c r="A249" s="29"/>
      <c r="B249" s="47" t="s">
        <v>1545</v>
      </c>
      <c r="C249" s="4">
        <v>12</v>
      </c>
      <c r="D249" s="4">
        <f t="shared" si="43"/>
        <v>10</v>
      </c>
      <c r="E249" s="4"/>
      <c r="F249" s="4">
        <f t="shared" si="44"/>
        <v>2</v>
      </c>
      <c r="G249" s="17">
        <f t="shared" si="48"/>
        <v>355</v>
      </c>
      <c r="H249" s="17">
        <f t="shared" si="45"/>
        <v>0</v>
      </c>
      <c r="I249" s="17"/>
      <c r="J249" s="91"/>
      <c r="K249" s="21"/>
    </row>
    <row r="250" spans="1:11" ht="16.2" x14ac:dyDescent="0.3">
      <c r="A250" s="29"/>
      <c r="B250" s="47" t="s">
        <v>1546</v>
      </c>
      <c r="C250" s="4">
        <v>12</v>
      </c>
      <c r="D250" s="4">
        <f t="shared" si="43"/>
        <v>10</v>
      </c>
      <c r="E250" s="4"/>
      <c r="F250" s="4">
        <f t="shared" si="44"/>
        <v>2</v>
      </c>
      <c r="G250" s="17">
        <f t="shared" si="48"/>
        <v>355</v>
      </c>
      <c r="H250" s="17">
        <f t="shared" si="45"/>
        <v>0</v>
      </c>
      <c r="I250" s="17"/>
      <c r="J250" s="91"/>
      <c r="K250" s="21"/>
    </row>
    <row r="251" spans="1:11" ht="16.2" x14ac:dyDescent="0.3">
      <c r="A251" s="29"/>
      <c r="B251" s="47" t="s">
        <v>1547</v>
      </c>
      <c r="C251" s="4">
        <v>8</v>
      </c>
      <c r="D251" s="4">
        <v>7</v>
      </c>
      <c r="E251" s="4"/>
      <c r="F251" s="4"/>
      <c r="G251" s="17"/>
      <c r="H251" s="17"/>
      <c r="I251" s="17"/>
      <c r="J251" s="91"/>
      <c r="K251" s="21"/>
    </row>
    <row r="252" spans="1:11" ht="16.2" x14ac:dyDescent="0.3">
      <c r="A252" s="29"/>
      <c r="B252" s="47" t="s">
        <v>1548</v>
      </c>
      <c r="C252" s="4"/>
      <c r="D252" s="4" t="str">
        <f t="shared" si="43"/>
        <v/>
      </c>
      <c r="E252" s="4"/>
      <c r="F252" s="4"/>
      <c r="G252" s="17"/>
      <c r="H252" s="17"/>
      <c r="I252" s="17"/>
      <c r="J252" s="91"/>
      <c r="K252" s="21"/>
    </row>
    <row r="253" spans="1:11" ht="16.2" x14ac:dyDescent="0.3">
      <c r="A253" s="29"/>
      <c r="B253" s="47" t="s">
        <v>1549</v>
      </c>
      <c r="C253" s="4">
        <v>12</v>
      </c>
      <c r="D253" s="4">
        <v>10</v>
      </c>
      <c r="E253" s="4"/>
      <c r="F253" s="4">
        <f t="shared" si="44"/>
        <v>2</v>
      </c>
      <c r="G253" s="17">
        <f>ROUND(IF(2&lt;F253,2,F253)*133*4/3,0)</f>
        <v>355</v>
      </c>
      <c r="H253" s="17">
        <f t="shared" ref="H253" si="49">IF(F253&gt;2,F253-2,0)*133*5/3</f>
        <v>0</v>
      </c>
      <c r="I253" s="17"/>
      <c r="J253" s="91"/>
      <c r="K253" s="21"/>
    </row>
    <row r="254" spans="1:11" ht="16.2" x14ac:dyDescent="0.3">
      <c r="A254" s="29"/>
      <c r="B254" s="8" t="s">
        <v>59</v>
      </c>
      <c r="C254" s="4"/>
      <c r="D254" s="4">
        <v>165</v>
      </c>
      <c r="E254" s="4"/>
      <c r="F254" s="4">
        <v>34</v>
      </c>
      <c r="G254" s="17"/>
      <c r="H254" s="17"/>
      <c r="I254" s="17"/>
      <c r="J254" s="91">
        <v>21945</v>
      </c>
      <c r="K254" s="21"/>
    </row>
    <row r="255" spans="1:11" ht="32.4" x14ac:dyDescent="0.3">
      <c r="A255" s="29"/>
      <c r="B255" s="90" t="s">
        <v>1849</v>
      </c>
      <c r="C255" s="4"/>
      <c r="D255" s="4"/>
      <c r="E255" s="4"/>
      <c r="F255" s="4"/>
      <c r="G255" s="17"/>
      <c r="H255" s="17"/>
      <c r="I255" s="17"/>
      <c r="J255" s="91">
        <v>6030</v>
      </c>
      <c r="K255" s="21"/>
    </row>
    <row r="256" spans="1:11" ht="16.8" customHeight="1" x14ac:dyDescent="0.3">
      <c r="A256" s="29"/>
      <c r="B256" s="8" t="s">
        <v>1817</v>
      </c>
      <c r="C256" s="4"/>
      <c r="D256" s="4" t="str">
        <f t="shared" si="43"/>
        <v/>
      </c>
      <c r="E256" s="4"/>
      <c r="F256" s="4"/>
      <c r="G256" s="17"/>
      <c r="H256" s="17"/>
      <c r="I256" s="17"/>
      <c r="J256" s="77">
        <v>27975</v>
      </c>
      <c r="K256" s="7"/>
    </row>
    <row r="257" spans="1:11" ht="16.2" x14ac:dyDescent="0.3">
      <c r="A257" s="29"/>
      <c r="B257" s="8" t="s">
        <v>1</v>
      </c>
      <c r="C257" s="27"/>
      <c r="D257" s="4"/>
      <c r="E257" s="4"/>
      <c r="F257" s="4"/>
      <c r="G257" s="1"/>
      <c r="H257" s="1"/>
      <c r="I257" s="1"/>
      <c r="J257" s="134" t="s">
        <v>1871</v>
      </c>
      <c r="K257" s="27"/>
    </row>
    <row r="258" spans="1:11" ht="16.2" x14ac:dyDescent="0.3">
      <c r="A258" s="29"/>
      <c r="B258" s="8" t="s">
        <v>405</v>
      </c>
      <c r="C258" s="9"/>
      <c r="D258" s="9" t="str">
        <f t="shared" ref="D258" si="50">IF((OR(C258&gt;12,C258=12)),C258-2,IF(C258=8,C258-1,""))</f>
        <v/>
      </c>
      <c r="E258" s="9"/>
      <c r="F258" s="9"/>
      <c r="G258" s="10"/>
      <c r="H258" s="10"/>
      <c r="I258" s="10"/>
      <c r="J258" s="78">
        <v>5525</v>
      </c>
      <c r="K258" s="15"/>
    </row>
    <row r="259" spans="1:11" x14ac:dyDescent="0.3">
      <c r="A259" s="29"/>
      <c r="K259" s="29"/>
    </row>
    <row r="260" spans="1:11" ht="16.2" x14ac:dyDescent="0.3">
      <c r="A260" s="29"/>
      <c r="B260" s="47" t="s">
        <v>1550</v>
      </c>
      <c r="C260" s="4">
        <v>12</v>
      </c>
      <c r="D260" s="4">
        <f t="shared" ref="D260:D290" si="51">IF((OR(C260&gt;12,C260=12)),C260-2,IF(C260=8,C260-1,""))</f>
        <v>10</v>
      </c>
      <c r="E260" s="4"/>
      <c r="F260" s="4">
        <f t="shared" ref="F260:F287" si="52">D260-8</f>
        <v>2</v>
      </c>
      <c r="G260" s="17">
        <f>ROUND(IF(2&lt;F260,2,F260)*133*4/3,0)</f>
        <v>355</v>
      </c>
      <c r="H260" s="17">
        <f t="shared" ref="H260:H287" si="53">IF(F260&gt;2,F260-2,0)*133*5/3</f>
        <v>0</v>
      </c>
      <c r="I260" s="17"/>
      <c r="J260" s="77"/>
      <c r="K260" s="7"/>
    </row>
    <row r="261" spans="1:11" ht="16.2" x14ac:dyDescent="0.3">
      <c r="A261" s="29"/>
      <c r="B261" s="47" t="s">
        <v>1551</v>
      </c>
      <c r="C261" s="4">
        <v>12</v>
      </c>
      <c r="D261" s="4">
        <f t="shared" si="51"/>
        <v>10</v>
      </c>
      <c r="E261" s="4"/>
      <c r="F261" s="4">
        <f t="shared" si="52"/>
        <v>2</v>
      </c>
      <c r="G261" s="17">
        <f t="shared" ref="G261:G263" si="54">ROUND(IF(2&lt;F261,2,F261)*133*4/3,0)</f>
        <v>355</v>
      </c>
      <c r="H261" s="17">
        <f t="shared" si="53"/>
        <v>0</v>
      </c>
      <c r="I261" s="17"/>
      <c r="J261" s="77"/>
      <c r="K261" s="7"/>
    </row>
    <row r="262" spans="1:11" ht="16.2" x14ac:dyDescent="0.3">
      <c r="A262" s="29"/>
      <c r="B262" s="47" t="s">
        <v>1552</v>
      </c>
      <c r="C262" s="4">
        <v>12</v>
      </c>
      <c r="D262" s="4">
        <f t="shared" si="51"/>
        <v>10</v>
      </c>
      <c r="E262" s="4"/>
      <c r="F262" s="4">
        <f t="shared" si="52"/>
        <v>2</v>
      </c>
      <c r="G262" s="17">
        <f t="shared" si="54"/>
        <v>355</v>
      </c>
      <c r="H262" s="17">
        <f t="shared" si="53"/>
        <v>0</v>
      </c>
      <c r="I262" s="17"/>
      <c r="J262" s="77"/>
      <c r="K262" s="7"/>
    </row>
    <row r="263" spans="1:11" ht="16.2" x14ac:dyDescent="0.3">
      <c r="A263" s="29"/>
      <c r="B263" s="47" t="s">
        <v>1553</v>
      </c>
      <c r="C263" s="4">
        <v>12</v>
      </c>
      <c r="D263" s="4">
        <f t="shared" si="51"/>
        <v>10</v>
      </c>
      <c r="E263" s="4"/>
      <c r="F263" s="4">
        <f t="shared" si="52"/>
        <v>2</v>
      </c>
      <c r="G263" s="17">
        <f t="shared" si="54"/>
        <v>355</v>
      </c>
      <c r="H263" s="17">
        <f t="shared" si="53"/>
        <v>0</v>
      </c>
      <c r="I263" s="17"/>
      <c r="J263" s="77"/>
      <c r="K263" s="7"/>
    </row>
    <row r="264" spans="1:11" ht="16.2" x14ac:dyDescent="0.3">
      <c r="A264" s="29"/>
      <c r="B264" s="47" t="s">
        <v>1554</v>
      </c>
      <c r="C264" s="4">
        <v>8</v>
      </c>
      <c r="D264" s="4">
        <f t="shared" si="51"/>
        <v>7</v>
      </c>
      <c r="E264" s="4"/>
      <c r="F264" s="4"/>
      <c r="G264" s="17"/>
      <c r="H264" s="17"/>
      <c r="I264" s="17"/>
      <c r="J264" s="77"/>
      <c r="K264" s="7"/>
    </row>
    <row r="265" spans="1:11" ht="16.2" x14ac:dyDescent="0.3">
      <c r="A265" s="29"/>
      <c r="B265" s="47" t="s">
        <v>1555</v>
      </c>
      <c r="C265" s="4"/>
      <c r="D265" s="4" t="str">
        <f t="shared" si="51"/>
        <v/>
      </c>
      <c r="E265" s="4"/>
      <c r="F265" s="4"/>
      <c r="G265" s="17"/>
      <c r="H265" s="17"/>
      <c r="I265" s="17"/>
      <c r="J265" s="77"/>
      <c r="K265" s="7"/>
    </row>
    <row r="266" spans="1:11" ht="16.2" x14ac:dyDescent="0.3">
      <c r="A266" s="29"/>
      <c r="B266" s="47" t="s">
        <v>1556</v>
      </c>
      <c r="C266" s="4">
        <v>12</v>
      </c>
      <c r="D266" s="4">
        <f t="shared" si="51"/>
        <v>10</v>
      </c>
      <c r="E266" s="4"/>
      <c r="F266" s="4">
        <f t="shared" si="52"/>
        <v>2</v>
      </c>
      <c r="G266" s="17">
        <f t="shared" ref="G266:G270" si="55">ROUND(IF(2&lt;F266,2,F266)*133*4/3,0)</f>
        <v>355</v>
      </c>
      <c r="H266" s="17">
        <f t="shared" si="53"/>
        <v>0</v>
      </c>
      <c r="I266" s="17"/>
      <c r="J266" s="77"/>
      <c r="K266" s="7"/>
    </row>
    <row r="267" spans="1:11" s="140" customFormat="1" ht="32.4" x14ac:dyDescent="0.3">
      <c r="A267" s="139"/>
      <c r="B267" s="118" t="s">
        <v>1888</v>
      </c>
      <c r="C267" s="10">
        <v>12</v>
      </c>
      <c r="D267" s="10">
        <f t="shared" si="51"/>
        <v>10</v>
      </c>
      <c r="E267" s="10"/>
      <c r="F267" s="10">
        <f t="shared" si="52"/>
        <v>2</v>
      </c>
      <c r="G267" s="38">
        <f t="shared" si="55"/>
        <v>355</v>
      </c>
      <c r="H267" s="38">
        <f t="shared" si="53"/>
        <v>0</v>
      </c>
      <c r="I267" s="38"/>
      <c r="J267" s="82"/>
      <c r="K267" s="38">
        <f>133*8*2+133*2*4/3</f>
        <v>2482.6666666666665</v>
      </c>
    </row>
    <row r="268" spans="1:11" ht="16.2" x14ac:dyDescent="0.3">
      <c r="A268" s="29"/>
      <c r="B268" s="47" t="s">
        <v>1557</v>
      </c>
      <c r="C268" s="4">
        <v>12</v>
      </c>
      <c r="D268" s="4">
        <f t="shared" si="51"/>
        <v>10</v>
      </c>
      <c r="E268" s="4"/>
      <c r="F268" s="4">
        <f t="shared" si="52"/>
        <v>2</v>
      </c>
      <c r="G268" s="17">
        <f t="shared" si="55"/>
        <v>355</v>
      </c>
      <c r="H268" s="17">
        <f t="shared" si="53"/>
        <v>0</v>
      </c>
      <c r="I268" s="17"/>
      <c r="J268" s="77"/>
      <c r="K268" s="7"/>
    </row>
    <row r="269" spans="1:11" ht="16.2" x14ac:dyDescent="0.3">
      <c r="A269" s="29"/>
      <c r="B269" s="47" t="s">
        <v>1558</v>
      </c>
      <c r="C269" s="4">
        <v>12</v>
      </c>
      <c r="D269" s="4">
        <f t="shared" si="51"/>
        <v>10</v>
      </c>
      <c r="E269" s="4"/>
      <c r="F269" s="4">
        <f t="shared" si="52"/>
        <v>2</v>
      </c>
      <c r="G269" s="17">
        <f t="shared" si="55"/>
        <v>355</v>
      </c>
      <c r="H269" s="17">
        <f t="shared" si="53"/>
        <v>0</v>
      </c>
      <c r="I269" s="17"/>
      <c r="J269" s="77"/>
      <c r="K269" s="7"/>
    </row>
    <row r="270" spans="1:11" ht="16.2" x14ac:dyDescent="0.3">
      <c r="A270" s="29"/>
      <c r="B270" s="47" t="s">
        <v>1559</v>
      </c>
      <c r="C270" s="4">
        <v>12</v>
      </c>
      <c r="D270" s="4">
        <f t="shared" si="51"/>
        <v>10</v>
      </c>
      <c r="E270" s="4"/>
      <c r="F270" s="4">
        <f t="shared" si="52"/>
        <v>2</v>
      </c>
      <c r="G270" s="17">
        <f t="shared" si="55"/>
        <v>355</v>
      </c>
      <c r="H270" s="17">
        <f t="shared" si="53"/>
        <v>0</v>
      </c>
      <c r="I270" s="17"/>
      <c r="J270" s="77"/>
      <c r="K270" s="7"/>
    </row>
    <row r="271" spans="1:11" ht="16.2" x14ac:dyDescent="0.3">
      <c r="A271" s="29"/>
      <c r="B271" s="47" t="s">
        <v>1560</v>
      </c>
      <c r="C271" s="4">
        <v>8</v>
      </c>
      <c r="D271" s="4">
        <f t="shared" si="51"/>
        <v>7</v>
      </c>
      <c r="E271" s="4"/>
      <c r="F271" s="4"/>
      <c r="G271" s="17"/>
      <c r="H271" s="17"/>
      <c r="I271" s="17"/>
      <c r="J271" s="77"/>
      <c r="K271" s="7"/>
    </row>
    <row r="272" spans="1:11" ht="16.2" x14ac:dyDescent="0.3">
      <c r="A272" s="29"/>
      <c r="B272" s="47" t="s">
        <v>1561</v>
      </c>
      <c r="C272" s="4"/>
      <c r="D272" s="4" t="str">
        <f t="shared" si="51"/>
        <v/>
      </c>
      <c r="E272" s="4"/>
      <c r="F272" s="4"/>
      <c r="G272" s="17"/>
      <c r="H272" s="17"/>
      <c r="I272" s="17"/>
      <c r="J272" s="77"/>
      <c r="K272" s="7"/>
    </row>
    <row r="273" spans="1:11" ht="16.2" x14ac:dyDescent="0.3">
      <c r="A273" s="29"/>
      <c r="B273" s="47" t="s">
        <v>1562</v>
      </c>
      <c r="C273" s="4">
        <v>12</v>
      </c>
      <c r="D273" s="4">
        <f t="shared" si="51"/>
        <v>10</v>
      </c>
      <c r="E273" s="4"/>
      <c r="F273" s="4">
        <f t="shared" si="52"/>
        <v>2</v>
      </c>
      <c r="G273" s="17">
        <f t="shared" ref="G273:G277" si="56">ROUND(IF(2&lt;F273,2,F273)*133*4/3,0)</f>
        <v>355</v>
      </c>
      <c r="H273" s="17">
        <f t="shared" si="53"/>
        <v>0</v>
      </c>
      <c r="I273" s="17"/>
      <c r="J273" s="77"/>
      <c r="K273" s="7"/>
    </row>
    <row r="274" spans="1:11" ht="16.2" x14ac:dyDescent="0.3">
      <c r="A274" s="29"/>
      <c r="B274" s="47" t="s">
        <v>1563</v>
      </c>
      <c r="C274" s="4">
        <v>12</v>
      </c>
      <c r="D274" s="4">
        <f t="shared" si="51"/>
        <v>10</v>
      </c>
      <c r="E274" s="4"/>
      <c r="F274" s="4">
        <f t="shared" si="52"/>
        <v>2</v>
      </c>
      <c r="G274" s="17">
        <f t="shared" si="56"/>
        <v>355</v>
      </c>
      <c r="H274" s="17">
        <f t="shared" si="53"/>
        <v>0</v>
      </c>
      <c r="I274" s="17"/>
      <c r="J274" s="77"/>
      <c r="K274" s="7"/>
    </row>
    <row r="275" spans="1:11" ht="16.2" x14ac:dyDescent="0.3">
      <c r="A275" s="29"/>
      <c r="B275" s="47" t="s">
        <v>1564</v>
      </c>
      <c r="C275" s="4">
        <v>12</v>
      </c>
      <c r="D275" s="4">
        <f t="shared" si="51"/>
        <v>10</v>
      </c>
      <c r="E275" s="4"/>
      <c r="F275" s="4">
        <f t="shared" si="52"/>
        <v>2</v>
      </c>
      <c r="G275" s="17">
        <f t="shared" si="56"/>
        <v>355</v>
      </c>
      <c r="H275" s="17">
        <f t="shared" si="53"/>
        <v>0</v>
      </c>
      <c r="I275" s="17"/>
      <c r="J275" s="77"/>
      <c r="K275" s="7"/>
    </row>
    <row r="276" spans="1:11" ht="16.2" x14ac:dyDescent="0.3">
      <c r="A276" s="29"/>
      <c r="B276" s="47" t="s">
        <v>1565</v>
      </c>
      <c r="C276" s="4">
        <v>12</v>
      </c>
      <c r="D276" s="4">
        <f t="shared" si="51"/>
        <v>10</v>
      </c>
      <c r="E276" s="4"/>
      <c r="F276" s="4">
        <f t="shared" si="52"/>
        <v>2</v>
      </c>
      <c r="G276" s="17">
        <f t="shared" si="56"/>
        <v>355</v>
      </c>
      <c r="H276" s="17">
        <f t="shared" si="53"/>
        <v>0</v>
      </c>
      <c r="I276" s="17"/>
      <c r="J276" s="77"/>
      <c r="K276" s="7"/>
    </row>
    <row r="277" spans="1:11" ht="16.2" x14ac:dyDescent="0.3">
      <c r="A277" s="29"/>
      <c r="B277" s="47" t="s">
        <v>1566</v>
      </c>
      <c r="C277" s="4">
        <v>12</v>
      </c>
      <c r="D277" s="4">
        <f t="shared" si="51"/>
        <v>10</v>
      </c>
      <c r="E277" s="4"/>
      <c r="F277" s="4">
        <f t="shared" si="52"/>
        <v>2</v>
      </c>
      <c r="G277" s="17">
        <f t="shared" si="56"/>
        <v>355</v>
      </c>
      <c r="H277" s="17">
        <f t="shared" si="53"/>
        <v>0</v>
      </c>
      <c r="I277" s="17"/>
      <c r="J277" s="77"/>
      <c r="K277" s="7"/>
    </row>
    <row r="278" spans="1:11" ht="16.2" x14ac:dyDescent="0.3">
      <c r="A278" s="29"/>
      <c r="B278" s="47" t="s">
        <v>1567</v>
      </c>
      <c r="C278" s="4">
        <v>8</v>
      </c>
      <c r="D278" s="4">
        <f t="shared" si="51"/>
        <v>7</v>
      </c>
      <c r="E278" s="4"/>
      <c r="F278" s="4"/>
      <c r="G278" s="17"/>
      <c r="H278" s="17"/>
      <c r="I278" s="17"/>
      <c r="J278" s="77"/>
      <c r="K278" s="7"/>
    </row>
    <row r="279" spans="1:11" ht="16.2" x14ac:dyDescent="0.3">
      <c r="A279" s="29"/>
      <c r="B279" s="47" t="s">
        <v>1568</v>
      </c>
      <c r="C279" s="4"/>
      <c r="D279" s="4" t="str">
        <f t="shared" si="51"/>
        <v/>
      </c>
      <c r="E279" s="4"/>
      <c r="F279" s="4"/>
      <c r="G279" s="17"/>
      <c r="H279" s="17"/>
      <c r="I279" s="17"/>
      <c r="J279" s="77"/>
      <c r="K279" s="7"/>
    </row>
    <row r="280" spans="1:11" ht="16.2" x14ac:dyDescent="0.3">
      <c r="A280" s="29"/>
      <c r="B280" s="47" t="s">
        <v>1569</v>
      </c>
      <c r="C280" s="4">
        <v>12</v>
      </c>
      <c r="D280" s="4">
        <f t="shared" si="51"/>
        <v>10</v>
      </c>
      <c r="E280" s="4"/>
      <c r="F280" s="4">
        <f t="shared" si="52"/>
        <v>2</v>
      </c>
      <c r="G280" s="17">
        <f t="shared" ref="G280:G284" si="57">ROUND(IF(2&lt;F280,2,F280)*133*4/3,0)</f>
        <v>355</v>
      </c>
      <c r="H280" s="17">
        <f t="shared" si="53"/>
        <v>0</v>
      </c>
      <c r="I280" s="17"/>
      <c r="J280" s="77"/>
      <c r="K280" s="7"/>
    </row>
    <row r="281" spans="1:11" ht="16.2" x14ac:dyDescent="0.3">
      <c r="A281" s="29"/>
      <c r="B281" s="47" t="s">
        <v>1570</v>
      </c>
      <c r="C281" s="4">
        <v>12</v>
      </c>
      <c r="D281" s="4">
        <f t="shared" si="51"/>
        <v>10</v>
      </c>
      <c r="E281" s="4"/>
      <c r="F281" s="4">
        <f t="shared" si="52"/>
        <v>2</v>
      </c>
      <c r="G281" s="17">
        <f t="shared" si="57"/>
        <v>355</v>
      </c>
      <c r="H281" s="17">
        <f t="shared" si="53"/>
        <v>0</v>
      </c>
      <c r="I281" s="17"/>
      <c r="J281" s="77"/>
      <c r="K281" s="7"/>
    </row>
    <row r="282" spans="1:11" ht="16.2" x14ac:dyDescent="0.3">
      <c r="A282" s="29"/>
      <c r="B282" s="47" t="s">
        <v>1571</v>
      </c>
      <c r="C282" s="4">
        <v>12</v>
      </c>
      <c r="D282" s="4">
        <f t="shared" si="51"/>
        <v>10</v>
      </c>
      <c r="E282" s="4"/>
      <c r="F282" s="4">
        <f t="shared" si="52"/>
        <v>2</v>
      </c>
      <c r="G282" s="17">
        <f t="shared" si="57"/>
        <v>355</v>
      </c>
      <c r="H282" s="17">
        <f t="shared" si="53"/>
        <v>0</v>
      </c>
      <c r="I282" s="17"/>
      <c r="J282" s="77"/>
      <c r="K282" s="7"/>
    </row>
    <row r="283" spans="1:11" ht="16.2" x14ac:dyDescent="0.3">
      <c r="A283" s="29"/>
      <c r="B283" s="47" t="s">
        <v>1572</v>
      </c>
      <c r="C283" s="4">
        <v>12</v>
      </c>
      <c r="D283" s="4">
        <f t="shared" si="51"/>
        <v>10</v>
      </c>
      <c r="E283" s="4"/>
      <c r="F283" s="4">
        <f t="shared" si="52"/>
        <v>2</v>
      </c>
      <c r="G283" s="17">
        <f t="shared" si="57"/>
        <v>355</v>
      </c>
      <c r="H283" s="17">
        <f t="shared" si="53"/>
        <v>0</v>
      </c>
      <c r="I283" s="17"/>
      <c r="J283" s="77"/>
      <c r="K283" s="7"/>
    </row>
    <row r="284" spans="1:11" ht="16.2" x14ac:dyDescent="0.3">
      <c r="A284" s="29"/>
      <c r="B284" s="47" t="s">
        <v>1573</v>
      </c>
      <c r="C284" s="4">
        <v>12</v>
      </c>
      <c r="D284" s="4">
        <f t="shared" si="51"/>
        <v>10</v>
      </c>
      <c r="E284" s="4"/>
      <c r="F284" s="4">
        <f t="shared" si="52"/>
        <v>2</v>
      </c>
      <c r="G284" s="17">
        <f t="shared" si="57"/>
        <v>355</v>
      </c>
      <c r="H284" s="17">
        <f t="shared" si="53"/>
        <v>0</v>
      </c>
      <c r="I284" s="17"/>
      <c r="J284" s="77"/>
      <c r="K284" s="7"/>
    </row>
    <row r="285" spans="1:11" ht="16.2" x14ac:dyDescent="0.3">
      <c r="A285" s="29"/>
      <c r="B285" s="47" t="s">
        <v>1574</v>
      </c>
      <c r="C285" s="4">
        <v>8</v>
      </c>
      <c r="D285" s="4">
        <f t="shared" si="51"/>
        <v>7</v>
      </c>
      <c r="E285" s="4"/>
      <c r="F285" s="4"/>
      <c r="G285" s="17"/>
      <c r="H285" s="17"/>
      <c r="I285" s="17"/>
      <c r="J285" s="77"/>
      <c r="K285" s="7"/>
    </row>
    <row r="286" spans="1:11" ht="16.2" x14ac:dyDescent="0.3">
      <c r="A286" s="29"/>
      <c r="B286" s="47" t="s">
        <v>1575</v>
      </c>
      <c r="C286" s="4"/>
      <c r="D286" s="4"/>
      <c r="E286" s="4"/>
      <c r="F286" s="4"/>
      <c r="G286" s="17"/>
      <c r="H286" s="17"/>
      <c r="I286" s="17"/>
      <c r="J286" s="77"/>
      <c r="K286" s="7"/>
    </row>
    <row r="287" spans="1:11" ht="16.2" x14ac:dyDescent="0.3">
      <c r="A287" s="29"/>
      <c r="B287" s="47" t="s">
        <v>1576</v>
      </c>
      <c r="C287" s="4">
        <v>12</v>
      </c>
      <c r="D287" s="4">
        <f t="shared" si="51"/>
        <v>10</v>
      </c>
      <c r="E287" s="4"/>
      <c r="F287" s="4">
        <f t="shared" si="52"/>
        <v>2</v>
      </c>
      <c r="G287" s="17">
        <f t="shared" ref="G287" si="58">ROUND(IF(2&lt;F287,2,F287)*133*4/3,0)</f>
        <v>355</v>
      </c>
      <c r="H287" s="17">
        <f t="shared" si="53"/>
        <v>0</v>
      </c>
      <c r="I287" s="17"/>
      <c r="J287" s="77"/>
      <c r="K287" s="7"/>
    </row>
    <row r="288" spans="1:11" ht="16.2" x14ac:dyDescent="0.3">
      <c r="A288" s="29"/>
      <c r="B288" s="8" t="s">
        <v>59</v>
      </c>
      <c r="C288" s="4"/>
      <c r="D288" s="4">
        <v>180</v>
      </c>
      <c r="E288" s="4"/>
      <c r="F288" s="4">
        <v>38</v>
      </c>
      <c r="G288" s="17"/>
      <c r="H288" s="17"/>
      <c r="I288" s="17"/>
      <c r="J288" s="77">
        <v>23940</v>
      </c>
      <c r="K288" s="7"/>
    </row>
    <row r="289" spans="1:11" ht="32.4" x14ac:dyDescent="0.3">
      <c r="A289" s="29"/>
      <c r="B289" s="90" t="s">
        <v>1849</v>
      </c>
      <c r="C289" s="4"/>
      <c r="D289" s="4"/>
      <c r="E289" s="4"/>
      <c r="F289" s="4"/>
      <c r="G289" s="17"/>
      <c r="H289" s="17"/>
      <c r="I289" s="17"/>
      <c r="J289" s="77">
        <v>6739</v>
      </c>
      <c r="K289" s="7">
        <v>2483</v>
      </c>
    </row>
    <row r="290" spans="1:11" ht="16.2" x14ac:dyDescent="0.3">
      <c r="A290" s="29"/>
      <c r="B290" s="8" t="s">
        <v>1817</v>
      </c>
      <c r="C290" s="4"/>
      <c r="D290" s="4" t="str">
        <f t="shared" si="51"/>
        <v/>
      </c>
      <c r="E290" s="4"/>
      <c r="F290" s="4"/>
      <c r="G290" s="17"/>
      <c r="H290" s="17"/>
      <c r="I290" s="17"/>
      <c r="J290" s="77">
        <v>33162</v>
      </c>
      <c r="K290" s="7"/>
    </row>
    <row r="291" spans="1:11" ht="16.2" x14ac:dyDescent="0.3">
      <c r="A291" s="29"/>
      <c r="B291" s="8" t="s">
        <v>1</v>
      </c>
      <c r="C291" s="27"/>
      <c r="D291" s="4"/>
      <c r="E291" s="4"/>
      <c r="F291" s="4"/>
      <c r="G291" s="1"/>
      <c r="H291" s="1"/>
      <c r="I291" s="1"/>
      <c r="J291" s="134" t="s">
        <v>1872</v>
      </c>
      <c r="K291" s="27"/>
    </row>
    <row r="292" spans="1:11" ht="16.2" x14ac:dyDescent="0.3">
      <c r="A292" s="29"/>
      <c r="B292" s="8" t="s">
        <v>405</v>
      </c>
      <c r="C292" s="9"/>
      <c r="D292" s="9" t="str">
        <f t="shared" ref="D292" si="59">IF((OR(C292&gt;12,C292=12)),C292-2,IF(C292=8,C292-1,""))</f>
        <v/>
      </c>
      <c r="E292" s="9"/>
      <c r="F292" s="9"/>
      <c r="G292" s="10"/>
      <c r="H292" s="10"/>
      <c r="I292" s="10"/>
      <c r="J292" s="78">
        <v>4838</v>
      </c>
      <c r="K292" s="15"/>
    </row>
    <row r="293" spans="1:11" x14ac:dyDescent="0.3">
      <c r="A293" s="29"/>
      <c r="K293" s="29"/>
    </row>
    <row r="294" spans="1:11" ht="16.2" x14ac:dyDescent="0.3">
      <c r="A294" s="29"/>
      <c r="B294" s="47" t="s">
        <v>1579</v>
      </c>
      <c r="C294" s="4">
        <v>12</v>
      </c>
      <c r="D294" s="4">
        <f t="shared" ref="D294:D324" si="60">IF((OR(C294&gt;12,C294=12)),C294-2,IF(C294=8,C294-1,""))</f>
        <v>10</v>
      </c>
      <c r="E294" s="4"/>
      <c r="F294" s="4">
        <f t="shared" ref="F294:F323" si="61">D294-8</f>
        <v>2</v>
      </c>
      <c r="G294" s="17">
        <f t="shared" ref="G294:G297" si="62">ROUND(IF(2&lt;F294,2,F294)*133*4/3,0)</f>
        <v>355</v>
      </c>
      <c r="H294" s="17">
        <f t="shared" ref="H294:H325" si="63">IF(F294&gt;2,F294-2,0)*133*5/3</f>
        <v>0</v>
      </c>
      <c r="I294" s="17"/>
      <c r="J294" s="77"/>
      <c r="K294" s="7"/>
    </row>
    <row r="295" spans="1:11" ht="16.2" x14ac:dyDescent="0.3">
      <c r="A295" s="29"/>
      <c r="B295" s="47" t="s">
        <v>1577</v>
      </c>
      <c r="C295" s="4">
        <v>12</v>
      </c>
      <c r="D295" s="4">
        <f t="shared" si="60"/>
        <v>10</v>
      </c>
      <c r="E295" s="4"/>
      <c r="F295" s="4">
        <f t="shared" si="61"/>
        <v>2</v>
      </c>
      <c r="G295" s="17">
        <f t="shared" si="62"/>
        <v>355</v>
      </c>
      <c r="H295" s="17">
        <f t="shared" si="63"/>
        <v>0</v>
      </c>
      <c r="I295" s="17"/>
      <c r="J295" s="77"/>
      <c r="K295" s="7"/>
    </row>
    <row r="296" spans="1:11" ht="16.2" x14ac:dyDescent="0.3">
      <c r="A296" s="29"/>
      <c r="B296" s="47" t="s">
        <v>1578</v>
      </c>
      <c r="C296" s="4">
        <v>12</v>
      </c>
      <c r="D296" s="4">
        <f t="shared" si="60"/>
        <v>10</v>
      </c>
      <c r="E296" s="4"/>
      <c r="F296" s="4">
        <f t="shared" si="61"/>
        <v>2</v>
      </c>
      <c r="G296" s="17">
        <f t="shared" si="62"/>
        <v>355</v>
      </c>
      <c r="H296" s="17">
        <f t="shared" si="63"/>
        <v>0</v>
      </c>
      <c r="I296" s="17"/>
      <c r="J296" s="77"/>
      <c r="K296" s="7"/>
    </row>
    <row r="297" spans="1:11" ht="16.2" x14ac:dyDescent="0.3">
      <c r="A297" s="29"/>
      <c r="B297" s="47" t="s">
        <v>1580</v>
      </c>
      <c r="C297" s="4">
        <v>12</v>
      </c>
      <c r="D297" s="4">
        <f t="shared" si="60"/>
        <v>10</v>
      </c>
      <c r="E297" s="4"/>
      <c r="F297" s="4">
        <f t="shared" si="61"/>
        <v>2</v>
      </c>
      <c r="G297" s="17">
        <f t="shared" si="62"/>
        <v>355</v>
      </c>
      <c r="H297" s="17">
        <f t="shared" si="63"/>
        <v>0</v>
      </c>
      <c r="I297" s="17"/>
      <c r="J297" s="77"/>
      <c r="K297" s="7"/>
    </row>
    <row r="298" spans="1:11" ht="16.2" x14ac:dyDescent="0.3">
      <c r="A298" s="29"/>
      <c r="B298" s="47" t="s">
        <v>1581</v>
      </c>
      <c r="C298" s="4">
        <v>8</v>
      </c>
      <c r="D298" s="4">
        <f t="shared" si="60"/>
        <v>7</v>
      </c>
      <c r="E298" s="4"/>
      <c r="F298" s="4"/>
      <c r="G298" s="17"/>
      <c r="H298" s="17"/>
      <c r="I298" s="17"/>
      <c r="J298" s="77"/>
      <c r="K298" s="7"/>
    </row>
    <row r="299" spans="1:11" ht="16.2" x14ac:dyDescent="0.3">
      <c r="A299" s="29"/>
      <c r="B299" s="47" t="s">
        <v>1582</v>
      </c>
      <c r="C299" s="4"/>
      <c r="D299" s="4" t="str">
        <f t="shared" si="60"/>
        <v/>
      </c>
      <c r="E299" s="4"/>
      <c r="F299" s="4"/>
      <c r="G299" s="17"/>
      <c r="H299" s="17"/>
      <c r="I299" s="17"/>
      <c r="J299" s="77"/>
      <c r="K299" s="7"/>
    </row>
    <row r="300" spans="1:11" ht="16.2" x14ac:dyDescent="0.3">
      <c r="A300" s="29"/>
      <c r="B300" s="47" t="s">
        <v>1583</v>
      </c>
      <c r="C300" s="4">
        <v>12</v>
      </c>
      <c r="D300" s="4">
        <f t="shared" si="60"/>
        <v>10</v>
      </c>
      <c r="E300" s="4"/>
      <c r="F300" s="4">
        <f t="shared" si="61"/>
        <v>2</v>
      </c>
      <c r="G300" s="17">
        <f t="shared" ref="G300:G304" si="64">ROUND(IF(2&lt;F300,2,F300)*133*4/3,0)</f>
        <v>355</v>
      </c>
      <c r="H300" s="17">
        <f t="shared" si="63"/>
        <v>0</v>
      </c>
      <c r="I300" s="17"/>
      <c r="J300" s="77"/>
      <c r="K300" s="7"/>
    </row>
    <row r="301" spans="1:11" ht="16.2" x14ac:dyDescent="0.3">
      <c r="A301" s="29"/>
      <c r="B301" s="47" t="s">
        <v>1584</v>
      </c>
      <c r="C301" s="4">
        <v>12</v>
      </c>
      <c r="D301" s="4">
        <f t="shared" si="60"/>
        <v>10</v>
      </c>
      <c r="E301" s="4"/>
      <c r="F301" s="4">
        <f t="shared" si="61"/>
        <v>2</v>
      </c>
      <c r="G301" s="17">
        <f t="shared" si="64"/>
        <v>355</v>
      </c>
      <c r="H301" s="17">
        <f t="shared" si="63"/>
        <v>0</v>
      </c>
      <c r="I301" s="17"/>
      <c r="J301" s="77"/>
      <c r="K301" s="7"/>
    </row>
    <row r="302" spans="1:11" ht="16.2" x14ac:dyDescent="0.3">
      <c r="A302" s="29"/>
      <c r="B302" s="47" t="s">
        <v>1585</v>
      </c>
      <c r="C302" s="4">
        <v>12</v>
      </c>
      <c r="D302" s="4">
        <f t="shared" si="60"/>
        <v>10</v>
      </c>
      <c r="E302" s="4"/>
      <c r="F302" s="4">
        <f t="shared" si="61"/>
        <v>2</v>
      </c>
      <c r="G302" s="17">
        <f t="shared" si="64"/>
        <v>355</v>
      </c>
      <c r="H302" s="17">
        <f t="shared" si="63"/>
        <v>0</v>
      </c>
      <c r="I302" s="17"/>
      <c r="J302" s="77"/>
      <c r="K302" s="7"/>
    </row>
    <row r="303" spans="1:11" ht="16.2" x14ac:dyDescent="0.3">
      <c r="A303" s="29"/>
      <c r="B303" s="47" t="s">
        <v>1586</v>
      </c>
      <c r="C303" s="4">
        <v>12</v>
      </c>
      <c r="D303" s="4">
        <f t="shared" si="60"/>
        <v>10</v>
      </c>
      <c r="E303" s="4"/>
      <c r="F303" s="4">
        <f t="shared" si="61"/>
        <v>2</v>
      </c>
      <c r="G303" s="17">
        <f t="shared" si="64"/>
        <v>355</v>
      </c>
      <c r="H303" s="17">
        <f t="shared" si="63"/>
        <v>0</v>
      </c>
      <c r="I303" s="17"/>
      <c r="J303" s="77"/>
      <c r="K303" s="7"/>
    </row>
    <row r="304" spans="1:11" ht="16.2" x14ac:dyDescent="0.3">
      <c r="A304" s="29"/>
      <c r="B304" s="47" t="s">
        <v>1587</v>
      </c>
      <c r="C304" s="4">
        <v>12</v>
      </c>
      <c r="D304" s="4">
        <f t="shared" si="60"/>
        <v>10</v>
      </c>
      <c r="E304" s="4"/>
      <c r="F304" s="4">
        <f t="shared" si="61"/>
        <v>2</v>
      </c>
      <c r="G304" s="17">
        <f t="shared" si="64"/>
        <v>355</v>
      </c>
      <c r="H304" s="17">
        <f t="shared" si="63"/>
        <v>0</v>
      </c>
      <c r="I304" s="17"/>
      <c r="J304" s="77"/>
      <c r="K304" s="7"/>
    </row>
    <row r="305" spans="1:11" ht="16.2" x14ac:dyDescent="0.3">
      <c r="A305" s="29"/>
      <c r="B305" s="47" t="s">
        <v>1588</v>
      </c>
      <c r="C305" s="4">
        <v>8</v>
      </c>
      <c r="D305" s="4">
        <f t="shared" si="60"/>
        <v>7</v>
      </c>
      <c r="E305" s="4"/>
      <c r="F305" s="4"/>
      <c r="G305" s="17"/>
      <c r="H305" s="17"/>
      <c r="I305" s="17"/>
      <c r="J305" s="77"/>
      <c r="K305" s="7"/>
    </row>
    <row r="306" spans="1:11" ht="16.2" x14ac:dyDescent="0.3">
      <c r="A306" s="29"/>
      <c r="B306" s="47" t="s">
        <v>1589</v>
      </c>
      <c r="C306" s="4"/>
      <c r="D306" s="4" t="str">
        <f t="shared" si="60"/>
        <v/>
      </c>
      <c r="E306" s="4"/>
      <c r="F306" s="4"/>
      <c r="G306" s="17"/>
      <c r="H306" s="17"/>
      <c r="I306" s="17"/>
      <c r="J306" s="77"/>
      <c r="K306" s="7"/>
    </row>
    <row r="307" spans="1:11" ht="16.2" x14ac:dyDescent="0.3">
      <c r="A307" s="29"/>
      <c r="B307" s="179" t="s">
        <v>2123</v>
      </c>
      <c r="C307" s="19">
        <v>12</v>
      </c>
      <c r="D307" s="19">
        <f t="shared" si="60"/>
        <v>10</v>
      </c>
      <c r="E307" s="19"/>
      <c r="F307" s="19">
        <f t="shared" si="61"/>
        <v>2</v>
      </c>
      <c r="G307" s="20">
        <f t="shared" ref="G307:G311" si="65">ROUND(IF(2&lt;F307,2,F307)*133*4/3,0)</f>
        <v>355</v>
      </c>
      <c r="H307" s="20">
        <f t="shared" si="63"/>
        <v>0</v>
      </c>
      <c r="I307" s="20"/>
      <c r="J307" s="91"/>
      <c r="K307" s="21"/>
    </row>
    <row r="308" spans="1:11" s="140" customFormat="1" ht="32.4" x14ac:dyDescent="0.3">
      <c r="A308" s="139"/>
      <c r="B308" s="177" t="s">
        <v>2131</v>
      </c>
      <c r="C308" s="10">
        <v>12</v>
      </c>
      <c r="D308" s="10">
        <f t="shared" si="60"/>
        <v>10</v>
      </c>
      <c r="E308" s="10"/>
      <c r="F308" s="10">
        <f t="shared" si="61"/>
        <v>2</v>
      </c>
      <c r="G308" s="38">
        <f t="shared" si="65"/>
        <v>355</v>
      </c>
      <c r="H308" s="38">
        <f t="shared" si="63"/>
        <v>0</v>
      </c>
      <c r="I308" s="38"/>
      <c r="J308" s="82"/>
      <c r="K308" s="38">
        <f>133*8*2+133*2*4/3</f>
        <v>2482.6666666666665</v>
      </c>
    </row>
    <row r="309" spans="1:11" s="140" customFormat="1" ht="32.4" x14ac:dyDescent="0.3">
      <c r="A309" s="139"/>
      <c r="B309" s="177" t="s">
        <v>2132</v>
      </c>
      <c r="C309" s="10">
        <v>12</v>
      </c>
      <c r="D309" s="10">
        <f t="shared" si="60"/>
        <v>10</v>
      </c>
      <c r="E309" s="10"/>
      <c r="F309" s="10">
        <f t="shared" si="61"/>
        <v>2</v>
      </c>
      <c r="G309" s="38">
        <f t="shared" si="65"/>
        <v>355</v>
      </c>
      <c r="H309" s="38">
        <f t="shared" si="63"/>
        <v>0</v>
      </c>
      <c r="I309" s="38"/>
      <c r="J309" s="82"/>
      <c r="K309" s="38">
        <v>2483</v>
      </c>
    </row>
    <row r="310" spans="1:11" ht="16.2" x14ac:dyDescent="0.3">
      <c r="A310" s="29"/>
      <c r="B310" s="47" t="s">
        <v>1591</v>
      </c>
      <c r="C310" s="4">
        <v>12</v>
      </c>
      <c r="D310" s="4">
        <f t="shared" si="60"/>
        <v>10</v>
      </c>
      <c r="E310" s="4"/>
      <c r="F310" s="4">
        <f t="shared" si="61"/>
        <v>2</v>
      </c>
      <c r="G310" s="17">
        <f t="shared" si="65"/>
        <v>355</v>
      </c>
      <c r="H310" s="17">
        <f t="shared" si="63"/>
        <v>0</v>
      </c>
      <c r="I310" s="17"/>
      <c r="J310" s="77"/>
      <c r="K310" s="7"/>
    </row>
    <row r="311" spans="1:11" ht="16.2" x14ac:dyDescent="0.3">
      <c r="A311" s="29"/>
      <c r="B311" s="47" t="s">
        <v>1592</v>
      </c>
      <c r="C311" s="4">
        <v>12</v>
      </c>
      <c r="D311" s="4">
        <f t="shared" si="60"/>
        <v>10</v>
      </c>
      <c r="E311" s="4"/>
      <c r="F311" s="4">
        <f t="shared" si="61"/>
        <v>2</v>
      </c>
      <c r="G311" s="17">
        <f t="shared" si="65"/>
        <v>355</v>
      </c>
      <c r="H311" s="17">
        <f t="shared" si="63"/>
        <v>0</v>
      </c>
      <c r="I311" s="17"/>
      <c r="J311" s="77"/>
      <c r="K311" s="7"/>
    </row>
    <row r="312" spans="1:11" ht="16.2" x14ac:dyDescent="0.3">
      <c r="A312" s="29"/>
      <c r="B312" s="47" t="s">
        <v>1593</v>
      </c>
      <c r="C312" s="4">
        <v>8</v>
      </c>
      <c r="D312" s="4">
        <f t="shared" si="60"/>
        <v>7</v>
      </c>
      <c r="E312" s="4"/>
      <c r="F312" s="4"/>
      <c r="G312" s="17"/>
      <c r="H312" s="17"/>
      <c r="I312" s="17"/>
      <c r="J312" s="77"/>
      <c r="K312" s="7"/>
    </row>
    <row r="313" spans="1:11" ht="16.2" x14ac:dyDescent="0.3">
      <c r="A313" s="29"/>
      <c r="B313" s="47" t="s">
        <v>1594</v>
      </c>
      <c r="C313" s="4"/>
      <c r="D313" s="4" t="str">
        <f t="shared" si="60"/>
        <v/>
      </c>
      <c r="E313" s="4"/>
      <c r="F313" s="4"/>
      <c r="G313" s="17"/>
      <c r="H313" s="17"/>
      <c r="I313" s="17"/>
      <c r="J313" s="77"/>
      <c r="K313" s="7"/>
    </row>
    <row r="314" spans="1:11" ht="16.2" x14ac:dyDescent="0.3">
      <c r="A314" s="29"/>
      <c r="B314" s="47" t="s">
        <v>1595</v>
      </c>
      <c r="C314" s="4">
        <v>12</v>
      </c>
      <c r="D314" s="4">
        <f t="shared" si="60"/>
        <v>10</v>
      </c>
      <c r="E314" s="4"/>
      <c r="F314" s="4">
        <f t="shared" si="61"/>
        <v>2</v>
      </c>
      <c r="G314" s="17">
        <f t="shared" ref="G314:G317" si="66">ROUND(IF(2&lt;F314,2,F314)*133*4/3,0)</f>
        <v>355</v>
      </c>
      <c r="H314" s="17">
        <f t="shared" si="63"/>
        <v>0</v>
      </c>
      <c r="I314" s="17"/>
      <c r="J314" s="77"/>
      <c r="K314" s="7"/>
    </row>
    <row r="315" spans="1:11" ht="16.2" x14ac:dyDescent="0.3">
      <c r="A315" s="29"/>
      <c r="B315" s="47" t="s">
        <v>1596</v>
      </c>
      <c r="C315" s="4">
        <v>12</v>
      </c>
      <c r="D315" s="4">
        <f t="shared" si="60"/>
        <v>10</v>
      </c>
      <c r="E315" s="4"/>
      <c r="F315" s="4">
        <f t="shared" si="61"/>
        <v>2</v>
      </c>
      <c r="G315" s="17">
        <f t="shared" si="66"/>
        <v>355</v>
      </c>
      <c r="H315" s="17">
        <f t="shared" si="63"/>
        <v>0</v>
      </c>
      <c r="I315" s="17"/>
      <c r="J315" s="77"/>
      <c r="K315" s="7"/>
    </row>
    <row r="316" spans="1:11" ht="16.2" x14ac:dyDescent="0.3">
      <c r="A316" s="29"/>
      <c r="B316" s="47" t="s">
        <v>1597</v>
      </c>
      <c r="C316" s="4">
        <v>12</v>
      </c>
      <c r="D316" s="4">
        <f t="shared" si="60"/>
        <v>10</v>
      </c>
      <c r="E316" s="4"/>
      <c r="F316" s="4">
        <f t="shared" si="61"/>
        <v>2</v>
      </c>
      <c r="G316" s="17">
        <f t="shared" si="66"/>
        <v>355</v>
      </c>
      <c r="H316" s="17">
        <f t="shared" si="63"/>
        <v>0</v>
      </c>
      <c r="I316" s="17"/>
      <c r="J316" s="77"/>
      <c r="K316" s="7"/>
    </row>
    <row r="317" spans="1:11" ht="16.2" x14ac:dyDescent="0.3">
      <c r="A317" s="29"/>
      <c r="B317" s="47" t="s">
        <v>1598</v>
      </c>
      <c r="C317" s="4">
        <v>12</v>
      </c>
      <c r="D317" s="4">
        <f t="shared" si="60"/>
        <v>10</v>
      </c>
      <c r="E317" s="4"/>
      <c r="F317" s="4">
        <f t="shared" si="61"/>
        <v>2</v>
      </c>
      <c r="G317" s="17">
        <f t="shared" si="66"/>
        <v>355</v>
      </c>
      <c r="H317" s="17">
        <f t="shared" si="63"/>
        <v>0</v>
      </c>
      <c r="I317" s="17"/>
      <c r="J317" s="77"/>
      <c r="K317" s="7"/>
    </row>
    <row r="318" spans="1:11" ht="16.2" x14ac:dyDescent="0.3">
      <c r="A318" s="29"/>
      <c r="B318" s="47" t="s">
        <v>1599</v>
      </c>
      <c r="C318" s="4">
        <v>8</v>
      </c>
      <c r="D318" s="4">
        <f t="shared" si="60"/>
        <v>7</v>
      </c>
      <c r="E318" s="4"/>
      <c r="F318" s="4"/>
      <c r="G318" s="17"/>
      <c r="H318" s="17"/>
      <c r="I318" s="17"/>
      <c r="J318" s="77"/>
      <c r="K318" s="7"/>
    </row>
    <row r="319" spans="1:11" ht="16.2" x14ac:dyDescent="0.3">
      <c r="A319" s="29"/>
      <c r="B319" s="47" t="s">
        <v>1600</v>
      </c>
      <c r="C319" s="4"/>
      <c r="D319" s="4" t="str">
        <f t="shared" si="60"/>
        <v/>
      </c>
      <c r="E319" s="4"/>
      <c r="F319" s="4"/>
      <c r="G319" s="17"/>
      <c r="H319" s="17"/>
      <c r="I319" s="17"/>
      <c r="J319" s="77"/>
      <c r="K319" s="7"/>
    </row>
    <row r="320" spans="1:11" ht="16.2" x14ac:dyDescent="0.3">
      <c r="A320" s="29"/>
      <c r="B320" s="47" t="s">
        <v>1601</v>
      </c>
      <c r="C320" s="4"/>
      <c r="D320" s="4" t="str">
        <f t="shared" si="60"/>
        <v/>
      </c>
      <c r="E320" s="4"/>
      <c r="F320" s="4"/>
      <c r="G320" s="17"/>
      <c r="H320" s="17"/>
      <c r="I320" s="17"/>
      <c r="J320" s="77"/>
      <c r="K320" s="7"/>
    </row>
    <row r="321" spans="1:11" ht="16.2" x14ac:dyDescent="0.3">
      <c r="A321" s="29"/>
      <c r="B321" s="47" t="s">
        <v>1602</v>
      </c>
      <c r="C321" s="4">
        <v>12</v>
      </c>
      <c r="D321" s="4">
        <f t="shared" si="60"/>
        <v>10</v>
      </c>
      <c r="E321" s="4"/>
      <c r="F321" s="4">
        <f t="shared" si="61"/>
        <v>2</v>
      </c>
      <c r="G321" s="17">
        <f t="shared" ref="G321:G325" si="67">ROUND(IF(2&lt;F321,2,F321)*133*4/3,0)</f>
        <v>355</v>
      </c>
      <c r="H321" s="17">
        <f t="shared" si="63"/>
        <v>0</v>
      </c>
      <c r="I321" s="17"/>
      <c r="J321" s="77"/>
      <c r="K321" s="7"/>
    </row>
    <row r="322" spans="1:11" ht="16.2" x14ac:dyDescent="0.3">
      <c r="A322" s="29"/>
      <c r="B322" s="47" t="s">
        <v>1603</v>
      </c>
      <c r="C322" s="4">
        <v>12</v>
      </c>
      <c r="D322" s="4">
        <f t="shared" si="60"/>
        <v>10</v>
      </c>
      <c r="E322" s="4"/>
      <c r="F322" s="4">
        <f t="shared" si="61"/>
        <v>2</v>
      </c>
      <c r="G322" s="17">
        <f t="shared" si="67"/>
        <v>355</v>
      </c>
      <c r="H322" s="17">
        <f t="shared" si="63"/>
        <v>0</v>
      </c>
      <c r="I322" s="17"/>
      <c r="J322" s="77"/>
      <c r="K322" s="7"/>
    </row>
    <row r="323" spans="1:11" ht="16.2" x14ac:dyDescent="0.3">
      <c r="A323" s="29"/>
      <c r="B323" s="47" t="s">
        <v>1604</v>
      </c>
      <c r="C323" s="4">
        <v>12</v>
      </c>
      <c r="D323" s="4">
        <f t="shared" si="60"/>
        <v>10</v>
      </c>
      <c r="E323" s="4"/>
      <c r="F323" s="4">
        <f t="shared" si="61"/>
        <v>2</v>
      </c>
      <c r="G323" s="17">
        <f t="shared" si="67"/>
        <v>355</v>
      </c>
      <c r="H323" s="17">
        <f t="shared" si="63"/>
        <v>0</v>
      </c>
      <c r="I323" s="17"/>
      <c r="J323" s="77"/>
      <c r="K323" s="7"/>
    </row>
    <row r="324" spans="1:11" ht="16.2" x14ac:dyDescent="0.3">
      <c r="A324" s="29"/>
      <c r="B324" s="47" t="s">
        <v>1605</v>
      </c>
      <c r="C324" s="4">
        <v>12</v>
      </c>
      <c r="D324" s="4">
        <f t="shared" si="60"/>
        <v>10</v>
      </c>
      <c r="E324" s="4"/>
      <c r="F324" s="4">
        <f t="shared" ref="F324" si="68">D324-8</f>
        <v>2</v>
      </c>
      <c r="G324" s="17">
        <f t="shared" si="67"/>
        <v>355</v>
      </c>
      <c r="H324" s="17">
        <f t="shared" si="63"/>
        <v>0</v>
      </c>
      <c r="I324" s="17"/>
      <c r="J324" s="77"/>
      <c r="K324" s="7"/>
    </row>
    <row r="325" spans="1:11" ht="16.2" x14ac:dyDescent="0.3">
      <c r="A325" s="29"/>
      <c r="B325" s="8" t="s">
        <v>59</v>
      </c>
      <c r="C325" s="4"/>
      <c r="D325" s="4">
        <v>188</v>
      </c>
      <c r="E325" s="4"/>
      <c r="F325" s="4">
        <v>40</v>
      </c>
      <c r="G325" s="17">
        <f t="shared" si="67"/>
        <v>355</v>
      </c>
      <c r="H325" s="17">
        <f t="shared" si="63"/>
        <v>8423.3333333333339</v>
      </c>
      <c r="I325" s="17"/>
      <c r="J325" s="77">
        <v>25004</v>
      </c>
      <c r="K325" s="7"/>
    </row>
    <row r="326" spans="1:11" ht="32.4" x14ac:dyDescent="0.3">
      <c r="A326" s="29"/>
      <c r="B326" s="90" t="s">
        <v>1849</v>
      </c>
      <c r="C326" s="27"/>
      <c r="D326" s="4"/>
      <c r="E326" s="4"/>
      <c r="F326" s="4"/>
      <c r="G326" s="1"/>
      <c r="H326" s="1"/>
      <c r="I326" s="1"/>
      <c r="J326" s="134" t="s">
        <v>1890</v>
      </c>
      <c r="K326" s="27" t="s">
        <v>1889</v>
      </c>
    </row>
    <row r="327" spans="1:11" ht="16.2" x14ac:dyDescent="0.3">
      <c r="A327" s="29"/>
      <c r="B327" s="8" t="s">
        <v>1817</v>
      </c>
      <c r="C327" s="27"/>
      <c r="D327" s="4"/>
      <c r="E327" s="4"/>
      <c r="F327" s="4"/>
      <c r="G327" s="1"/>
      <c r="H327" s="1"/>
      <c r="I327" s="1"/>
      <c r="J327" s="134" t="s">
        <v>1891</v>
      </c>
      <c r="K327" s="27"/>
    </row>
    <row r="328" spans="1:11" ht="16.2" x14ac:dyDescent="0.3">
      <c r="A328" s="29"/>
      <c r="B328" s="8" t="s">
        <v>1</v>
      </c>
      <c r="C328" s="27"/>
      <c r="D328" s="4"/>
      <c r="E328" s="4"/>
      <c r="F328" s="4"/>
      <c r="G328" s="1"/>
      <c r="H328" s="1"/>
      <c r="I328" s="1"/>
      <c r="J328" s="134" t="s">
        <v>1873</v>
      </c>
      <c r="K328" s="27"/>
    </row>
    <row r="329" spans="1:11" ht="16.2" x14ac:dyDescent="0.3">
      <c r="A329" s="29"/>
      <c r="B329" s="8" t="s">
        <v>405</v>
      </c>
      <c r="C329" s="9"/>
      <c r="D329" s="9" t="str">
        <f t="shared" ref="D329" si="69">IF((OR(C329&gt;12,C329=12)),C329-2,IF(C329=8,C329-1,""))</f>
        <v/>
      </c>
      <c r="E329" s="9"/>
      <c r="F329" s="9"/>
      <c r="G329" s="10"/>
      <c r="H329" s="10"/>
      <c r="I329" s="10"/>
      <c r="J329" s="78">
        <v>3936</v>
      </c>
      <c r="K329" s="15"/>
    </row>
    <row r="330" spans="1:11" x14ac:dyDescent="0.3">
      <c r="A330" s="29"/>
      <c r="K330" s="29"/>
    </row>
    <row r="331" spans="1:11" ht="16.2" x14ac:dyDescent="0.3">
      <c r="A331" s="29"/>
      <c r="B331" s="47" t="s">
        <v>1606</v>
      </c>
      <c r="C331" s="4">
        <v>12</v>
      </c>
      <c r="D331" s="4">
        <f t="shared" ref="D331:D360" si="70">IF((OR(C331&gt;12,C331=12)),C331-2,IF(C331=8,C331-1,""))</f>
        <v>10</v>
      </c>
      <c r="E331" s="4"/>
      <c r="F331" s="4">
        <f t="shared" ref="F331:F359" si="71">D331-8</f>
        <v>2</v>
      </c>
      <c r="G331" s="17">
        <f t="shared" ref="G331" si="72">ROUND(IF(2&lt;F331,2,F331)*133*4/3,0)</f>
        <v>355</v>
      </c>
      <c r="H331" s="17">
        <f t="shared" ref="H331:H359" si="73">IF(F331&gt;2,F331-2,0)*133*5/3</f>
        <v>0</v>
      </c>
      <c r="I331" s="17"/>
      <c r="J331" s="77"/>
      <c r="K331" s="7"/>
    </row>
    <row r="332" spans="1:11" ht="16.2" x14ac:dyDescent="0.3">
      <c r="A332" s="29"/>
      <c r="B332" s="47" t="s">
        <v>1607</v>
      </c>
      <c r="C332" s="4">
        <v>8</v>
      </c>
      <c r="D332" s="4">
        <f t="shared" si="70"/>
        <v>7</v>
      </c>
      <c r="E332" s="4"/>
      <c r="F332" s="4"/>
      <c r="G332" s="17"/>
      <c r="H332" s="17"/>
      <c r="I332" s="17"/>
      <c r="J332" s="77"/>
      <c r="K332" s="7"/>
    </row>
    <row r="333" spans="1:11" ht="16.2" x14ac:dyDescent="0.3">
      <c r="A333" s="29"/>
      <c r="B333" s="47" t="s">
        <v>1608</v>
      </c>
      <c r="C333" s="4"/>
      <c r="D333" s="4" t="str">
        <f t="shared" si="70"/>
        <v/>
      </c>
      <c r="E333" s="4"/>
      <c r="F333" s="4"/>
      <c r="G333" s="17"/>
      <c r="H333" s="17"/>
      <c r="I333" s="17"/>
      <c r="J333" s="77"/>
      <c r="K333" s="7"/>
    </row>
    <row r="334" spans="1:11" ht="16.2" x14ac:dyDescent="0.3">
      <c r="A334" s="29"/>
      <c r="B334" s="47" t="s">
        <v>1609</v>
      </c>
      <c r="C334" s="4">
        <v>12</v>
      </c>
      <c r="D334" s="4">
        <f t="shared" si="70"/>
        <v>10</v>
      </c>
      <c r="E334" s="4"/>
      <c r="F334" s="4">
        <f t="shared" si="71"/>
        <v>2</v>
      </c>
      <c r="G334" s="17">
        <f t="shared" ref="G334:G336" si="74">ROUND(IF(2&lt;F334,2,F334)*133*4/3,0)</f>
        <v>355</v>
      </c>
      <c r="H334" s="17">
        <f t="shared" si="73"/>
        <v>0</v>
      </c>
      <c r="I334" s="17"/>
      <c r="J334" s="77"/>
      <c r="K334" s="7"/>
    </row>
    <row r="335" spans="1:11" ht="16.2" x14ac:dyDescent="0.3">
      <c r="A335" s="29"/>
      <c r="B335" s="47" t="s">
        <v>1610</v>
      </c>
      <c r="C335" s="4">
        <v>12</v>
      </c>
      <c r="D335" s="4">
        <f t="shared" si="70"/>
        <v>10</v>
      </c>
      <c r="E335" s="4"/>
      <c r="F335" s="4">
        <f t="shared" si="71"/>
        <v>2</v>
      </c>
      <c r="G335" s="17">
        <f t="shared" si="74"/>
        <v>355</v>
      </c>
      <c r="H335" s="17">
        <f t="shared" si="73"/>
        <v>0</v>
      </c>
      <c r="I335" s="17"/>
      <c r="J335" s="77"/>
      <c r="K335" s="7"/>
    </row>
    <row r="336" spans="1:11" ht="16.2" x14ac:dyDescent="0.3">
      <c r="A336" s="29"/>
      <c r="B336" s="47" t="s">
        <v>1611</v>
      </c>
      <c r="C336" s="4">
        <v>12</v>
      </c>
      <c r="D336" s="4">
        <f t="shared" si="70"/>
        <v>10</v>
      </c>
      <c r="E336" s="4"/>
      <c r="F336" s="4">
        <f t="shared" si="71"/>
        <v>2</v>
      </c>
      <c r="G336" s="17">
        <f t="shared" si="74"/>
        <v>355</v>
      </c>
      <c r="H336" s="17">
        <f t="shared" si="73"/>
        <v>0</v>
      </c>
      <c r="I336" s="17"/>
      <c r="J336" s="77"/>
      <c r="K336" s="7"/>
    </row>
    <row r="337" spans="1:11" ht="16.2" x14ac:dyDescent="0.3">
      <c r="A337" s="29"/>
      <c r="B337" s="47" t="s">
        <v>1612</v>
      </c>
      <c r="C337" s="4"/>
      <c r="D337" s="4" t="str">
        <f t="shared" si="70"/>
        <v/>
      </c>
      <c r="E337" s="4"/>
      <c r="F337" s="4"/>
      <c r="G337" s="17"/>
      <c r="H337" s="17"/>
      <c r="I337" s="17"/>
      <c r="J337" s="77"/>
      <c r="K337" s="7"/>
    </row>
    <row r="338" spans="1:11" ht="16.2" x14ac:dyDescent="0.3">
      <c r="A338" s="29"/>
      <c r="B338" s="47" t="s">
        <v>1613</v>
      </c>
      <c r="C338" s="4"/>
      <c r="D338" s="4" t="str">
        <f t="shared" si="70"/>
        <v/>
      </c>
      <c r="E338" s="4"/>
      <c r="F338" s="4"/>
      <c r="G338" s="17"/>
      <c r="H338" s="17"/>
      <c r="I338" s="17"/>
      <c r="J338" s="77"/>
      <c r="K338" s="7"/>
    </row>
    <row r="339" spans="1:11" ht="16.2" x14ac:dyDescent="0.3">
      <c r="A339" s="29"/>
      <c r="B339" s="47" t="s">
        <v>1614</v>
      </c>
      <c r="C339" s="4"/>
      <c r="D339" s="4" t="str">
        <f t="shared" si="70"/>
        <v/>
      </c>
      <c r="E339" s="4"/>
      <c r="F339" s="4"/>
      <c r="G339" s="17"/>
      <c r="H339" s="17"/>
      <c r="I339" s="17"/>
      <c r="J339" s="77"/>
      <c r="K339" s="7"/>
    </row>
    <row r="340" spans="1:11" ht="16.2" x14ac:dyDescent="0.3">
      <c r="A340" s="29"/>
      <c r="B340" s="47" t="s">
        <v>1615</v>
      </c>
      <c r="C340" s="4"/>
      <c r="D340" s="4" t="str">
        <f t="shared" si="70"/>
        <v/>
      </c>
      <c r="E340" s="4"/>
      <c r="F340" s="4"/>
      <c r="G340" s="17"/>
      <c r="H340" s="17"/>
      <c r="I340" s="17"/>
      <c r="J340" s="77"/>
      <c r="K340" s="7"/>
    </row>
    <row r="341" spans="1:11" s="140" customFormat="1" ht="32.4" x14ac:dyDescent="0.3">
      <c r="A341" s="139"/>
      <c r="B341" s="177" t="s">
        <v>1892</v>
      </c>
      <c r="C341" s="10">
        <v>12</v>
      </c>
      <c r="D341" s="10">
        <f t="shared" si="70"/>
        <v>10</v>
      </c>
      <c r="E341" s="10"/>
      <c r="F341" s="10">
        <f t="shared" si="71"/>
        <v>2</v>
      </c>
      <c r="G341" s="38">
        <f t="shared" ref="G341:G345" si="75">ROUND(IF(2&lt;F341,2,F341)*133*4/3,0)</f>
        <v>355</v>
      </c>
      <c r="H341" s="38">
        <f t="shared" si="73"/>
        <v>0</v>
      </c>
      <c r="I341" s="38"/>
      <c r="J341" s="82"/>
      <c r="K341" s="38">
        <f>133*8*2+133*2*4/3</f>
        <v>2482.6666666666665</v>
      </c>
    </row>
    <row r="342" spans="1:11" ht="16.2" x14ac:dyDescent="0.3">
      <c r="A342" s="29"/>
      <c r="B342" s="47" t="s">
        <v>1616</v>
      </c>
      <c r="C342" s="4">
        <v>12</v>
      </c>
      <c r="D342" s="4">
        <f t="shared" si="70"/>
        <v>10</v>
      </c>
      <c r="E342" s="4"/>
      <c r="F342" s="4">
        <f t="shared" si="71"/>
        <v>2</v>
      </c>
      <c r="G342" s="17">
        <f t="shared" si="75"/>
        <v>355</v>
      </c>
      <c r="H342" s="17">
        <f t="shared" si="73"/>
        <v>0</v>
      </c>
      <c r="I342" s="17"/>
      <c r="J342" s="77"/>
      <c r="K342" s="7"/>
    </row>
    <row r="343" spans="1:11" ht="16.2" x14ac:dyDescent="0.3">
      <c r="A343" s="29"/>
      <c r="B343" s="47" t="s">
        <v>1617</v>
      </c>
      <c r="C343" s="4">
        <v>12</v>
      </c>
      <c r="D343" s="4">
        <f t="shared" si="70"/>
        <v>10</v>
      </c>
      <c r="E343" s="4"/>
      <c r="F343" s="4">
        <f t="shared" si="71"/>
        <v>2</v>
      </c>
      <c r="G343" s="17">
        <f t="shared" si="75"/>
        <v>355</v>
      </c>
      <c r="H343" s="17">
        <f t="shared" si="73"/>
        <v>0</v>
      </c>
      <c r="I343" s="17"/>
      <c r="J343" s="77"/>
      <c r="K343" s="7"/>
    </row>
    <row r="344" spans="1:11" ht="16.2" x14ac:dyDescent="0.3">
      <c r="A344" s="29"/>
      <c r="B344" s="47" t="s">
        <v>1618</v>
      </c>
      <c r="C344" s="4">
        <v>12</v>
      </c>
      <c r="D344" s="4">
        <f t="shared" si="70"/>
        <v>10</v>
      </c>
      <c r="E344" s="4"/>
      <c r="F344" s="4">
        <f t="shared" si="71"/>
        <v>2</v>
      </c>
      <c r="G344" s="17">
        <f t="shared" si="75"/>
        <v>355</v>
      </c>
      <c r="H344" s="17">
        <f t="shared" si="73"/>
        <v>0</v>
      </c>
      <c r="I344" s="17"/>
      <c r="J344" s="77"/>
      <c r="K344" s="7"/>
    </row>
    <row r="345" spans="1:11" ht="16.2" x14ac:dyDescent="0.3">
      <c r="A345" s="29"/>
      <c r="B345" s="47" t="s">
        <v>1619</v>
      </c>
      <c r="C345" s="4">
        <v>12</v>
      </c>
      <c r="D345" s="4">
        <v>10</v>
      </c>
      <c r="E345" s="4"/>
      <c r="F345" s="4">
        <f t="shared" si="71"/>
        <v>2</v>
      </c>
      <c r="G345" s="17">
        <f t="shared" si="75"/>
        <v>355</v>
      </c>
      <c r="H345" s="17">
        <f t="shared" si="73"/>
        <v>0</v>
      </c>
      <c r="I345" s="17"/>
      <c r="J345" s="77"/>
      <c r="K345" s="7"/>
    </row>
    <row r="346" spans="1:11" ht="16.2" x14ac:dyDescent="0.3">
      <c r="A346" s="29"/>
      <c r="B346" s="47" t="s">
        <v>1620</v>
      </c>
      <c r="C346" s="4">
        <v>8</v>
      </c>
      <c r="D346" s="4">
        <f t="shared" si="70"/>
        <v>7</v>
      </c>
      <c r="E346" s="4"/>
      <c r="F346" s="4"/>
      <c r="G346" s="17"/>
      <c r="H346" s="17"/>
      <c r="I346" s="17"/>
      <c r="J346" s="77"/>
      <c r="K346" s="7"/>
    </row>
    <row r="347" spans="1:11" ht="16.2" x14ac:dyDescent="0.3">
      <c r="A347" s="29"/>
      <c r="B347" s="47" t="s">
        <v>1621</v>
      </c>
      <c r="C347" s="4"/>
      <c r="D347" s="4" t="str">
        <f t="shared" si="70"/>
        <v/>
      </c>
      <c r="E347" s="4"/>
      <c r="F347" s="4"/>
      <c r="G347" s="17"/>
      <c r="H347" s="17"/>
      <c r="I347" s="17"/>
      <c r="J347" s="77"/>
      <c r="K347" s="7"/>
    </row>
    <row r="348" spans="1:11" ht="16.2" x14ac:dyDescent="0.3">
      <c r="A348" s="29"/>
      <c r="B348" s="47" t="s">
        <v>1622</v>
      </c>
      <c r="C348" s="4">
        <v>12</v>
      </c>
      <c r="D348" s="4">
        <f t="shared" si="70"/>
        <v>10</v>
      </c>
      <c r="E348" s="4"/>
      <c r="F348" s="4">
        <f t="shared" si="71"/>
        <v>2</v>
      </c>
      <c r="G348" s="17">
        <f t="shared" ref="G348:G352" si="76">ROUND(IF(2&lt;F348,2,F348)*133*4/3,0)</f>
        <v>355</v>
      </c>
      <c r="H348" s="17">
        <f t="shared" si="73"/>
        <v>0</v>
      </c>
      <c r="I348" s="17"/>
      <c r="J348" s="77"/>
      <c r="K348" s="7"/>
    </row>
    <row r="349" spans="1:11" ht="16.2" x14ac:dyDescent="0.3">
      <c r="A349" s="29"/>
      <c r="B349" s="47" t="s">
        <v>1623</v>
      </c>
      <c r="C349" s="4">
        <v>12</v>
      </c>
      <c r="D349" s="4">
        <f t="shared" si="70"/>
        <v>10</v>
      </c>
      <c r="E349" s="4"/>
      <c r="F349" s="4">
        <f t="shared" si="71"/>
        <v>2</v>
      </c>
      <c r="G349" s="17">
        <f t="shared" si="76"/>
        <v>355</v>
      </c>
      <c r="H349" s="17">
        <f t="shared" si="73"/>
        <v>0</v>
      </c>
      <c r="I349" s="17"/>
      <c r="J349" s="77"/>
      <c r="K349" s="7"/>
    </row>
    <row r="350" spans="1:11" ht="16.2" x14ac:dyDescent="0.3">
      <c r="A350" s="29"/>
      <c r="B350" s="47" t="s">
        <v>1624</v>
      </c>
      <c r="C350" s="4">
        <v>12</v>
      </c>
      <c r="D350" s="4">
        <f t="shared" si="70"/>
        <v>10</v>
      </c>
      <c r="E350" s="4"/>
      <c r="F350" s="4">
        <f t="shared" si="71"/>
        <v>2</v>
      </c>
      <c r="G350" s="17">
        <f t="shared" si="76"/>
        <v>355</v>
      </c>
      <c r="H350" s="17">
        <f t="shared" si="73"/>
        <v>0</v>
      </c>
      <c r="I350" s="17"/>
      <c r="J350" s="77"/>
      <c r="K350" s="7"/>
    </row>
    <row r="351" spans="1:11" ht="16.2" x14ac:dyDescent="0.3">
      <c r="A351" s="29"/>
      <c r="B351" s="47" t="s">
        <v>1625</v>
      </c>
      <c r="C351" s="4">
        <v>12</v>
      </c>
      <c r="D351" s="4">
        <f t="shared" si="70"/>
        <v>10</v>
      </c>
      <c r="E351" s="4"/>
      <c r="F351" s="4">
        <f t="shared" si="71"/>
        <v>2</v>
      </c>
      <c r="G351" s="17">
        <f t="shared" si="76"/>
        <v>355</v>
      </c>
      <c r="H351" s="17">
        <f t="shared" si="73"/>
        <v>0</v>
      </c>
      <c r="I351" s="17"/>
      <c r="J351" s="77"/>
      <c r="K351" s="7"/>
    </row>
    <row r="352" spans="1:11" ht="16.2" x14ac:dyDescent="0.3">
      <c r="A352" s="29"/>
      <c r="B352" s="47" t="s">
        <v>1626</v>
      </c>
      <c r="C352" s="4">
        <v>12</v>
      </c>
      <c r="D352" s="4">
        <f t="shared" si="70"/>
        <v>10</v>
      </c>
      <c r="E352" s="4"/>
      <c r="F352" s="4">
        <f t="shared" si="71"/>
        <v>2</v>
      </c>
      <c r="G352" s="17">
        <f t="shared" si="76"/>
        <v>355</v>
      </c>
      <c r="H352" s="17">
        <f t="shared" si="73"/>
        <v>0</v>
      </c>
      <c r="I352" s="17"/>
      <c r="J352" s="77"/>
      <c r="K352" s="7"/>
    </row>
    <row r="353" spans="1:11" ht="16.2" x14ac:dyDescent="0.3">
      <c r="A353" s="29"/>
      <c r="B353" s="47" t="s">
        <v>1627</v>
      </c>
      <c r="C353" s="4">
        <v>8</v>
      </c>
      <c r="D353" s="4">
        <f t="shared" si="70"/>
        <v>7</v>
      </c>
      <c r="E353" s="4"/>
      <c r="F353" s="4"/>
      <c r="G353" s="17"/>
      <c r="H353" s="17"/>
      <c r="I353" s="17"/>
      <c r="J353" s="77"/>
      <c r="K353" s="7"/>
    </row>
    <row r="354" spans="1:11" ht="16.2" x14ac:dyDescent="0.3">
      <c r="A354" s="29"/>
      <c r="B354" s="47" t="s">
        <v>1628</v>
      </c>
      <c r="C354" s="4"/>
      <c r="D354" s="4" t="str">
        <f t="shared" si="70"/>
        <v/>
      </c>
      <c r="E354" s="4"/>
      <c r="F354" s="4"/>
      <c r="G354" s="17"/>
      <c r="H354" s="17"/>
      <c r="I354" s="17"/>
      <c r="J354" s="77"/>
      <c r="K354" s="7"/>
    </row>
    <row r="355" spans="1:11" ht="16.2" x14ac:dyDescent="0.3">
      <c r="A355" s="29"/>
      <c r="B355" s="47" t="s">
        <v>1629</v>
      </c>
      <c r="C355" s="4">
        <v>12</v>
      </c>
      <c r="D355" s="4">
        <f t="shared" si="70"/>
        <v>10</v>
      </c>
      <c r="E355" s="4"/>
      <c r="F355" s="4">
        <f t="shared" si="71"/>
        <v>2</v>
      </c>
      <c r="G355" s="17">
        <f t="shared" ref="G355:G359" si="77">ROUND(IF(2&lt;F355,2,F355)*133*4/3,0)</f>
        <v>355</v>
      </c>
      <c r="H355" s="17">
        <f t="shared" si="73"/>
        <v>0</v>
      </c>
      <c r="I355" s="17"/>
      <c r="J355" s="77"/>
      <c r="K355" s="7"/>
    </row>
    <row r="356" spans="1:11" ht="16.2" x14ac:dyDescent="0.3">
      <c r="A356" s="29"/>
      <c r="B356" s="47" t="s">
        <v>1630</v>
      </c>
      <c r="C356" s="4">
        <v>12</v>
      </c>
      <c r="D356" s="4">
        <f t="shared" si="70"/>
        <v>10</v>
      </c>
      <c r="E356" s="4"/>
      <c r="F356" s="4">
        <f t="shared" si="71"/>
        <v>2</v>
      </c>
      <c r="G356" s="17">
        <f t="shared" si="77"/>
        <v>355</v>
      </c>
      <c r="H356" s="17">
        <f t="shared" si="73"/>
        <v>0</v>
      </c>
      <c r="I356" s="17"/>
      <c r="J356" s="77"/>
      <c r="K356" s="7"/>
    </row>
    <row r="357" spans="1:11" ht="16.2" x14ac:dyDescent="0.3">
      <c r="A357" s="29"/>
      <c r="B357" s="47" t="s">
        <v>1631</v>
      </c>
      <c r="C357" s="4">
        <v>12</v>
      </c>
      <c r="D357" s="4">
        <f t="shared" si="70"/>
        <v>10</v>
      </c>
      <c r="E357" s="4"/>
      <c r="F357" s="4">
        <f t="shared" si="71"/>
        <v>2</v>
      </c>
      <c r="G357" s="17">
        <f t="shared" si="77"/>
        <v>355</v>
      </c>
      <c r="H357" s="17">
        <f t="shared" si="73"/>
        <v>0</v>
      </c>
      <c r="I357" s="17"/>
      <c r="J357" s="77"/>
      <c r="K357" s="7"/>
    </row>
    <row r="358" spans="1:11" ht="16.2" x14ac:dyDescent="0.3">
      <c r="A358" s="29"/>
      <c r="B358" s="47" t="s">
        <v>1632</v>
      </c>
      <c r="C358" s="4">
        <v>12</v>
      </c>
      <c r="D358" s="4">
        <f t="shared" si="70"/>
        <v>10</v>
      </c>
      <c r="E358" s="4"/>
      <c r="F358" s="4">
        <f t="shared" si="71"/>
        <v>2</v>
      </c>
      <c r="G358" s="17">
        <f t="shared" si="77"/>
        <v>355</v>
      </c>
      <c r="H358" s="17">
        <f t="shared" si="73"/>
        <v>0</v>
      </c>
      <c r="I358" s="17"/>
      <c r="J358" s="77"/>
      <c r="K358" s="7"/>
    </row>
    <row r="359" spans="1:11" ht="16.2" x14ac:dyDescent="0.3">
      <c r="A359" s="29"/>
      <c r="B359" s="47" t="s">
        <v>1633</v>
      </c>
      <c r="C359" s="4">
        <v>12</v>
      </c>
      <c r="D359" s="4">
        <f t="shared" si="70"/>
        <v>10</v>
      </c>
      <c r="E359" s="4"/>
      <c r="F359" s="4">
        <f t="shared" si="71"/>
        <v>2</v>
      </c>
      <c r="G359" s="17">
        <f t="shared" si="77"/>
        <v>355</v>
      </c>
      <c r="H359" s="17">
        <f t="shared" si="73"/>
        <v>0</v>
      </c>
      <c r="I359" s="17"/>
      <c r="J359" s="77"/>
      <c r="K359" s="7"/>
    </row>
    <row r="360" spans="1:11" ht="16.2" x14ac:dyDescent="0.3">
      <c r="A360" s="29"/>
      <c r="B360" s="47" t="s">
        <v>1634</v>
      </c>
      <c r="C360" s="4">
        <v>8</v>
      </c>
      <c r="D360" s="4">
        <f t="shared" si="70"/>
        <v>7</v>
      </c>
      <c r="E360" s="4"/>
      <c r="F360" s="4"/>
      <c r="G360" s="17"/>
      <c r="H360" s="17"/>
      <c r="I360" s="17"/>
      <c r="J360" s="77"/>
      <c r="K360" s="7"/>
    </row>
    <row r="361" spans="1:11" ht="16.2" x14ac:dyDescent="0.3">
      <c r="A361" s="29"/>
      <c r="B361" s="8" t="s">
        <v>59</v>
      </c>
      <c r="C361" s="4"/>
      <c r="D361" s="4">
        <v>178</v>
      </c>
      <c r="E361" s="4"/>
      <c r="F361" s="4">
        <v>36</v>
      </c>
      <c r="G361" s="17"/>
      <c r="H361" s="17"/>
      <c r="I361" s="17"/>
      <c r="J361" s="77">
        <v>23674</v>
      </c>
      <c r="K361" s="7"/>
    </row>
    <row r="362" spans="1:11" ht="32.4" x14ac:dyDescent="0.3">
      <c r="A362" s="29"/>
      <c r="B362" s="90" t="s">
        <v>1849</v>
      </c>
      <c r="C362" s="27"/>
      <c r="D362" s="4"/>
      <c r="E362" s="4"/>
      <c r="F362" s="4"/>
      <c r="G362" s="1"/>
      <c r="H362" s="1"/>
      <c r="I362" s="1"/>
      <c r="J362" s="134" t="s">
        <v>1894</v>
      </c>
      <c r="K362" s="27" t="s">
        <v>1893</v>
      </c>
    </row>
    <row r="363" spans="1:11" ht="16.2" x14ac:dyDescent="0.3">
      <c r="A363" s="29"/>
      <c r="B363" s="8" t="s">
        <v>1817</v>
      </c>
      <c r="C363" s="27"/>
      <c r="D363" s="4"/>
      <c r="E363" s="4"/>
      <c r="F363" s="4"/>
      <c r="G363" s="1"/>
      <c r="H363" s="1"/>
      <c r="I363" s="1"/>
      <c r="J363" s="134" t="s">
        <v>1895</v>
      </c>
      <c r="K363" s="27"/>
    </row>
    <row r="364" spans="1:11" ht="16.2" x14ac:dyDescent="0.3">
      <c r="A364" s="29"/>
      <c r="B364" s="8" t="s">
        <v>1</v>
      </c>
      <c r="C364" s="27"/>
      <c r="D364" s="4"/>
      <c r="E364" s="4"/>
      <c r="F364" s="4"/>
      <c r="G364" s="1"/>
      <c r="H364" s="1"/>
      <c r="I364" s="1"/>
      <c r="J364" s="134" t="s">
        <v>1874</v>
      </c>
      <c r="K364" s="27"/>
    </row>
    <row r="365" spans="1:11" ht="16.2" x14ac:dyDescent="0.3">
      <c r="A365" s="29"/>
      <c r="B365" s="8" t="s">
        <v>405</v>
      </c>
      <c r="C365" s="9"/>
      <c r="D365" s="9" t="str">
        <f t="shared" ref="D365" si="78">IF((OR(C365&gt;12,C365=12)),C365-2,IF(C365=8,C365-1,""))</f>
        <v/>
      </c>
      <c r="E365" s="9"/>
      <c r="F365" s="9"/>
      <c r="G365" s="10"/>
      <c r="H365" s="10"/>
      <c r="I365" s="10"/>
      <c r="J365" s="78">
        <v>3959</v>
      </c>
      <c r="K365" s="15"/>
    </row>
    <row r="366" spans="1:11" x14ac:dyDescent="0.3">
      <c r="A366" s="29"/>
      <c r="K366" s="29"/>
    </row>
    <row r="367" spans="1:11" ht="16.2" x14ac:dyDescent="0.3">
      <c r="A367" s="29"/>
      <c r="B367" s="72" t="s">
        <v>1781</v>
      </c>
      <c r="C367" s="1"/>
      <c r="D367" s="1" t="str">
        <f t="shared" ref="D367:D397" si="79">IF((OR(C367&gt;12,C367=12)),C367-2,IF(C367=8,C367-1,""))</f>
        <v/>
      </c>
      <c r="E367" s="1"/>
      <c r="F367" s="1"/>
      <c r="G367" s="17"/>
      <c r="H367" s="17"/>
      <c r="I367" s="17"/>
      <c r="J367" s="123"/>
      <c r="K367" s="17"/>
    </row>
    <row r="368" spans="1:11" ht="16.2" x14ac:dyDescent="0.3">
      <c r="A368" s="29"/>
      <c r="B368" s="72" t="s">
        <v>1636</v>
      </c>
      <c r="C368" s="1">
        <v>12</v>
      </c>
      <c r="D368" s="1">
        <f t="shared" si="79"/>
        <v>10</v>
      </c>
      <c r="E368" s="1"/>
      <c r="F368" s="1">
        <f t="shared" ref="F368:F393" si="80">D368-8</f>
        <v>2</v>
      </c>
      <c r="G368" s="17">
        <f t="shared" ref="G368:G379" si="81">ROUND(IF(2&lt;F368,2,F368)*133*4/3,0)</f>
        <v>355</v>
      </c>
      <c r="H368" s="17">
        <f t="shared" ref="H368:H374" si="82">IF(F368&gt;2,F368-2,0)*133*5/3</f>
        <v>0</v>
      </c>
      <c r="I368" s="17"/>
      <c r="J368" s="123"/>
      <c r="K368" s="17"/>
    </row>
    <row r="369" spans="1:11" ht="16.2" x14ac:dyDescent="0.3">
      <c r="A369" s="29"/>
      <c r="B369" s="72" t="s">
        <v>1782</v>
      </c>
      <c r="C369" s="1">
        <v>12</v>
      </c>
      <c r="D369" s="1">
        <f t="shared" si="79"/>
        <v>10</v>
      </c>
      <c r="E369" s="1"/>
      <c r="F369" s="1">
        <f t="shared" si="80"/>
        <v>2</v>
      </c>
      <c r="G369" s="17">
        <f t="shared" si="81"/>
        <v>355</v>
      </c>
      <c r="H369" s="17">
        <f t="shared" si="82"/>
        <v>0</v>
      </c>
      <c r="I369" s="17"/>
      <c r="J369" s="123"/>
      <c r="K369" s="17"/>
    </row>
    <row r="370" spans="1:11" ht="16.2" x14ac:dyDescent="0.3">
      <c r="A370" s="29"/>
      <c r="B370" s="47" t="s">
        <v>1637</v>
      </c>
      <c r="C370" s="4">
        <v>12</v>
      </c>
      <c r="D370" s="4">
        <f t="shared" si="79"/>
        <v>10</v>
      </c>
      <c r="E370" s="4"/>
      <c r="F370" s="1">
        <f t="shared" si="80"/>
        <v>2</v>
      </c>
      <c r="G370" s="17">
        <f t="shared" si="81"/>
        <v>355</v>
      </c>
      <c r="H370" s="17">
        <f t="shared" si="82"/>
        <v>0</v>
      </c>
      <c r="I370" s="17"/>
      <c r="J370" s="123"/>
      <c r="K370" s="17"/>
    </row>
    <row r="371" spans="1:11" ht="16.2" x14ac:dyDescent="0.3">
      <c r="A371" s="29"/>
      <c r="B371" s="47" t="s">
        <v>1638</v>
      </c>
      <c r="C371" s="4">
        <v>12</v>
      </c>
      <c r="D371" s="4">
        <f t="shared" si="79"/>
        <v>10</v>
      </c>
      <c r="E371" s="4"/>
      <c r="F371" s="1">
        <f t="shared" si="80"/>
        <v>2</v>
      </c>
      <c r="G371" s="17">
        <f t="shared" si="81"/>
        <v>355</v>
      </c>
      <c r="H371" s="17">
        <f t="shared" si="82"/>
        <v>0</v>
      </c>
      <c r="I371" s="17"/>
      <c r="J371" s="123"/>
      <c r="K371" s="17"/>
    </row>
    <row r="372" spans="1:11" ht="16.2" x14ac:dyDescent="0.3">
      <c r="A372" s="29"/>
      <c r="B372" s="47" t="s">
        <v>1639</v>
      </c>
      <c r="C372" s="4">
        <v>12</v>
      </c>
      <c r="D372" s="4">
        <f t="shared" si="79"/>
        <v>10</v>
      </c>
      <c r="E372" s="4"/>
      <c r="F372" s="1">
        <f t="shared" si="80"/>
        <v>2</v>
      </c>
      <c r="G372" s="17">
        <f t="shared" si="81"/>
        <v>355</v>
      </c>
      <c r="H372" s="17">
        <f t="shared" si="82"/>
        <v>0</v>
      </c>
      <c r="I372" s="17"/>
      <c r="J372" s="123"/>
      <c r="K372" s="17"/>
    </row>
    <row r="373" spans="1:11" ht="16.2" x14ac:dyDescent="0.3">
      <c r="A373" s="29"/>
      <c r="B373" s="47" t="s">
        <v>1640</v>
      </c>
      <c r="C373" s="4">
        <v>8</v>
      </c>
      <c r="D373" s="4">
        <f t="shared" si="79"/>
        <v>7</v>
      </c>
      <c r="E373" s="4"/>
      <c r="F373" s="1"/>
      <c r="G373" s="17"/>
      <c r="H373" s="17"/>
      <c r="I373" s="17"/>
      <c r="J373" s="123"/>
      <c r="K373" s="17"/>
    </row>
    <row r="374" spans="1:11" ht="16.2" x14ac:dyDescent="0.3">
      <c r="A374" s="29"/>
      <c r="B374" s="47" t="s">
        <v>1641</v>
      </c>
      <c r="C374" s="4"/>
      <c r="D374" s="4"/>
      <c r="E374" s="4"/>
      <c r="F374" s="1"/>
      <c r="G374" s="17">
        <f t="shared" si="81"/>
        <v>0</v>
      </c>
      <c r="H374" s="17">
        <f t="shared" si="82"/>
        <v>0</v>
      </c>
      <c r="I374" s="17"/>
      <c r="J374" s="123"/>
      <c r="K374" s="17"/>
    </row>
    <row r="375" spans="1:11" ht="16.2" x14ac:dyDescent="0.3">
      <c r="A375" s="29"/>
      <c r="B375" s="47" t="s">
        <v>1642</v>
      </c>
      <c r="C375" s="4">
        <v>12</v>
      </c>
      <c r="D375" s="4">
        <v>8</v>
      </c>
      <c r="E375" s="4"/>
      <c r="F375" s="1"/>
      <c r="G375" s="17"/>
      <c r="H375" s="17"/>
      <c r="I375" s="17"/>
      <c r="J375" s="123"/>
      <c r="K375" s="17"/>
    </row>
    <row r="376" spans="1:11" s="140" customFormat="1" ht="32.4" x14ac:dyDescent="0.3">
      <c r="A376" s="139"/>
      <c r="B376" s="177" t="s">
        <v>1896</v>
      </c>
      <c r="C376" s="10">
        <v>12</v>
      </c>
      <c r="D376" s="10">
        <f t="shared" si="79"/>
        <v>10</v>
      </c>
      <c r="E376" s="10"/>
      <c r="F376" s="10">
        <f t="shared" si="80"/>
        <v>2</v>
      </c>
      <c r="G376" s="38">
        <f t="shared" si="81"/>
        <v>355</v>
      </c>
      <c r="H376" s="38">
        <f t="shared" ref="H376:H397" si="83">IF(F376&gt;2,F376-2,0)*133*5/3</f>
        <v>0</v>
      </c>
      <c r="I376" s="38"/>
      <c r="J376" s="82"/>
      <c r="K376" s="38">
        <f>133*8*2+133*2*4/3</f>
        <v>2482.6666666666665</v>
      </c>
    </row>
    <row r="377" spans="1:11" ht="16.2" x14ac:dyDescent="0.3">
      <c r="A377" s="29"/>
      <c r="B377" s="47" t="s">
        <v>1643</v>
      </c>
      <c r="C377" s="4">
        <v>12</v>
      </c>
      <c r="D377" s="4">
        <f t="shared" si="79"/>
        <v>10</v>
      </c>
      <c r="E377" s="4"/>
      <c r="F377" s="1">
        <f t="shared" si="80"/>
        <v>2</v>
      </c>
      <c r="G377" s="17"/>
      <c r="H377" s="17"/>
      <c r="I377" s="17"/>
      <c r="J377" s="77"/>
      <c r="K377" s="7"/>
    </row>
    <row r="378" spans="1:11" ht="16.2" x14ac:dyDescent="0.3">
      <c r="A378" s="29"/>
      <c r="B378" s="47" t="s">
        <v>1644</v>
      </c>
      <c r="C378" s="4">
        <v>12</v>
      </c>
      <c r="D378" s="4">
        <f t="shared" si="79"/>
        <v>10</v>
      </c>
      <c r="E378" s="4"/>
      <c r="F378" s="1">
        <f t="shared" si="80"/>
        <v>2</v>
      </c>
      <c r="G378" s="17">
        <f t="shared" si="81"/>
        <v>355</v>
      </c>
      <c r="H378" s="17">
        <f t="shared" si="83"/>
        <v>0</v>
      </c>
      <c r="I378" s="17"/>
      <c r="J378" s="77"/>
      <c r="K378" s="7"/>
    </row>
    <row r="379" spans="1:11" ht="16.2" x14ac:dyDescent="0.3">
      <c r="A379" s="29"/>
      <c r="B379" s="47" t="s">
        <v>1645</v>
      </c>
      <c r="C379" s="4">
        <v>12</v>
      </c>
      <c r="D379" s="4">
        <f t="shared" si="79"/>
        <v>10</v>
      </c>
      <c r="E379" s="4"/>
      <c r="F379" s="1">
        <f t="shared" si="80"/>
        <v>2</v>
      </c>
      <c r="G379" s="17">
        <f t="shared" si="81"/>
        <v>355</v>
      </c>
      <c r="H379" s="17">
        <f t="shared" si="83"/>
        <v>0</v>
      </c>
      <c r="I379" s="17"/>
      <c r="J379" s="77"/>
      <c r="K379" s="7"/>
    </row>
    <row r="380" spans="1:11" ht="16.2" x14ac:dyDescent="0.3">
      <c r="A380" s="29"/>
      <c r="B380" s="47" t="s">
        <v>1646</v>
      </c>
      <c r="C380" s="4"/>
      <c r="D380" s="4" t="str">
        <f t="shared" si="79"/>
        <v/>
      </c>
      <c r="E380" s="4"/>
      <c r="F380" s="1"/>
      <c r="G380" s="17"/>
      <c r="H380" s="17"/>
      <c r="I380" s="17"/>
      <c r="J380" s="77"/>
      <c r="K380" s="7"/>
    </row>
    <row r="381" spans="1:11" ht="16.2" x14ac:dyDescent="0.3">
      <c r="A381" s="29"/>
      <c r="B381" s="47" t="s">
        <v>1647</v>
      </c>
      <c r="C381" s="4"/>
      <c r="D381" s="4" t="str">
        <f t="shared" si="79"/>
        <v/>
      </c>
      <c r="E381" s="4"/>
      <c r="F381" s="1"/>
      <c r="G381" s="17"/>
      <c r="H381" s="17"/>
      <c r="I381" s="17"/>
      <c r="J381" s="77"/>
      <c r="K381" s="7"/>
    </row>
    <row r="382" spans="1:11" ht="16.2" x14ac:dyDescent="0.3">
      <c r="A382" s="29"/>
      <c r="B382" s="47" t="s">
        <v>1648</v>
      </c>
      <c r="C382" s="4"/>
      <c r="D382" s="4" t="str">
        <f t="shared" si="79"/>
        <v/>
      </c>
      <c r="E382" s="4"/>
      <c r="F382" s="1"/>
      <c r="G382" s="17"/>
      <c r="H382" s="17"/>
      <c r="I382" s="17"/>
      <c r="J382" s="77"/>
      <c r="K382" s="7"/>
    </row>
    <row r="383" spans="1:11" ht="16.2" x14ac:dyDescent="0.3">
      <c r="A383" s="29"/>
      <c r="B383" s="47" t="s">
        <v>1649</v>
      </c>
      <c r="C383" s="4">
        <v>12</v>
      </c>
      <c r="D383" s="4">
        <f t="shared" si="79"/>
        <v>10</v>
      </c>
      <c r="E383" s="4"/>
      <c r="F383" s="1">
        <f t="shared" si="80"/>
        <v>2</v>
      </c>
      <c r="G383" s="17">
        <f t="shared" ref="G383:G386" si="84">ROUND(IF(2&lt;F383,2,F383)*133*4/3,0)</f>
        <v>355</v>
      </c>
      <c r="H383" s="17">
        <f t="shared" si="83"/>
        <v>0</v>
      </c>
      <c r="I383" s="17"/>
      <c r="J383" s="77"/>
      <c r="K383" s="7"/>
    </row>
    <row r="384" spans="1:11" ht="16.2" x14ac:dyDescent="0.3">
      <c r="A384" s="29"/>
      <c r="B384" s="47" t="s">
        <v>1650</v>
      </c>
      <c r="C384" s="4">
        <v>12</v>
      </c>
      <c r="D384" s="4">
        <f t="shared" si="79"/>
        <v>10</v>
      </c>
      <c r="E384" s="4"/>
      <c r="F384" s="1">
        <f t="shared" si="80"/>
        <v>2</v>
      </c>
      <c r="G384" s="17">
        <f t="shared" si="84"/>
        <v>355</v>
      </c>
      <c r="H384" s="17">
        <f t="shared" si="83"/>
        <v>0</v>
      </c>
      <c r="I384" s="17"/>
      <c r="J384" s="77"/>
      <c r="K384" s="7"/>
    </row>
    <row r="385" spans="1:11" ht="16.2" x14ac:dyDescent="0.3">
      <c r="A385" s="29"/>
      <c r="B385" s="47" t="s">
        <v>1651</v>
      </c>
      <c r="C385" s="4">
        <v>12</v>
      </c>
      <c r="D385" s="4">
        <f t="shared" si="79"/>
        <v>10</v>
      </c>
      <c r="E385" s="4"/>
      <c r="F385" s="1">
        <f t="shared" si="80"/>
        <v>2</v>
      </c>
      <c r="G385" s="17">
        <f t="shared" si="84"/>
        <v>355</v>
      </c>
      <c r="H385" s="17">
        <f t="shared" si="83"/>
        <v>0</v>
      </c>
      <c r="I385" s="17"/>
      <c r="J385" s="77"/>
      <c r="K385" s="7"/>
    </row>
    <row r="386" spans="1:11" ht="16.2" x14ac:dyDescent="0.3">
      <c r="A386" s="29"/>
      <c r="B386" s="47" t="s">
        <v>1652</v>
      </c>
      <c r="C386" s="4">
        <v>12</v>
      </c>
      <c r="D386" s="4">
        <v>10</v>
      </c>
      <c r="E386" s="4"/>
      <c r="F386" s="1">
        <f t="shared" si="80"/>
        <v>2</v>
      </c>
      <c r="G386" s="17">
        <f t="shared" si="84"/>
        <v>355</v>
      </c>
      <c r="H386" s="17">
        <f t="shared" si="83"/>
        <v>0</v>
      </c>
      <c r="I386" s="17"/>
      <c r="J386" s="77"/>
      <c r="K386" s="7"/>
    </row>
    <row r="387" spans="1:11" ht="16.2" x14ac:dyDescent="0.3">
      <c r="A387" s="29"/>
      <c r="B387" s="47" t="s">
        <v>1653</v>
      </c>
      <c r="C387" s="4">
        <v>8</v>
      </c>
      <c r="D387" s="4">
        <f t="shared" si="79"/>
        <v>7</v>
      </c>
      <c r="E387" s="4"/>
      <c r="F387" s="1"/>
      <c r="G387" s="17"/>
      <c r="H387" s="17"/>
      <c r="I387" s="17"/>
      <c r="J387" s="77"/>
      <c r="K387" s="7"/>
    </row>
    <row r="388" spans="1:11" ht="16.2" x14ac:dyDescent="0.3">
      <c r="A388" s="29"/>
      <c r="B388" s="47" t="s">
        <v>1654</v>
      </c>
      <c r="C388" s="4"/>
      <c r="D388" s="4" t="str">
        <f t="shared" si="79"/>
        <v/>
      </c>
      <c r="E388" s="4"/>
      <c r="F388" s="1"/>
      <c r="G388" s="17"/>
      <c r="H388" s="17"/>
      <c r="I388" s="17"/>
      <c r="J388" s="77"/>
      <c r="K388" s="7"/>
    </row>
    <row r="389" spans="1:11" ht="16.2" x14ac:dyDescent="0.3">
      <c r="A389" s="29"/>
      <c r="B389" s="47" t="s">
        <v>1655</v>
      </c>
      <c r="C389" s="4">
        <v>12</v>
      </c>
      <c r="D389" s="4">
        <f t="shared" si="79"/>
        <v>10</v>
      </c>
      <c r="E389" s="4"/>
      <c r="F389" s="1">
        <f t="shared" si="80"/>
        <v>2</v>
      </c>
      <c r="G389" s="17">
        <f t="shared" ref="G389:G393" si="85">ROUND(IF(2&lt;F389,2,F389)*133*4/3,0)</f>
        <v>355</v>
      </c>
      <c r="H389" s="17">
        <f t="shared" si="83"/>
        <v>0</v>
      </c>
      <c r="I389" s="17"/>
      <c r="J389" s="77"/>
      <c r="K389" s="7"/>
    </row>
    <row r="390" spans="1:11" ht="16.2" x14ac:dyDescent="0.3">
      <c r="A390" s="29"/>
      <c r="B390" s="47" t="s">
        <v>1656</v>
      </c>
      <c r="C390" s="4">
        <v>12</v>
      </c>
      <c r="D390" s="4">
        <f t="shared" si="79"/>
        <v>10</v>
      </c>
      <c r="E390" s="4"/>
      <c r="F390" s="1">
        <f t="shared" si="80"/>
        <v>2</v>
      </c>
      <c r="G390" s="17">
        <f t="shared" si="85"/>
        <v>355</v>
      </c>
      <c r="H390" s="17">
        <f t="shared" si="83"/>
        <v>0</v>
      </c>
      <c r="I390" s="17"/>
      <c r="J390" s="77"/>
      <c r="K390" s="7"/>
    </row>
    <row r="391" spans="1:11" ht="16.2" x14ac:dyDescent="0.3">
      <c r="A391" s="29"/>
      <c r="B391" s="47" t="s">
        <v>1657</v>
      </c>
      <c r="C391" s="4">
        <v>12</v>
      </c>
      <c r="D391" s="4">
        <f t="shared" si="79"/>
        <v>10</v>
      </c>
      <c r="E391" s="4"/>
      <c r="F391" s="1">
        <f t="shared" si="80"/>
        <v>2</v>
      </c>
      <c r="G391" s="17">
        <f t="shared" si="85"/>
        <v>355</v>
      </c>
      <c r="H391" s="17">
        <f t="shared" si="83"/>
        <v>0</v>
      </c>
      <c r="I391" s="17"/>
      <c r="J391" s="77"/>
      <c r="K391" s="7"/>
    </row>
    <row r="392" spans="1:11" ht="16.2" x14ac:dyDescent="0.3">
      <c r="A392" s="29"/>
      <c r="B392" s="47" t="s">
        <v>1658</v>
      </c>
      <c r="C392" s="4">
        <v>12</v>
      </c>
      <c r="D392" s="4">
        <f t="shared" si="79"/>
        <v>10</v>
      </c>
      <c r="E392" s="4"/>
      <c r="F392" s="1">
        <f t="shared" si="80"/>
        <v>2</v>
      </c>
      <c r="G392" s="17">
        <f t="shared" si="85"/>
        <v>355</v>
      </c>
      <c r="H392" s="17">
        <f t="shared" si="83"/>
        <v>0</v>
      </c>
      <c r="I392" s="17"/>
      <c r="J392" s="77"/>
      <c r="K392" s="7"/>
    </row>
    <row r="393" spans="1:11" ht="16.2" x14ac:dyDescent="0.3">
      <c r="A393" s="29"/>
      <c r="B393" s="47" t="s">
        <v>1659</v>
      </c>
      <c r="C393" s="4">
        <v>12</v>
      </c>
      <c r="D393" s="4">
        <f t="shared" si="79"/>
        <v>10</v>
      </c>
      <c r="E393" s="4"/>
      <c r="F393" s="1">
        <f t="shared" si="80"/>
        <v>2</v>
      </c>
      <c r="G393" s="17">
        <f t="shared" si="85"/>
        <v>355</v>
      </c>
      <c r="H393" s="17">
        <f t="shared" si="83"/>
        <v>0</v>
      </c>
      <c r="I393" s="17"/>
      <c r="J393" s="77"/>
      <c r="K393" s="7"/>
    </row>
    <row r="394" spans="1:11" ht="16.2" x14ac:dyDescent="0.3">
      <c r="A394" s="29"/>
      <c r="B394" s="47" t="s">
        <v>1660</v>
      </c>
      <c r="C394" s="4">
        <v>8</v>
      </c>
      <c r="D394" s="4">
        <f t="shared" si="79"/>
        <v>7</v>
      </c>
      <c r="E394" s="4"/>
      <c r="F394" s="4"/>
      <c r="G394" s="17"/>
      <c r="H394" s="17"/>
      <c r="I394" s="17"/>
      <c r="J394" s="77"/>
      <c r="K394" s="7"/>
    </row>
    <row r="395" spans="1:11" ht="16.2" x14ac:dyDescent="0.3">
      <c r="A395" s="29"/>
      <c r="B395" s="47" t="s">
        <v>1661</v>
      </c>
      <c r="C395" s="4"/>
      <c r="D395" s="4" t="str">
        <f t="shared" si="79"/>
        <v/>
      </c>
      <c r="E395" s="4"/>
      <c r="F395" s="4"/>
      <c r="G395" s="17"/>
      <c r="H395" s="17"/>
      <c r="I395" s="17"/>
      <c r="J395" s="77"/>
      <c r="K395" s="7"/>
    </row>
    <row r="396" spans="1:11" ht="16.2" x14ac:dyDescent="0.3">
      <c r="A396" s="29"/>
      <c r="B396" s="47" t="s">
        <v>1662</v>
      </c>
      <c r="C396" s="4">
        <v>12</v>
      </c>
      <c r="D396" s="4">
        <f t="shared" si="79"/>
        <v>10</v>
      </c>
      <c r="E396" s="4"/>
      <c r="F396" s="4">
        <f t="shared" ref="F396:F397" si="86">D396-8</f>
        <v>2</v>
      </c>
      <c r="G396" s="17">
        <f t="shared" ref="G396:G397" si="87">ROUND(IF(2&lt;F396,2,F396)*133*4/3,0)</f>
        <v>355</v>
      </c>
      <c r="H396" s="17">
        <f t="shared" si="83"/>
        <v>0</v>
      </c>
      <c r="I396" s="17"/>
      <c r="J396" s="77"/>
      <c r="K396" s="7"/>
    </row>
    <row r="397" spans="1:11" ht="16.2" x14ac:dyDescent="0.3">
      <c r="A397" s="29"/>
      <c r="B397" s="47" t="s">
        <v>1663</v>
      </c>
      <c r="C397" s="4">
        <v>12</v>
      </c>
      <c r="D397" s="4">
        <f t="shared" si="79"/>
        <v>10</v>
      </c>
      <c r="E397" s="4"/>
      <c r="F397" s="4">
        <f t="shared" si="86"/>
        <v>2</v>
      </c>
      <c r="G397" s="17">
        <f t="shared" si="87"/>
        <v>355</v>
      </c>
      <c r="H397" s="17">
        <f t="shared" si="83"/>
        <v>0</v>
      </c>
      <c r="I397" s="17"/>
      <c r="J397" s="77"/>
      <c r="K397" s="7"/>
    </row>
    <row r="398" spans="1:11" ht="16.2" x14ac:dyDescent="0.3">
      <c r="A398" s="29"/>
      <c r="B398" s="8" t="s">
        <v>59</v>
      </c>
      <c r="C398" s="4"/>
      <c r="D398" s="4">
        <v>181</v>
      </c>
      <c r="E398" s="4"/>
      <c r="F398" s="4">
        <v>40</v>
      </c>
      <c r="G398" s="17"/>
      <c r="H398" s="17"/>
      <c r="I398" s="17"/>
      <c r="J398" s="77">
        <v>24073</v>
      </c>
      <c r="K398" s="7"/>
    </row>
    <row r="399" spans="1:11" ht="32.4" x14ac:dyDescent="0.3">
      <c r="A399" s="29"/>
      <c r="B399" s="90" t="s">
        <v>1849</v>
      </c>
      <c r="C399" s="27"/>
      <c r="D399" s="4"/>
      <c r="E399" s="4"/>
      <c r="F399" s="4"/>
      <c r="G399" s="1"/>
      <c r="H399" s="1"/>
      <c r="I399" s="1"/>
      <c r="J399" s="134" t="s">
        <v>1898</v>
      </c>
      <c r="K399" s="27" t="s">
        <v>1897</v>
      </c>
    </row>
    <row r="400" spans="1:11" ht="16.2" x14ac:dyDescent="0.3">
      <c r="A400" s="29"/>
      <c r="B400" s="8" t="s">
        <v>1817</v>
      </c>
      <c r="C400" s="27"/>
      <c r="D400" s="4"/>
      <c r="E400" s="4"/>
      <c r="F400" s="4"/>
      <c r="G400" s="1"/>
      <c r="H400" s="1"/>
      <c r="I400" s="1"/>
      <c r="J400" s="134" t="s">
        <v>1899</v>
      </c>
      <c r="K400" s="27"/>
    </row>
    <row r="401" spans="1:11" ht="16.2" x14ac:dyDescent="0.3">
      <c r="A401" s="29"/>
      <c r="B401" s="8" t="s">
        <v>1</v>
      </c>
      <c r="C401" s="27"/>
      <c r="D401" s="4"/>
      <c r="E401" s="4"/>
      <c r="F401" s="4"/>
      <c r="G401" s="1"/>
      <c r="H401" s="1"/>
      <c r="I401" s="1"/>
      <c r="J401" s="134" t="s">
        <v>1873</v>
      </c>
      <c r="K401" s="27"/>
    </row>
    <row r="402" spans="1:11" ht="16.2" x14ac:dyDescent="0.3">
      <c r="A402" s="29"/>
      <c r="B402" s="8" t="s">
        <v>405</v>
      </c>
      <c r="C402" s="9"/>
      <c r="D402" s="9" t="str">
        <f t="shared" ref="D402" si="88">IF((OR(C402&gt;12,C402=12)),C402-2,IF(C402=8,C402-1,""))</f>
        <v/>
      </c>
      <c r="E402" s="9"/>
      <c r="F402" s="9"/>
      <c r="G402" s="10"/>
      <c r="H402" s="10"/>
      <c r="I402" s="10"/>
      <c r="J402" s="78">
        <v>7350</v>
      </c>
      <c r="K402" s="15"/>
    </row>
    <row r="403" spans="1:11" x14ac:dyDescent="0.3">
      <c r="A403" s="29"/>
      <c r="K403" s="29"/>
    </row>
    <row r="404" spans="1:11" ht="16.2" x14ac:dyDescent="0.3">
      <c r="A404" s="29"/>
      <c r="B404" s="47" t="s">
        <v>1666</v>
      </c>
      <c r="C404" s="4">
        <v>12</v>
      </c>
      <c r="D404" s="4">
        <f t="shared" ref="D404:D434" si="89">IF((OR(C404&gt;12,C404=12)),C404-2,IF(C404=8,C404-1,""))</f>
        <v>10</v>
      </c>
      <c r="E404" s="4"/>
      <c r="F404" s="4">
        <f t="shared" ref="F404:F433" si="90">D404-8</f>
        <v>2</v>
      </c>
      <c r="G404" s="17">
        <f t="shared" ref="G404:G406" si="91">ROUND(IF(2&lt;F404,2,F404)*133*4/3,0)</f>
        <v>355</v>
      </c>
      <c r="H404" s="17">
        <f t="shared" ref="H404:H433" si="92">IF(F404&gt;2,F404-2,0)*133*5/3</f>
        <v>0</v>
      </c>
      <c r="I404" s="17"/>
      <c r="J404" s="77"/>
      <c r="K404" s="7"/>
    </row>
    <row r="405" spans="1:11" ht="16.2" x14ac:dyDescent="0.3">
      <c r="A405" s="29"/>
      <c r="B405" s="47" t="s">
        <v>1664</v>
      </c>
      <c r="C405" s="4">
        <v>12</v>
      </c>
      <c r="D405" s="4">
        <f t="shared" si="89"/>
        <v>10</v>
      </c>
      <c r="E405" s="4"/>
      <c r="F405" s="4">
        <f t="shared" si="90"/>
        <v>2</v>
      </c>
      <c r="G405" s="17">
        <f t="shared" si="91"/>
        <v>355</v>
      </c>
      <c r="H405" s="17">
        <f t="shared" si="92"/>
        <v>0</v>
      </c>
      <c r="I405" s="17"/>
      <c r="J405" s="77"/>
      <c r="K405" s="7"/>
    </row>
    <row r="406" spans="1:11" ht="16.2" x14ac:dyDescent="0.3">
      <c r="A406" s="29"/>
      <c r="B406" s="47" t="s">
        <v>1665</v>
      </c>
      <c r="C406" s="4">
        <v>12</v>
      </c>
      <c r="D406" s="4">
        <f t="shared" si="89"/>
        <v>10</v>
      </c>
      <c r="E406" s="4"/>
      <c r="F406" s="4">
        <f t="shared" si="90"/>
        <v>2</v>
      </c>
      <c r="G406" s="17">
        <f t="shared" si="91"/>
        <v>355</v>
      </c>
      <c r="H406" s="17">
        <f t="shared" si="92"/>
        <v>0</v>
      </c>
      <c r="I406" s="17"/>
      <c r="J406" s="77"/>
      <c r="K406" s="7"/>
    </row>
    <row r="407" spans="1:11" ht="16.2" x14ac:dyDescent="0.3">
      <c r="A407" s="29"/>
      <c r="B407" s="47" t="s">
        <v>1667</v>
      </c>
      <c r="C407" s="4">
        <v>8</v>
      </c>
      <c r="D407" s="4">
        <f t="shared" si="89"/>
        <v>7</v>
      </c>
      <c r="E407" s="4"/>
      <c r="F407" s="4"/>
      <c r="G407" s="17"/>
      <c r="H407" s="17"/>
      <c r="I407" s="17"/>
      <c r="J407" s="77"/>
      <c r="K407" s="7"/>
    </row>
    <row r="408" spans="1:11" ht="16.2" x14ac:dyDescent="0.3">
      <c r="A408" s="29"/>
      <c r="B408" s="47" t="s">
        <v>1668</v>
      </c>
      <c r="C408" s="4"/>
      <c r="D408" s="4" t="str">
        <f t="shared" si="89"/>
        <v/>
      </c>
      <c r="E408" s="4"/>
      <c r="F408" s="4"/>
      <c r="G408" s="17"/>
      <c r="H408" s="17"/>
      <c r="I408" s="17"/>
      <c r="J408" s="77"/>
      <c r="K408" s="7"/>
    </row>
    <row r="409" spans="1:11" ht="16.2" x14ac:dyDescent="0.3">
      <c r="A409" s="29"/>
      <c r="B409" s="47" t="s">
        <v>1669</v>
      </c>
      <c r="C409" s="4">
        <v>12</v>
      </c>
      <c r="D409" s="4">
        <f t="shared" si="89"/>
        <v>10</v>
      </c>
      <c r="E409" s="4"/>
      <c r="F409" s="4">
        <f t="shared" si="90"/>
        <v>2</v>
      </c>
      <c r="G409" s="17">
        <f t="shared" ref="G409:G412" si="93">ROUND(IF(2&lt;F409,2,F409)*133*4/3,0)</f>
        <v>355</v>
      </c>
      <c r="H409" s="17">
        <f t="shared" si="92"/>
        <v>0</v>
      </c>
      <c r="I409" s="17"/>
      <c r="J409" s="77"/>
      <c r="K409" s="7"/>
    </row>
    <row r="410" spans="1:11" ht="16.2" x14ac:dyDescent="0.3">
      <c r="A410" s="29"/>
      <c r="B410" s="47" t="s">
        <v>1670</v>
      </c>
      <c r="C410" s="4">
        <v>12</v>
      </c>
      <c r="D410" s="4">
        <f t="shared" si="89"/>
        <v>10</v>
      </c>
      <c r="E410" s="4"/>
      <c r="F410" s="4">
        <f t="shared" si="90"/>
        <v>2</v>
      </c>
      <c r="G410" s="17">
        <f t="shared" si="93"/>
        <v>355</v>
      </c>
      <c r="H410" s="17">
        <f t="shared" si="92"/>
        <v>0</v>
      </c>
      <c r="I410" s="17"/>
      <c r="J410" s="77"/>
      <c r="K410" s="7"/>
    </row>
    <row r="411" spans="1:11" ht="16.2" x14ac:dyDescent="0.3">
      <c r="A411" s="29"/>
      <c r="B411" s="47" t="s">
        <v>1671</v>
      </c>
      <c r="C411" s="4">
        <v>12</v>
      </c>
      <c r="D411" s="4">
        <f t="shared" si="89"/>
        <v>10</v>
      </c>
      <c r="E411" s="4"/>
      <c r="F411" s="4">
        <f t="shared" si="90"/>
        <v>2</v>
      </c>
      <c r="G411" s="17">
        <f t="shared" si="93"/>
        <v>355</v>
      </c>
      <c r="H411" s="17">
        <f t="shared" si="92"/>
        <v>0</v>
      </c>
      <c r="I411" s="17"/>
      <c r="J411" s="77"/>
      <c r="K411" s="7"/>
    </row>
    <row r="412" spans="1:11" ht="16.2" x14ac:dyDescent="0.3">
      <c r="A412" s="29"/>
      <c r="B412" s="47" t="s">
        <v>1672</v>
      </c>
      <c r="C412" s="4">
        <v>12</v>
      </c>
      <c r="D412" s="4">
        <f t="shared" si="89"/>
        <v>10</v>
      </c>
      <c r="E412" s="4"/>
      <c r="F412" s="4">
        <f t="shared" si="90"/>
        <v>2</v>
      </c>
      <c r="G412" s="17">
        <f t="shared" si="93"/>
        <v>355</v>
      </c>
      <c r="H412" s="17">
        <f t="shared" si="92"/>
        <v>0</v>
      </c>
      <c r="I412" s="17"/>
      <c r="J412" s="77"/>
      <c r="K412" s="7"/>
    </row>
    <row r="413" spans="1:11" ht="16.2" x14ac:dyDescent="0.3">
      <c r="A413" s="29"/>
      <c r="B413" s="47" t="s">
        <v>1673</v>
      </c>
      <c r="C413" s="4">
        <v>8</v>
      </c>
      <c r="D413" s="4">
        <f t="shared" si="89"/>
        <v>7</v>
      </c>
      <c r="E413" s="4"/>
      <c r="F413" s="4"/>
      <c r="G413" s="17"/>
      <c r="H413" s="17"/>
      <c r="I413" s="17"/>
      <c r="J413" s="77"/>
      <c r="K413" s="7"/>
    </row>
    <row r="414" spans="1:11" ht="16.2" x14ac:dyDescent="0.3">
      <c r="A414" s="29"/>
      <c r="B414" s="47" t="s">
        <v>1674</v>
      </c>
      <c r="C414" s="4"/>
      <c r="D414" s="4" t="str">
        <f t="shared" si="89"/>
        <v/>
      </c>
      <c r="E414" s="4"/>
      <c r="F414" s="4"/>
      <c r="G414" s="17"/>
      <c r="H414" s="17"/>
      <c r="I414" s="17"/>
      <c r="J414" s="77"/>
      <c r="K414" s="7"/>
    </row>
    <row r="415" spans="1:11" ht="16.2" x14ac:dyDescent="0.3">
      <c r="A415" s="29"/>
      <c r="B415" s="47" t="s">
        <v>1675</v>
      </c>
      <c r="C415" s="4">
        <v>12</v>
      </c>
      <c r="D415" s="4">
        <f t="shared" si="89"/>
        <v>10</v>
      </c>
      <c r="E415" s="4"/>
      <c r="F415" s="4">
        <f t="shared" si="90"/>
        <v>2</v>
      </c>
      <c r="G415" s="17">
        <f t="shared" ref="G415:G419" si="94">ROUND(IF(2&lt;F415,2,F415)*133*4/3,0)</f>
        <v>355</v>
      </c>
      <c r="H415" s="17">
        <f t="shared" si="92"/>
        <v>0</v>
      </c>
      <c r="I415" s="17"/>
      <c r="J415" s="77"/>
      <c r="K415" s="7"/>
    </row>
    <row r="416" spans="1:11" ht="16.2" x14ac:dyDescent="0.3">
      <c r="A416" s="29"/>
      <c r="B416" s="47" t="s">
        <v>1676</v>
      </c>
      <c r="C416" s="4">
        <v>12</v>
      </c>
      <c r="D416" s="4">
        <f t="shared" si="89"/>
        <v>10</v>
      </c>
      <c r="E416" s="4"/>
      <c r="F416" s="4">
        <f t="shared" si="90"/>
        <v>2</v>
      </c>
      <c r="G416" s="17">
        <f t="shared" si="94"/>
        <v>355</v>
      </c>
      <c r="H416" s="17">
        <f t="shared" si="92"/>
        <v>0</v>
      </c>
      <c r="I416" s="17"/>
      <c r="J416" s="77"/>
      <c r="K416" s="7"/>
    </row>
    <row r="417" spans="1:11" ht="16.2" x14ac:dyDescent="0.3">
      <c r="A417" s="29"/>
      <c r="B417" s="47" t="s">
        <v>1677</v>
      </c>
      <c r="C417" s="4">
        <v>12</v>
      </c>
      <c r="D417" s="4">
        <f t="shared" si="89"/>
        <v>10</v>
      </c>
      <c r="E417" s="4"/>
      <c r="F417" s="4">
        <f t="shared" si="90"/>
        <v>2</v>
      </c>
      <c r="G417" s="17">
        <f t="shared" si="94"/>
        <v>355</v>
      </c>
      <c r="H417" s="17">
        <f t="shared" si="92"/>
        <v>0</v>
      </c>
      <c r="I417" s="17"/>
      <c r="J417" s="77"/>
      <c r="K417" s="7"/>
    </row>
    <row r="418" spans="1:11" ht="16.2" x14ac:dyDescent="0.3">
      <c r="A418" s="29"/>
      <c r="B418" s="47" t="s">
        <v>1678</v>
      </c>
      <c r="C418" s="4">
        <v>12</v>
      </c>
      <c r="D418" s="4">
        <f t="shared" si="89"/>
        <v>10</v>
      </c>
      <c r="E418" s="4"/>
      <c r="F418" s="4">
        <f t="shared" si="90"/>
        <v>2</v>
      </c>
      <c r="G418" s="17">
        <f t="shared" si="94"/>
        <v>355</v>
      </c>
      <c r="H418" s="17">
        <f t="shared" si="92"/>
        <v>0</v>
      </c>
      <c r="I418" s="17"/>
      <c r="J418" s="77"/>
      <c r="K418" s="7"/>
    </row>
    <row r="419" spans="1:11" ht="16.2" x14ac:dyDescent="0.3">
      <c r="A419" s="29"/>
      <c r="B419" s="47" t="s">
        <v>1679</v>
      </c>
      <c r="C419" s="4">
        <v>12</v>
      </c>
      <c r="D419" s="4">
        <f t="shared" si="89"/>
        <v>10</v>
      </c>
      <c r="E419" s="4"/>
      <c r="F419" s="4">
        <f t="shared" si="90"/>
        <v>2</v>
      </c>
      <c r="G419" s="17">
        <f t="shared" si="94"/>
        <v>355</v>
      </c>
      <c r="H419" s="17">
        <f t="shared" si="92"/>
        <v>0</v>
      </c>
      <c r="I419" s="17"/>
      <c r="J419" s="77"/>
      <c r="K419" s="7"/>
    </row>
    <row r="420" spans="1:11" ht="16.2" x14ac:dyDescent="0.3">
      <c r="A420" s="29"/>
      <c r="B420" s="47" t="s">
        <v>1680</v>
      </c>
      <c r="C420" s="4">
        <v>8</v>
      </c>
      <c r="D420" s="4">
        <f t="shared" si="89"/>
        <v>7</v>
      </c>
      <c r="E420" s="4"/>
      <c r="F420" s="4"/>
      <c r="G420" s="17"/>
      <c r="H420" s="17"/>
      <c r="I420" s="17"/>
      <c r="J420" s="77"/>
      <c r="K420" s="7"/>
    </row>
    <row r="421" spans="1:11" ht="16.2" x14ac:dyDescent="0.3">
      <c r="A421" s="29"/>
      <c r="B421" s="47" t="s">
        <v>1681</v>
      </c>
      <c r="C421" s="4"/>
      <c r="D421" s="4" t="str">
        <f t="shared" si="89"/>
        <v/>
      </c>
      <c r="E421" s="4"/>
      <c r="F421" s="4"/>
      <c r="G421" s="17"/>
      <c r="H421" s="17"/>
      <c r="I421" s="17"/>
      <c r="J421" s="77"/>
      <c r="K421" s="7"/>
    </row>
    <row r="422" spans="1:11" ht="16.2" x14ac:dyDescent="0.3">
      <c r="A422" s="29"/>
      <c r="B422" s="47" t="s">
        <v>1682</v>
      </c>
      <c r="C422" s="4">
        <v>12</v>
      </c>
      <c r="D422" s="4">
        <f t="shared" si="89"/>
        <v>10</v>
      </c>
      <c r="E422" s="4"/>
      <c r="F422" s="4">
        <f t="shared" si="90"/>
        <v>2</v>
      </c>
      <c r="G422" s="17">
        <f t="shared" ref="G422:G426" si="95">ROUND(IF(2&lt;F422,2,F422)*133*4/3,0)</f>
        <v>355</v>
      </c>
      <c r="H422" s="17">
        <f t="shared" si="92"/>
        <v>0</v>
      </c>
      <c r="I422" s="17"/>
      <c r="J422" s="77"/>
      <c r="K422" s="7"/>
    </row>
    <row r="423" spans="1:11" ht="16.2" x14ac:dyDescent="0.3">
      <c r="A423" s="29"/>
      <c r="B423" s="47" t="s">
        <v>1683</v>
      </c>
      <c r="C423" s="4">
        <v>12</v>
      </c>
      <c r="D423" s="4">
        <f t="shared" si="89"/>
        <v>10</v>
      </c>
      <c r="E423" s="4"/>
      <c r="F423" s="4">
        <f t="shared" si="90"/>
        <v>2</v>
      </c>
      <c r="G423" s="17">
        <f t="shared" si="95"/>
        <v>355</v>
      </c>
      <c r="H423" s="17">
        <f t="shared" si="92"/>
        <v>0</v>
      </c>
      <c r="I423" s="17"/>
      <c r="J423" s="77"/>
      <c r="K423" s="7"/>
    </row>
    <row r="424" spans="1:11" ht="16.2" x14ac:dyDescent="0.3">
      <c r="A424" s="29"/>
      <c r="B424" s="47" t="s">
        <v>1684</v>
      </c>
      <c r="C424" s="4">
        <v>12</v>
      </c>
      <c r="D424" s="4">
        <f t="shared" si="89"/>
        <v>10</v>
      </c>
      <c r="E424" s="4"/>
      <c r="F424" s="4">
        <f t="shared" si="90"/>
        <v>2</v>
      </c>
      <c r="G424" s="17">
        <f t="shared" si="95"/>
        <v>355</v>
      </c>
      <c r="H424" s="17">
        <f t="shared" si="92"/>
        <v>0</v>
      </c>
      <c r="I424" s="17"/>
      <c r="J424" s="77"/>
      <c r="K424" s="7"/>
    </row>
    <row r="425" spans="1:11" ht="16.2" x14ac:dyDescent="0.3">
      <c r="A425" s="29"/>
      <c r="B425" s="47" t="s">
        <v>1685</v>
      </c>
      <c r="C425" s="4">
        <v>12</v>
      </c>
      <c r="D425" s="4">
        <f t="shared" si="89"/>
        <v>10</v>
      </c>
      <c r="E425" s="4"/>
      <c r="F425" s="4">
        <f t="shared" si="90"/>
        <v>2</v>
      </c>
      <c r="G425" s="17">
        <f t="shared" si="95"/>
        <v>355</v>
      </c>
      <c r="H425" s="17">
        <f t="shared" si="92"/>
        <v>0</v>
      </c>
      <c r="I425" s="17"/>
      <c r="J425" s="77"/>
      <c r="K425" s="7"/>
    </row>
    <row r="426" spans="1:11" ht="16.2" x14ac:dyDescent="0.3">
      <c r="A426" s="29"/>
      <c r="B426" s="47" t="s">
        <v>1686</v>
      </c>
      <c r="C426" s="4">
        <v>12</v>
      </c>
      <c r="D426" s="4">
        <f t="shared" si="89"/>
        <v>10</v>
      </c>
      <c r="E426" s="4"/>
      <c r="F426" s="4">
        <f t="shared" si="90"/>
        <v>2</v>
      </c>
      <c r="G426" s="17">
        <f t="shared" si="95"/>
        <v>355</v>
      </c>
      <c r="H426" s="17">
        <f t="shared" si="92"/>
        <v>0</v>
      </c>
      <c r="I426" s="17"/>
      <c r="J426" s="77"/>
      <c r="K426" s="7"/>
    </row>
    <row r="427" spans="1:11" ht="16.2" x14ac:dyDescent="0.3">
      <c r="A427" s="29"/>
      <c r="B427" s="47" t="s">
        <v>1687</v>
      </c>
      <c r="C427" s="4">
        <v>8</v>
      </c>
      <c r="D427" s="4">
        <f t="shared" si="89"/>
        <v>7</v>
      </c>
      <c r="E427" s="4"/>
      <c r="F427" s="4"/>
      <c r="G427" s="17"/>
      <c r="H427" s="17"/>
      <c r="I427" s="17"/>
      <c r="J427" s="77"/>
      <c r="K427" s="7"/>
    </row>
    <row r="428" spans="1:11" ht="16.2" x14ac:dyDescent="0.3">
      <c r="A428" s="29"/>
      <c r="B428" s="47" t="s">
        <v>1688</v>
      </c>
      <c r="C428" s="4"/>
      <c r="D428" s="4" t="str">
        <f t="shared" si="89"/>
        <v/>
      </c>
      <c r="E428" s="4"/>
      <c r="F428" s="4"/>
      <c r="G428" s="17"/>
      <c r="H428" s="17"/>
      <c r="I428" s="17"/>
      <c r="J428" s="77"/>
      <c r="K428" s="7"/>
    </row>
    <row r="429" spans="1:11" ht="16.2" x14ac:dyDescent="0.3">
      <c r="A429" s="29"/>
      <c r="B429" s="47" t="s">
        <v>1689</v>
      </c>
      <c r="C429" s="4">
        <v>12</v>
      </c>
      <c r="D429" s="4">
        <f t="shared" si="89"/>
        <v>10</v>
      </c>
      <c r="E429" s="4"/>
      <c r="F429" s="4">
        <f t="shared" si="90"/>
        <v>2</v>
      </c>
      <c r="G429" s="17">
        <f t="shared" ref="G429:G433" si="96">ROUND(IF(2&lt;F429,2,F429)*133*4/3,0)</f>
        <v>355</v>
      </c>
      <c r="H429" s="17">
        <f t="shared" si="92"/>
        <v>0</v>
      </c>
      <c r="I429" s="17"/>
      <c r="J429" s="77"/>
      <c r="K429" s="7"/>
    </row>
    <row r="430" spans="1:11" ht="16.2" x14ac:dyDescent="0.3">
      <c r="A430" s="29"/>
      <c r="B430" s="47" t="s">
        <v>1690</v>
      </c>
      <c r="C430" s="4">
        <v>12</v>
      </c>
      <c r="D430" s="4">
        <f t="shared" si="89"/>
        <v>10</v>
      </c>
      <c r="E430" s="4"/>
      <c r="F430" s="4">
        <f t="shared" si="90"/>
        <v>2</v>
      </c>
      <c r="G430" s="17">
        <f t="shared" si="96"/>
        <v>355</v>
      </c>
      <c r="H430" s="17">
        <f t="shared" si="92"/>
        <v>0</v>
      </c>
      <c r="I430" s="17"/>
      <c r="J430" s="77"/>
      <c r="K430" s="7"/>
    </row>
    <row r="431" spans="1:11" ht="16.2" x14ac:dyDescent="0.3">
      <c r="A431" s="29"/>
      <c r="B431" s="47" t="s">
        <v>1691</v>
      </c>
      <c r="C431" s="4">
        <v>12</v>
      </c>
      <c r="D431" s="4">
        <f t="shared" si="89"/>
        <v>10</v>
      </c>
      <c r="E431" s="4"/>
      <c r="F431" s="4">
        <f t="shared" si="90"/>
        <v>2</v>
      </c>
      <c r="G431" s="17">
        <f t="shared" si="96"/>
        <v>355</v>
      </c>
      <c r="H431" s="17">
        <f t="shared" si="92"/>
        <v>0</v>
      </c>
      <c r="I431" s="17"/>
      <c r="J431" s="77"/>
      <c r="K431" s="7"/>
    </row>
    <row r="432" spans="1:11" ht="16.2" x14ac:dyDescent="0.3">
      <c r="A432" s="29"/>
      <c r="B432" s="47" t="s">
        <v>1692</v>
      </c>
      <c r="C432" s="4">
        <v>12</v>
      </c>
      <c r="D432" s="4">
        <f t="shared" si="89"/>
        <v>10</v>
      </c>
      <c r="E432" s="4"/>
      <c r="F432" s="4">
        <f t="shared" si="90"/>
        <v>2</v>
      </c>
      <c r="G432" s="17">
        <f t="shared" si="96"/>
        <v>355</v>
      </c>
      <c r="H432" s="17">
        <f t="shared" si="92"/>
        <v>0</v>
      </c>
      <c r="I432" s="17"/>
      <c r="J432" s="77"/>
      <c r="K432" s="7"/>
    </row>
    <row r="433" spans="1:11" ht="16.2" x14ac:dyDescent="0.3">
      <c r="A433" s="29"/>
      <c r="B433" s="47" t="s">
        <v>1693</v>
      </c>
      <c r="C433" s="4">
        <v>12</v>
      </c>
      <c r="D433" s="4">
        <f t="shared" si="89"/>
        <v>10</v>
      </c>
      <c r="E433" s="4"/>
      <c r="F433" s="4">
        <f t="shared" si="90"/>
        <v>2</v>
      </c>
      <c r="G433" s="17">
        <f t="shared" si="96"/>
        <v>355</v>
      </c>
      <c r="H433" s="17">
        <f t="shared" si="92"/>
        <v>0</v>
      </c>
      <c r="I433" s="17"/>
      <c r="J433" s="77"/>
      <c r="K433" s="7"/>
    </row>
    <row r="434" spans="1:11" ht="16.2" x14ac:dyDescent="0.3">
      <c r="A434" s="29"/>
      <c r="B434" s="47" t="s">
        <v>1694</v>
      </c>
      <c r="C434" s="4"/>
      <c r="D434" s="4" t="str">
        <f t="shared" si="89"/>
        <v/>
      </c>
      <c r="E434" s="4"/>
      <c r="F434" s="4"/>
      <c r="G434" s="17"/>
      <c r="H434" s="17"/>
      <c r="I434" s="17"/>
      <c r="J434" s="77"/>
      <c r="K434" s="7"/>
    </row>
    <row r="435" spans="1:11" ht="16.2" x14ac:dyDescent="0.3">
      <c r="A435" s="29"/>
      <c r="B435" s="8" t="s">
        <v>59</v>
      </c>
      <c r="C435" s="4"/>
      <c r="D435" s="4">
        <v>204</v>
      </c>
      <c r="E435" s="4"/>
      <c r="F435" s="4">
        <f>SUM(F404:F434)</f>
        <v>44</v>
      </c>
      <c r="G435" s="17"/>
      <c r="H435" s="17"/>
      <c r="I435" s="17"/>
      <c r="J435" s="77">
        <v>27132</v>
      </c>
      <c r="K435" s="7"/>
    </row>
    <row r="436" spans="1:11" ht="32.4" x14ac:dyDescent="0.3">
      <c r="A436" s="29"/>
      <c r="B436" s="90" t="s">
        <v>1849</v>
      </c>
      <c r="C436" s="27"/>
      <c r="D436" s="4"/>
      <c r="E436" s="4"/>
      <c r="F436" s="4"/>
      <c r="G436" s="1"/>
      <c r="H436" s="1"/>
      <c r="I436" s="1"/>
      <c r="J436" s="134" t="s">
        <v>1900</v>
      </c>
      <c r="K436" s="27"/>
    </row>
    <row r="437" spans="1:11" ht="16.2" x14ac:dyDescent="0.3">
      <c r="A437" s="29"/>
      <c r="B437" s="8" t="s">
        <v>1817</v>
      </c>
      <c r="C437" s="27"/>
      <c r="D437" s="4"/>
      <c r="E437" s="4"/>
      <c r="F437" s="4"/>
      <c r="G437" s="1"/>
      <c r="H437" s="1"/>
      <c r="I437" s="1"/>
      <c r="J437" s="134" t="s">
        <v>1901</v>
      </c>
      <c r="K437" s="27"/>
    </row>
    <row r="438" spans="1:11" ht="16.2" x14ac:dyDescent="0.3">
      <c r="A438" s="29"/>
      <c r="B438" s="8" t="s">
        <v>1</v>
      </c>
      <c r="C438" s="27"/>
      <c r="D438" s="4"/>
      <c r="E438" s="4"/>
      <c r="F438" s="4"/>
      <c r="G438" s="1"/>
      <c r="H438" s="1"/>
      <c r="I438" s="1"/>
      <c r="J438" s="134" t="s">
        <v>1875</v>
      </c>
      <c r="K438" s="27"/>
    </row>
    <row r="439" spans="1:11" ht="16.2" x14ac:dyDescent="0.3">
      <c r="A439" s="29"/>
      <c r="B439" s="8" t="s">
        <v>405</v>
      </c>
      <c r="C439" s="9"/>
      <c r="D439" s="9" t="str">
        <f t="shared" ref="D439" si="97">IF((OR(C439&gt;12,C439=12)),C439-2,IF(C439=8,C439-1,""))</f>
        <v/>
      </c>
      <c r="E439" s="9"/>
      <c r="F439" s="9"/>
      <c r="G439" s="10"/>
      <c r="H439" s="10"/>
      <c r="I439" s="10"/>
      <c r="J439" s="78">
        <v>6065</v>
      </c>
      <c r="K439" s="15"/>
    </row>
    <row r="440" spans="1:11" x14ac:dyDescent="0.3">
      <c r="A440" s="29"/>
      <c r="K440" s="29"/>
    </row>
    <row r="441" spans="1:11" ht="16.2" x14ac:dyDescent="0.3">
      <c r="A441" s="29"/>
      <c r="B441" s="72" t="s">
        <v>1791</v>
      </c>
      <c r="C441" s="4">
        <v>8</v>
      </c>
      <c r="D441" s="4">
        <f t="shared" ref="D441" si="98">IF((OR(C441&gt;12,C441=12)),C441-2,IF(C441=8,C441-1,""))</f>
        <v>7</v>
      </c>
      <c r="E441" s="4">
        <f>IF(D441&lt;8,D441,8)</f>
        <v>7</v>
      </c>
      <c r="F441" s="4"/>
      <c r="G441" s="17"/>
      <c r="H441" s="17"/>
      <c r="I441" s="17"/>
      <c r="J441" s="77"/>
      <c r="K441" s="7"/>
    </row>
    <row r="442" spans="1:11" ht="16.2" x14ac:dyDescent="0.3">
      <c r="A442" s="29"/>
      <c r="B442" s="72" t="s">
        <v>1792</v>
      </c>
      <c r="C442" s="4"/>
      <c r="D442" s="29"/>
      <c r="E442" s="29"/>
      <c r="F442" s="4"/>
      <c r="G442" s="17"/>
      <c r="H442" s="17"/>
      <c r="I442" s="17"/>
      <c r="J442" s="77"/>
      <c r="K442" s="7"/>
    </row>
    <row r="443" spans="1:11" ht="16.2" x14ac:dyDescent="0.3">
      <c r="A443" s="29"/>
      <c r="B443" s="72" t="s">
        <v>1793</v>
      </c>
      <c r="C443" s="4"/>
      <c r="D443" s="4" t="str">
        <f t="shared" ref="D443:D471" si="99">IF((OR(C443&gt;12,C443=12)),C443-2,IF(C443=8,C443-1,""))</f>
        <v/>
      </c>
      <c r="E443" s="4"/>
      <c r="F443" s="4"/>
      <c r="G443" s="17"/>
      <c r="H443" s="17"/>
      <c r="I443" s="17"/>
      <c r="J443" s="77"/>
      <c r="K443" s="7"/>
    </row>
    <row r="444" spans="1:11" ht="16.2" x14ac:dyDescent="0.3">
      <c r="A444" s="29"/>
      <c r="B444" s="47" t="s">
        <v>1696</v>
      </c>
      <c r="C444" s="4">
        <v>12</v>
      </c>
      <c r="D444" s="4">
        <f t="shared" si="99"/>
        <v>10</v>
      </c>
      <c r="E444" s="4">
        <f>IF(D444&lt;8,D444,8)</f>
        <v>8</v>
      </c>
      <c r="F444" s="4">
        <f t="shared" ref="F444:F471" si="100">D444-8</f>
        <v>2</v>
      </c>
      <c r="G444" s="17">
        <f t="shared" ref="G444:G447" si="101">ROUND(IF(2&lt;F444,2,F444)*133*4/3,0)</f>
        <v>355</v>
      </c>
      <c r="H444" s="17">
        <f t="shared" ref="H444:H464" si="102">IF(F444&gt;2,F444-2,0)*133*5/3</f>
        <v>0</v>
      </c>
      <c r="I444" s="17"/>
      <c r="J444" s="77"/>
      <c r="K444" s="7"/>
    </row>
    <row r="445" spans="1:11" ht="16.2" x14ac:dyDescent="0.3">
      <c r="A445" s="29"/>
      <c r="B445" s="47" t="s">
        <v>1697</v>
      </c>
      <c r="C445" s="4">
        <v>12</v>
      </c>
      <c r="D445" s="4">
        <f t="shared" si="99"/>
        <v>10</v>
      </c>
      <c r="E445" s="4">
        <f t="shared" ref="E445:E448" si="103">IF(D445&lt;8,D445,8)</f>
        <v>8</v>
      </c>
      <c r="F445" s="4">
        <f t="shared" si="100"/>
        <v>2</v>
      </c>
      <c r="G445" s="17">
        <f t="shared" si="101"/>
        <v>355</v>
      </c>
      <c r="H445" s="17">
        <f t="shared" si="102"/>
        <v>0</v>
      </c>
      <c r="I445" s="17"/>
      <c r="J445" s="77"/>
      <c r="K445" s="7"/>
    </row>
    <row r="446" spans="1:11" ht="16.2" x14ac:dyDescent="0.3">
      <c r="A446" s="29"/>
      <c r="B446" s="47" t="s">
        <v>1698</v>
      </c>
      <c r="C446" s="4">
        <v>12</v>
      </c>
      <c r="D446" s="4">
        <f t="shared" si="99"/>
        <v>10</v>
      </c>
      <c r="E446" s="4">
        <f t="shared" si="103"/>
        <v>8</v>
      </c>
      <c r="F446" s="4">
        <f t="shared" si="100"/>
        <v>2</v>
      </c>
      <c r="G446" s="17">
        <f t="shared" si="101"/>
        <v>355</v>
      </c>
      <c r="H446" s="17">
        <f t="shared" si="102"/>
        <v>0</v>
      </c>
      <c r="I446" s="17"/>
      <c r="J446" s="77"/>
      <c r="K446" s="7"/>
    </row>
    <row r="447" spans="1:11" ht="16.2" x14ac:dyDescent="0.3">
      <c r="A447" s="29"/>
      <c r="B447" s="47" t="s">
        <v>1699</v>
      </c>
      <c r="C447" s="4">
        <v>12</v>
      </c>
      <c r="D447" s="4">
        <f t="shared" si="99"/>
        <v>10</v>
      </c>
      <c r="E447" s="4">
        <f t="shared" si="103"/>
        <v>8</v>
      </c>
      <c r="F447" s="4">
        <f t="shared" si="100"/>
        <v>2</v>
      </c>
      <c r="G447" s="17">
        <f t="shared" si="101"/>
        <v>355</v>
      </c>
      <c r="H447" s="17">
        <f t="shared" si="102"/>
        <v>0</v>
      </c>
      <c r="I447" s="17"/>
      <c r="J447" s="77"/>
      <c r="K447" s="7"/>
    </row>
    <row r="448" spans="1:11" ht="16.2" x14ac:dyDescent="0.3">
      <c r="A448" s="29"/>
      <c r="B448" s="47" t="s">
        <v>1700</v>
      </c>
      <c r="C448" s="4">
        <v>8</v>
      </c>
      <c r="D448" s="4">
        <f t="shared" si="99"/>
        <v>7</v>
      </c>
      <c r="E448" s="4">
        <f t="shared" si="103"/>
        <v>7</v>
      </c>
      <c r="F448" s="4"/>
      <c r="G448" s="17"/>
      <c r="H448" s="17"/>
      <c r="I448" s="17"/>
      <c r="J448" s="77"/>
      <c r="K448" s="7"/>
    </row>
    <row r="449" spans="1:11" ht="16.2" x14ac:dyDescent="0.3">
      <c r="A449" s="29"/>
      <c r="B449" s="47" t="s">
        <v>1701</v>
      </c>
      <c r="C449" s="4"/>
      <c r="D449" s="4" t="str">
        <f t="shared" si="99"/>
        <v/>
      </c>
      <c r="E449" s="4"/>
      <c r="F449" s="4"/>
      <c r="G449" s="17"/>
      <c r="H449" s="17"/>
      <c r="I449" s="17"/>
      <c r="J449" s="77"/>
      <c r="K449" s="7"/>
    </row>
    <row r="450" spans="1:11" ht="16.2" x14ac:dyDescent="0.3">
      <c r="A450" s="29"/>
      <c r="B450" s="47" t="s">
        <v>1702</v>
      </c>
      <c r="C450" s="4">
        <v>8</v>
      </c>
      <c r="D450" s="4">
        <f t="shared" si="99"/>
        <v>7</v>
      </c>
      <c r="E450" s="4">
        <f>IF(D450&lt;8,D450,8)</f>
        <v>7</v>
      </c>
      <c r="F450" s="4"/>
      <c r="G450" s="17"/>
      <c r="H450" s="17"/>
      <c r="I450" s="17"/>
      <c r="J450" s="77"/>
      <c r="K450" s="7"/>
    </row>
    <row r="451" spans="1:11" ht="16.2" x14ac:dyDescent="0.3">
      <c r="A451" s="29"/>
      <c r="B451" s="47" t="s">
        <v>1703</v>
      </c>
      <c r="C451" s="4"/>
      <c r="D451" s="4" t="str">
        <f t="shared" si="99"/>
        <v/>
      </c>
      <c r="E451" s="4"/>
      <c r="F451" s="4"/>
      <c r="G451" s="17"/>
      <c r="H451" s="17"/>
      <c r="I451" s="17"/>
      <c r="J451" s="77"/>
      <c r="K451" s="7"/>
    </row>
    <row r="452" spans="1:11" ht="16.2" x14ac:dyDescent="0.3">
      <c r="A452" s="29"/>
      <c r="B452" s="47" t="s">
        <v>1704</v>
      </c>
      <c r="C452" s="4">
        <v>12</v>
      </c>
      <c r="D452" s="4">
        <f t="shared" si="99"/>
        <v>10</v>
      </c>
      <c r="E452" s="4">
        <f>IF(D452&lt;8,D452,8)</f>
        <v>8</v>
      </c>
      <c r="F452" s="4">
        <f t="shared" si="100"/>
        <v>2</v>
      </c>
      <c r="G452" s="17">
        <f t="shared" ref="G452:G454" si="104">ROUND(IF(2&lt;F452,2,F452)*133*4/3,0)</f>
        <v>355</v>
      </c>
      <c r="H452" s="17">
        <f t="shared" si="102"/>
        <v>0</v>
      </c>
      <c r="I452" s="17"/>
      <c r="J452" s="77"/>
      <c r="K452" s="7"/>
    </row>
    <row r="453" spans="1:11" ht="16.2" x14ac:dyDescent="0.3">
      <c r="A453" s="29"/>
      <c r="B453" s="47" t="s">
        <v>1705</v>
      </c>
      <c r="C453" s="4">
        <v>12</v>
      </c>
      <c r="D453" s="4">
        <f t="shared" si="99"/>
        <v>10</v>
      </c>
      <c r="E453" s="4">
        <f t="shared" ref="E453:E455" si="105">IF(D453&lt;8,D453,8)</f>
        <v>8</v>
      </c>
      <c r="F453" s="4">
        <f t="shared" si="100"/>
        <v>2</v>
      </c>
      <c r="G453" s="17">
        <f t="shared" si="104"/>
        <v>355</v>
      </c>
      <c r="H453" s="17">
        <f t="shared" si="102"/>
        <v>0</v>
      </c>
      <c r="I453" s="17"/>
      <c r="J453" s="77"/>
      <c r="K453" s="7"/>
    </row>
    <row r="454" spans="1:11" ht="16.2" x14ac:dyDescent="0.3">
      <c r="A454" s="29"/>
      <c r="B454" s="47" t="s">
        <v>1706</v>
      </c>
      <c r="C454" s="4">
        <v>12</v>
      </c>
      <c r="D454" s="4">
        <f t="shared" si="99"/>
        <v>10</v>
      </c>
      <c r="E454" s="4">
        <f t="shared" si="105"/>
        <v>8</v>
      </c>
      <c r="F454" s="4">
        <f t="shared" si="100"/>
        <v>2</v>
      </c>
      <c r="G454" s="17">
        <f t="shared" si="104"/>
        <v>355</v>
      </c>
      <c r="H454" s="17">
        <f t="shared" si="102"/>
        <v>0</v>
      </c>
      <c r="I454" s="17"/>
      <c r="J454" s="77"/>
      <c r="K454" s="7"/>
    </row>
    <row r="455" spans="1:11" ht="16.2" x14ac:dyDescent="0.3">
      <c r="A455" s="29"/>
      <c r="B455" s="47" t="s">
        <v>1707</v>
      </c>
      <c r="C455" s="4">
        <v>8</v>
      </c>
      <c r="D455" s="4">
        <f t="shared" si="99"/>
        <v>7</v>
      </c>
      <c r="E455" s="4">
        <f t="shared" si="105"/>
        <v>7</v>
      </c>
      <c r="F455" s="4"/>
      <c r="G455" s="17"/>
      <c r="H455" s="17"/>
      <c r="I455" s="17"/>
      <c r="J455" s="77"/>
      <c r="K455" s="7"/>
    </row>
    <row r="456" spans="1:11" ht="16.2" x14ac:dyDescent="0.3">
      <c r="A456" s="29"/>
      <c r="B456" s="47" t="s">
        <v>1708</v>
      </c>
      <c r="C456" s="4"/>
      <c r="D456" s="4" t="str">
        <f t="shared" si="99"/>
        <v/>
      </c>
      <c r="E456" s="4"/>
      <c r="F456" s="4"/>
      <c r="G456" s="17"/>
      <c r="H456" s="17"/>
      <c r="I456" s="17"/>
      <c r="J456" s="77"/>
      <c r="K456" s="7"/>
    </row>
    <row r="457" spans="1:11" ht="16.2" x14ac:dyDescent="0.3">
      <c r="A457" s="29"/>
      <c r="B457" s="47" t="s">
        <v>1709</v>
      </c>
      <c r="C457" s="4">
        <v>12</v>
      </c>
      <c r="D457" s="4">
        <f t="shared" si="99"/>
        <v>10</v>
      </c>
      <c r="E457" s="4">
        <f>IF(D457&lt;8,D457,8)</f>
        <v>8</v>
      </c>
      <c r="F457" s="4">
        <f t="shared" si="100"/>
        <v>2</v>
      </c>
      <c r="G457" s="17">
        <f t="shared" ref="G457:G461" si="106">ROUND(IF(2&lt;F457,2,F457)*133*4/3,0)</f>
        <v>355</v>
      </c>
      <c r="H457" s="17">
        <f t="shared" si="102"/>
        <v>0</v>
      </c>
      <c r="I457" s="17"/>
      <c r="J457" s="77"/>
      <c r="K457" s="7"/>
    </row>
    <row r="458" spans="1:11" ht="16.2" x14ac:dyDescent="0.3">
      <c r="A458" s="29"/>
      <c r="B458" s="47" t="s">
        <v>1710</v>
      </c>
      <c r="C458" s="4">
        <v>12</v>
      </c>
      <c r="D458" s="4">
        <v>10</v>
      </c>
      <c r="E458" s="4">
        <f t="shared" ref="E458:E462" si="107">IF(D458&lt;8,D458,8)</f>
        <v>8</v>
      </c>
      <c r="F458" s="4">
        <f t="shared" si="100"/>
        <v>2</v>
      </c>
      <c r="G458" s="17">
        <f t="shared" si="106"/>
        <v>355</v>
      </c>
      <c r="H458" s="17">
        <f t="shared" si="102"/>
        <v>0</v>
      </c>
      <c r="I458" s="17"/>
      <c r="J458" s="77"/>
      <c r="K458" s="7"/>
    </row>
    <row r="459" spans="1:11" ht="16.2" x14ac:dyDescent="0.3">
      <c r="A459" s="29"/>
      <c r="B459" s="47" t="s">
        <v>1711</v>
      </c>
      <c r="C459" s="4">
        <v>12</v>
      </c>
      <c r="D459" s="4">
        <f t="shared" si="99"/>
        <v>10</v>
      </c>
      <c r="E459" s="4">
        <f t="shared" si="107"/>
        <v>8</v>
      </c>
      <c r="F459" s="4">
        <f t="shared" si="100"/>
        <v>2</v>
      </c>
      <c r="G459" s="17">
        <f t="shared" si="106"/>
        <v>355</v>
      </c>
      <c r="H459" s="17">
        <f t="shared" si="102"/>
        <v>0</v>
      </c>
      <c r="I459" s="17"/>
      <c r="J459" s="77"/>
      <c r="K459" s="7"/>
    </row>
    <row r="460" spans="1:11" ht="16.2" x14ac:dyDescent="0.3">
      <c r="A460" s="29"/>
      <c r="B460" s="47" t="s">
        <v>1712</v>
      </c>
      <c r="C460" s="4">
        <v>12</v>
      </c>
      <c r="D460" s="4">
        <f t="shared" si="99"/>
        <v>10</v>
      </c>
      <c r="E460" s="4">
        <f t="shared" si="107"/>
        <v>8</v>
      </c>
      <c r="F460" s="4">
        <f t="shared" si="100"/>
        <v>2</v>
      </c>
      <c r="G460" s="17">
        <f t="shared" si="106"/>
        <v>355</v>
      </c>
      <c r="H460" s="17">
        <f t="shared" si="102"/>
        <v>0</v>
      </c>
      <c r="I460" s="17"/>
      <c r="J460" s="77"/>
      <c r="K460" s="7"/>
    </row>
    <row r="461" spans="1:11" ht="16.2" x14ac:dyDescent="0.3">
      <c r="A461" s="29"/>
      <c r="B461" s="47" t="s">
        <v>1713</v>
      </c>
      <c r="C461" s="4">
        <v>12</v>
      </c>
      <c r="D461" s="4">
        <f t="shared" si="99"/>
        <v>10</v>
      </c>
      <c r="E461" s="4">
        <f t="shared" si="107"/>
        <v>8</v>
      </c>
      <c r="F461" s="4">
        <f t="shared" si="100"/>
        <v>2</v>
      </c>
      <c r="G461" s="17">
        <f t="shared" si="106"/>
        <v>355</v>
      </c>
      <c r="H461" s="17">
        <f t="shared" si="102"/>
        <v>0</v>
      </c>
      <c r="I461" s="17"/>
      <c r="J461" s="77"/>
      <c r="K461" s="7"/>
    </row>
    <row r="462" spans="1:11" ht="16.2" x14ac:dyDescent="0.3">
      <c r="A462" s="29"/>
      <c r="B462" s="47" t="s">
        <v>1714</v>
      </c>
      <c r="C462" s="4">
        <v>8</v>
      </c>
      <c r="D462" s="4">
        <f t="shared" si="99"/>
        <v>7</v>
      </c>
      <c r="E462" s="4">
        <f t="shared" si="107"/>
        <v>7</v>
      </c>
      <c r="F462" s="4"/>
      <c r="G462" s="17"/>
      <c r="H462" s="17"/>
      <c r="I462" s="17"/>
      <c r="J462" s="77"/>
      <c r="K462" s="7"/>
    </row>
    <row r="463" spans="1:11" ht="16.2" x14ac:dyDescent="0.3">
      <c r="A463" s="29"/>
      <c r="B463" s="47" t="s">
        <v>1715</v>
      </c>
      <c r="C463" s="4"/>
      <c r="D463" s="4" t="str">
        <f t="shared" si="99"/>
        <v/>
      </c>
      <c r="E463" s="4"/>
      <c r="F463" s="4"/>
      <c r="G463" s="17"/>
      <c r="H463" s="17"/>
      <c r="I463" s="17"/>
      <c r="J463" s="77"/>
      <c r="K463" s="7"/>
    </row>
    <row r="464" spans="1:11" ht="16.2" x14ac:dyDescent="0.3">
      <c r="A464" s="29"/>
      <c r="B464" s="47" t="s">
        <v>1716</v>
      </c>
      <c r="C464" s="4">
        <v>12</v>
      </c>
      <c r="D464" s="4">
        <f t="shared" si="99"/>
        <v>10</v>
      </c>
      <c r="E464" s="4">
        <f>IF(D464&lt;8,D464,8)</f>
        <v>8</v>
      </c>
      <c r="F464" s="4">
        <f t="shared" si="100"/>
        <v>2</v>
      </c>
      <c r="G464" s="17">
        <f t="shared" ref="G464" si="108">ROUND(IF(2&lt;F464,2,F464)*133*4/3,0)</f>
        <v>355</v>
      </c>
      <c r="H464" s="17">
        <f t="shared" si="102"/>
        <v>0</v>
      </c>
      <c r="I464" s="17"/>
      <c r="J464" s="77"/>
      <c r="K464" s="7"/>
    </row>
    <row r="465" spans="1:11" ht="16.2" x14ac:dyDescent="0.3">
      <c r="A465" s="29"/>
      <c r="B465" s="47" t="s">
        <v>1717</v>
      </c>
      <c r="C465" s="4"/>
      <c r="D465" s="4" t="str">
        <f t="shared" si="99"/>
        <v/>
      </c>
      <c r="E465" s="4"/>
      <c r="F465" s="4"/>
      <c r="G465" s="17"/>
      <c r="H465" s="17"/>
      <c r="I465" s="17"/>
      <c r="J465" s="77"/>
      <c r="K465" s="7"/>
    </row>
    <row r="466" spans="1:11" ht="16.2" x14ac:dyDescent="0.3">
      <c r="A466" s="29"/>
      <c r="B466" s="47" t="s">
        <v>1718</v>
      </c>
      <c r="C466" s="4">
        <v>12</v>
      </c>
      <c r="D466" s="4">
        <f t="shared" si="99"/>
        <v>10</v>
      </c>
      <c r="E466" s="4">
        <f>IF(D466&lt;8,D466,8)</f>
        <v>8</v>
      </c>
      <c r="F466" s="4">
        <f t="shared" si="100"/>
        <v>2</v>
      </c>
      <c r="G466" s="17">
        <f t="shared" ref="G466:G468" si="109">ROUND(IF(2&lt;F466,2,F466)*133*4/3,0)</f>
        <v>355</v>
      </c>
      <c r="H466" s="17">
        <f t="shared" ref="H466:H468" si="110">IF(F466&gt;2,F466-2,0)*133*5/3</f>
        <v>0</v>
      </c>
      <c r="I466" s="17"/>
      <c r="J466" s="77"/>
      <c r="K466" s="7"/>
    </row>
    <row r="467" spans="1:11" ht="16.2" x14ac:dyDescent="0.3">
      <c r="A467" s="29"/>
      <c r="B467" s="47" t="s">
        <v>1719</v>
      </c>
      <c r="C467" s="4">
        <v>12</v>
      </c>
      <c r="D467" s="4">
        <f t="shared" si="99"/>
        <v>10</v>
      </c>
      <c r="E467" s="4">
        <f t="shared" ref="E467:E469" si="111">IF(D467&lt;8,D467,8)</f>
        <v>8</v>
      </c>
      <c r="F467" s="4">
        <f t="shared" si="100"/>
        <v>2</v>
      </c>
      <c r="G467" s="17">
        <f t="shared" si="109"/>
        <v>355</v>
      </c>
      <c r="H467" s="17">
        <f t="shared" si="110"/>
        <v>0</v>
      </c>
      <c r="I467" s="17"/>
      <c r="J467" s="77"/>
      <c r="K467" s="7"/>
    </row>
    <row r="468" spans="1:11" ht="16.2" x14ac:dyDescent="0.3">
      <c r="A468" s="29"/>
      <c r="B468" s="47" t="s">
        <v>1720</v>
      </c>
      <c r="C468" s="4">
        <v>12</v>
      </c>
      <c r="D468" s="4">
        <f t="shared" si="99"/>
        <v>10</v>
      </c>
      <c r="E468" s="4">
        <f t="shared" si="111"/>
        <v>8</v>
      </c>
      <c r="F468" s="4">
        <f t="shared" si="100"/>
        <v>2</v>
      </c>
      <c r="G468" s="17">
        <f t="shared" si="109"/>
        <v>355</v>
      </c>
      <c r="H468" s="17">
        <f t="shared" si="110"/>
        <v>0</v>
      </c>
      <c r="I468" s="17"/>
      <c r="J468" s="77"/>
      <c r="K468" s="7"/>
    </row>
    <row r="469" spans="1:11" ht="16.2" x14ac:dyDescent="0.3">
      <c r="A469" s="29"/>
      <c r="B469" s="47" t="s">
        <v>1721</v>
      </c>
      <c r="C469" s="4">
        <v>8</v>
      </c>
      <c r="D469" s="4">
        <f t="shared" si="99"/>
        <v>7</v>
      </c>
      <c r="E469" s="4">
        <f t="shared" si="111"/>
        <v>7</v>
      </c>
      <c r="F469" s="4"/>
      <c r="G469" s="17"/>
      <c r="H469" s="17"/>
      <c r="I469" s="17"/>
      <c r="J469" s="77"/>
      <c r="K469" s="7"/>
    </row>
    <row r="470" spans="1:11" ht="16.2" x14ac:dyDescent="0.3">
      <c r="A470" s="29"/>
      <c r="B470" s="47" t="s">
        <v>1722</v>
      </c>
      <c r="C470" s="4"/>
      <c r="D470" s="4" t="str">
        <f t="shared" si="99"/>
        <v/>
      </c>
      <c r="E470" s="4"/>
      <c r="F470" s="4"/>
      <c r="G470" s="17"/>
      <c r="H470" s="17"/>
      <c r="I470" s="17"/>
      <c r="J470" s="77"/>
      <c r="K470" s="7"/>
    </row>
    <row r="471" spans="1:11" ht="16.2" x14ac:dyDescent="0.3">
      <c r="A471" s="29"/>
      <c r="B471" s="47" t="s">
        <v>1723</v>
      </c>
      <c r="C471" s="4">
        <v>12</v>
      </c>
      <c r="D471" s="4">
        <f t="shared" si="99"/>
        <v>10</v>
      </c>
      <c r="E471" s="4">
        <f>IF(D471&lt;8,D471,8)</f>
        <v>8</v>
      </c>
      <c r="F471" s="4">
        <f t="shared" si="100"/>
        <v>2</v>
      </c>
      <c r="G471" s="17">
        <f t="shared" ref="G471" si="112">ROUND(IF(2&lt;F471,2,F471)*133*4/3,0)</f>
        <v>355</v>
      </c>
      <c r="H471" s="17">
        <f t="shared" ref="H471" si="113">IF(F471&gt;2,F471-2,0)*133*5/3</f>
        <v>0</v>
      </c>
      <c r="I471" s="17"/>
      <c r="J471" s="77"/>
      <c r="K471" s="7"/>
    </row>
    <row r="472" spans="1:11" ht="16.2" x14ac:dyDescent="0.3">
      <c r="A472" s="29"/>
      <c r="B472" s="8" t="s">
        <v>59</v>
      </c>
      <c r="C472" s="4"/>
      <c r="D472" s="4">
        <v>178</v>
      </c>
      <c r="E472" s="4"/>
      <c r="F472" s="4">
        <f>SUM(F444:F471)</f>
        <v>34</v>
      </c>
      <c r="G472" s="17"/>
      <c r="H472" s="17"/>
      <c r="I472" s="17"/>
      <c r="J472" s="77">
        <v>23674</v>
      </c>
      <c r="K472" s="7"/>
    </row>
    <row r="473" spans="1:11" ht="32.4" x14ac:dyDescent="0.3">
      <c r="A473" s="29"/>
      <c r="B473" s="90" t="s">
        <v>1849</v>
      </c>
      <c r="C473" s="27"/>
      <c r="D473" s="4"/>
      <c r="E473" s="4"/>
      <c r="F473" s="4"/>
      <c r="G473" s="1"/>
      <c r="H473" s="1"/>
      <c r="I473" s="1"/>
      <c r="J473" s="134" t="s">
        <v>1876</v>
      </c>
      <c r="K473" s="27"/>
    </row>
    <row r="474" spans="1:11" ht="16.2" x14ac:dyDescent="0.3">
      <c r="A474" s="29"/>
      <c r="B474" s="8" t="s">
        <v>1817</v>
      </c>
      <c r="C474" s="27"/>
      <c r="D474" s="4"/>
      <c r="E474" s="4"/>
      <c r="F474" s="4"/>
      <c r="G474" s="1"/>
      <c r="H474" s="1"/>
      <c r="I474" s="1"/>
      <c r="J474" s="134" t="s">
        <v>1877</v>
      </c>
      <c r="K474" s="27"/>
    </row>
    <row r="475" spans="1:11" ht="32.4" x14ac:dyDescent="0.3">
      <c r="A475" s="29"/>
      <c r="B475" s="90" t="s">
        <v>1853</v>
      </c>
      <c r="C475" s="27"/>
      <c r="D475" s="4"/>
      <c r="E475" s="4"/>
      <c r="F475" s="4"/>
      <c r="G475" s="1"/>
      <c r="H475" s="1"/>
      <c r="I475" s="1"/>
      <c r="J475" s="134" t="s">
        <v>1878</v>
      </c>
      <c r="K475" s="27"/>
    </row>
    <row r="476" spans="1:11" ht="16.2" x14ac:dyDescent="0.3">
      <c r="A476" s="29"/>
      <c r="B476" s="8" t="s">
        <v>405</v>
      </c>
      <c r="C476" s="138"/>
      <c r="D476" s="9"/>
      <c r="E476" s="9"/>
      <c r="F476" s="9"/>
      <c r="G476" s="10"/>
      <c r="H476" s="10"/>
      <c r="I476" s="10"/>
      <c r="J476" s="141" t="s">
        <v>1879</v>
      </c>
      <c r="K476" s="138"/>
    </row>
    <row r="477" spans="1:11" x14ac:dyDescent="0.3">
      <c r="A477" s="29"/>
      <c r="K477" s="29"/>
    </row>
    <row r="478" spans="1:11" ht="16.2" x14ac:dyDescent="0.3">
      <c r="A478" s="29"/>
      <c r="B478" s="47" t="s">
        <v>1751</v>
      </c>
      <c r="C478" s="4">
        <v>12</v>
      </c>
      <c r="D478" s="4">
        <f t="shared" ref="D478:D508" si="114">IF((OR(C478&gt;12,C478=12)),C478-2,IF(C478=8,C478-1,""))</f>
        <v>10</v>
      </c>
      <c r="E478" s="4">
        <f>IF(D478&lt;8,D478,8)</f>
        <v>8</v>
      </c>
      <c r="F478" s="4">
        <f t="shared" ref="F478:F508" si="115">D478-8</f>
        <v>2</v>
      </c>
      <c r="G478" s="17">
        <f t="shared" ref="G478:G481" si="116">ROUND(IF(2&lt;F478,2,F478)*133*4/3,0)</f>
        <v>355</v>
      </c>
      <c r="H478" s="17">
        <f t="shared" ref="H478:H508" si="117">IF(F478&gt;2,F478-2,0)*133*5/3</f>
        <v>0</v>
      </c>
      <c r="I478" s="17"/>
      <c r="J478" s="77"/>
      <c r="K478" s="7"/>
    </row>
    <row r="479" spans="1:11" ht="16.2" x14ac:dyDescent="0.3">
      <c r="A479" s="29"/>
      <c r="B479" s="47" t="s">
        <v>1752</v>
      </c>
      <c r="C479" s="4">
        <v>12</v>
      </c>
      <c r="D479" s="4">
        <f t="shared" si="114"/>
        <v>10</v>
      </c>
      <c r="E479" s="4">
        <f t="shared" ref="E479:E482" si="118">IF(D479&lt;8,D479,8)</f>
        <v>8</v>
      </c>
      <c r="F479" s="4">
        <f t="shared" si="115"/>
        <v>2</v>
      </c>
      <c r="G479" s="17">
        <f t="shared" si="116"/>
        <v>355</v>
      </c>
      <c r="H479" s="17">
        <f t="shared" si="117"/>
        <v>0</v>
      </c>
      <c r="I479" s="17"/>
      <c r="J479" s="77"/>
      <c r="K479" s="7"/>
    </row>
    <row r="480" spans="1:11" ht="16.2" x14ac:dyDescent="0.3">
      <c r="A480" s="29"/>
      <c r="B480" s="47" t="s">
        <v>1724</v>
      </c>
      <c r="C480" s="4">
        <v>12</v>
      </c>
      <c r="D480" s="4">
        <f t="shared" si="114"/>
        <v>10</v>
      </c>
      <c r="E480" s="4">
        <f t="shared" si="118"/>
        <v>8</v>
      </c>
      <c r="F480" s="4">
        <f t="shared" si="115"/>
        <v>2</v>
      </c>
      <c r="G480" s="17">
        <f t="shared" si="116"/>
        <v>355</v>
      </c>
      <c r="H480" s="17">
        <f t="shared" si="117"/>
        <v>0</v>
      </c>
      <c r="I480" s="17"/>
      <c r="J480" s="77"/>
      <c r="K480" s="7"/>
    </row>
    <row r="481" spans="1:11" ht="16.2" x14ac:dyDescent="0.3">
      <c r="A481" s="29"/>
      <c r="B481" s="47" t="s">
        <v>1725</v>
      </c>
      <c r="C481" s="4">
        <v>12</v>
      </c>
      <c r="D481" s="4">
        <f t="shared" si="114"/>
        <v>10</v>
      </c>
      <c r="E481" s="4">
        <f t="shared" si="118"/>
        <v>8</v>
      </c>
      <c r="F481" s="4">
        <f t="shared" si="115"/>
        <v>2</v>
      </c>
      <c r="G481" s="17">
        <f t="shared" si="116"/>
        <v>355</v>
      </c>
      <c r="H481" s="17">
        <f t="shared" si="117"/>
        <v>0</v>
      </c>
      <c r="I481" s="17"/>
      <c r="J481" s="77"/>
      <c r="K481" s="7"/>
    </row>
    <row r="482" spans="1:11" ht="16.2" x14ac:dyDescent="0.3">
      <c r="A482" s="29"/>
      <c r="B482" s="47" t="s">
        <v>1726</v>
      </c>
      <c r="C482" s="4">
        <v>8</v>
      </c>
      <c r="D482" s="4">
        <f t="shared" si="114"/>
        <v>7</v>
      </c>
      <c r="E482" s="4">
        <f t="shared" si="118"/>
        <v>7</v>
      </c>
      <c r="F482" s="4"/>
      <c r="G482" s="17"/>
      <c r="H482" s="17"/>
      <c r="I482" s="17"/>
      <c r="J482" s="77"/>
      <c r="K482" s="7"/>
    </row>
    <row r="483" spans="1:11" ht="16.2" x14ac:dyDescent="0.3">
      <c r="A483" s="29"/>
      <c r="B483" s="47" t="s">
        <v>1727</v>
      </c>
      <c r="C483" s="4"/>
      <c r="D483" s="4" t="str">
        <f t="shared" si="114"/>
        <v/>
      </c>
      <c r="E483" s="4"/>
      <c r="F483" s="4"/>
      <c r="G483" s="17"/>
      <c r="H483" s="17"/>
      <c r="I483" s="17"/>
      <c r="J483" s="77"/>
      <c r="K483" s="7"/>
    </row>
    <row r="484" spans="1:11" ht="16.2" x14ac:dyDescent="0.3">
      <c r="A484" s="29"/>
      <c r="B484" s="47" t="s">
        <v>1728</v>
      </c>
      <c r="C484" s="4">
        <v>12</v>
      </c>
      <c r="D484" s="4">
        <f t="shared" si="114"/>
        <v>10</v>
      </c>
      <c r="E484" s="4">
        <f>IF(D484&lt;8,D484,8)</f>
        <v>8</v>
      </c>
      <c r="F484" s="4">
        <f t="shared" si="115"/>
        <v>2</v>
      </c>
      <c r="G484" s="17">
        <f t="shared" ref="G484:G488" si="119">ROUND(IF(2&lt;F484,2,F484)*133*4/3,0)</f>
        <v>355</v>
      </c>
      <c r="H484" s="17">
        <f t="shared" si="117"/>
        <v>0</v>
      </c>
      <c r="I484" s="17"/>
      <c r="J484" s="77"/>
      <c r="K484" s="7"/>
    </row>
    <row r="485" spans="1:11" ht="16.2" x14ac:dyDescent="0.3">
      <c r="A485" s="29"/>
      <c r="B485" s="47" t="s">
        <v>1729</v>
      </c>
      <c r="C485" s="4">
        <v>12</v>
      </c>
      <c r="D485" s="4">
        <f t="shared" si="114"/>
        <v>10</v>
      </c>
      <c r="E485" s="4">
        <f t="shared" ref="E485:E489" si="120">IF(D485&lt;8,D485,8)</f>
        <v>8</v>
      </c>
      <c r="F485" s="4">
        <f t="shared" si="115"/>
        <v>2</v>
      </c>
      <c r="G485" s="17">
        <f t="shared" si="119"/>
        <v>355</v>
      </c>
      <c r="H485" s="17">
        <f t="shared" si="117"/>
        <v>0</v>
      </c>
      <c r="I485" s="17"/>
      <c r="J485" s="77"/>
      <c r="K485" s="7"/>
    </row>
    <row r="486" spans="1:11" ht="16.2" x14ac:dyDescent="0.3">
      <c r="A486" s="29"/>
      <c r="B486" s="47" t="s">
        <v>1730</v>
      </c>
      <c r="C486" s="4">
        <v>12</v>
      </c>
      <c r="D486" s="4">
        <f t="shared" si="114"/>
        <v>10</v>
      </c>
      <c r="E486" s="4">
        <f t="shared" si="120"/>
        <v>8</v>
      </c>
      <c r="F486" s="4">
        <f t="shared" si="115"/>
        <v>2</v>
      </c>
      <c r="G486" s="17">
        <f t="shared" si="119"/>
        <v>355</v>
      </c>
      <c r="H486" s="17">
        <f t="shared" si="117"/>
        <v>0</v>
      </c>
      <c r="I486" s="17"/>
      <c r="J486" s="77"/>
      <c r="K486" s="7"/>
    </row>
    <row r="487" spans="1:11" ht="16.2" x14ac:dyDescent="0.3">
      <c r="A487" s="29"/>
      <c r="B487" s="47" t="s">
        <v>1731</v>
      </c>
      <c r="C487" s="4">
        <v>12</v>
      </c>
      <c r="D487" s="4">
        <f t="shared" si="114"/>
        <v>10</v>
      </c>
      <c r="E487" s="4">
        <f t="shared" si="120"/>
        <v>8</v>
      </c>
      <c r="F487" s="4">
        <f t="shared" si="115"/>
        <v>2</v>
      </c>
      <c r="G487" s="17">
        <f t="shared" si="119"/>
        <v>355</v>
      </c>
      <c r="H487" s="17">
        <f t="shared" si="117"/>
        <v>0</v>
      </c>
      <c r="I487" s="17"/>
      <c r="J487" s="77"/>
      <c r="K487" s="7"/>
    </row>
    <row r="488" spans="1:11" ht="16.2" x14ac:dyDescent="0.3">
      <c r="A488" s="29"/>
      <c r="B488" s="47" t="s">
        <v>1732</v>
      </c>
      <c r="C488" s="4">
        <v>12</v>
      </c>
      <c r="D488" s="4">
        <f t="shared" si="114"/>
        <v>10</v>
      </c>
      <c r="E488" s="4">
        <f t="shared" si="120"/>
        <v>8</v>
      </c>
      <c r="F488" s="4">
        <f t="shared" si="115"/>
        <v>2</v>
      </c>
      <c r="G488" s="17">
        <f t="shared" si="119"/>
        <v>355</v>
      </c>
      <c r="H488" s="17">
        <f t="shared" si="117"/>
        <v>0</v>
      </c>
      <c r="I488" s="17"/>
      <c r="J488" s="77"/>
      <c r="K488" s="7"/>
    </row>
    <row r="489" spans="1:11" ht="16.2" x14ac:dyDescent="0.3">
      <c r="A489" s="29"/>
      <c r="B489" s="47" t="s">
        <v>1753</v>
      </c>
      <c r="C489" s="4">
        <v>8</v>
      </c>
      <c r="D489" s="4">
        <f t="shared" si="114"/>
        <v>7</v>
      </c>
      <c r="E489" s="4">
        <f t="shared" si="120"/>
        <v>7</v>
      </c>
      <c r="F489" s="4"/>
      <c r="G489" s="17"/>
      <c r="H489" s="17"/>
      <c r="I489" s="17"/>
      <c r="J489" s="77"/>
      <c r="K489" s="7"/>
    </row>
    <row r="490" spans="1:11" ht="16.2" x14ac:dyDescent="0.3">
      <c r="A490" s="29"/>
      <c r="B490" s="47" t="s">
        <v>1733</v>
      </c>
      <c r="C490" s="4"/>
      <c r="D490" s="4" t="str">
        <f t="shared" si="114"/>
        <v/>
      </c>
      <c r="E490" s="4"/>
      <c r="F490" s="4"/>
      <c r="G490" s="17"/>
      <c r="H490" s="17"/>
      <c r="I490" s="17"/>
      <c r="J490" s="77"/>
      <c r="K490" s="7"/>
    </row>
    <row r="491" spans="1:11" ht="16.2" x14ac:dyDescent="0.3">
      <c r="A491" s="29"/>
      <c r="B491" s="47" t="s">
        <v>1734</v>
      </c>
      <c r="C491" s="4">
        <v>12</v>
      </c>
      <c r="D491" s="4">
        <f t="shared" si="114"/>
        <v>10</v>
      </c>
      <c r="E491" s="4">
        <f>IF(D491&lt;8,D491,8)</f>
        <v>8</v>
      </c>
      <c r="F491" s="4">
        <f t="shared" si="115"/>
        <v>2</v>
      </c>
      <c r="G491" s="17">
        <f t="shared" ref="G491:G495" si="121">ROUND(IF(2&lt;F491,2,F491)*133*4/3,0)</f>
        <v>355</v>
      </c>
      <c r="H491" s="17">
        <f t="shared" si="117"/>
        <v>0</v>
      </c>
      <c r="I491" s="17"/>
      <c r="J491" s="77"/>
      <c r="K491" s="7"/>
    </row>
    <row r="492" spans="1:11" ht="16.2" x14ac:dyDescent="0.3">
      <c r="A492" s="29"/>
      <c r="B492" s="47" t="s">
        <v>1735</v>
      </c>
      <c r="C492" s="4">
        <v>12</v>
      </c>
      <c r="D492" s="4">
        <f t="shared" si="114"/>
        <v>10</v>
      </c>
      <c r="E492" s="4">
        <f t="shared" ref="E492:E496" si="122">IF(D492&lt;8,D492,8)</f>
        <v>8</v>
      </c>
      <c r="F492" s="4">
        <f t="shared" si="115"/>
        <v>2</v>
      </c>
      <c r="G492" s="17">
        <f t="shared" si="121"/>
        <v>355</v>
      </c>
      <c r="H492" s="17">
        <f t="shared" si="117"/>
        <v>0</v>
      </c>
      <c r="I492" s="17"/>
      <c r="J492" s="77"/>
      <c r="K492" s="7"/>
    </row>
    <row r="493" spans="1:11" ht="16.2" x14ac:dyDescent="0.3">
      <c r="A493" s="29"/>
      <c r="B493" s="47" t="s">
        <v>1736</v>
      </c>
      <c r="C493" s="4">
        <v>12</v>
      </c>
      <c r="D493" s="4">
        <v>10</v>
      </c>
      <c r="E493" s="4">
        <f t="shared" si="122"/>
        <v>8</v>
      </c>
      <c r="F493" s="4">
        <f t="shared" si="115"/>
        <v>2</v>
      </c>
      <c r="G493" s="17">
        <f t="shared" si="121"/>
        <v>355</v>
      </c>
      <c r="H493" s="17">
        <f t="shared" si="117"/>
        <v>0</v>
      </c>
      <c r="I493" s="17"/>
      <c r="J493" s="77"/>
      <c r="K493" s="7"/>
    </row>
    <row r="494" spans="1:11" ht="16.2" x14ac:dyDescent="0.3">
      <c r="A494" s="29"/>
      <c r="B494" s="47" t="s">
        <v>1737</v>
      </c>
      <c r="C494" s="4">
        <v>12</v>
      </c>
      <c r="D494" s="4">
        <f t="shared" si="114"/>
        <v>10</v>
      </c>
      <c r="E494" s="4">
        <f t="shared" si="122"/>
        <v>8</v>
      </c>
      <c r="F494" s="4">
        <f t="shared" si="115"/>
        <v>2</v>
      </c>
      <c r="G494" s="17">
        <f t="shared" si="121"/>
        <v>355</v>
      </c>
      <c r="H494" s="17">
        <f t="shared" si="117"/>
        <v>0</v>
      </c>
      <c r="I494" s="17"/>
      <c r="J494" s="77"/>
      <c r="K494" s="7"/>
    </row>
    <row r="495" spans="1:11" ht="16.2" x14ac:dyDescent="0.3">
      <c r="A495" s="29"/>
      <c r="B495" s="47" t="s">
        <v>1738</v>
      </c>
      <c r="C495" s="4">
        <v>12</v>
      </c>
      <c r="D495" s="4">
        <f t="shared" si="114"/>
        <v>10</v>
      </c>
      <c r="E495" s="4">
        <f t="shared" si="122"/>
        <v>8</v>
      </c>
      <c r="F495" s="4">
        <f t="shared" si="115"/>
        <v>2</v>
      </c>
      <c r="G495" s="17">
        <f t="shared" si="121"/>
        <v>355</v>
      </c>
      <c r="H495" s="17">
        <f t="shared" si="117"/>
        <v>0</v>
      </c>
      <c r="I495" s="17"/>
      <c r="J495" s="77"/>
      <c r="K495" s="7"/>
    </row>
    <row r="496" spans="1:11" ht="16.2" x14ac:dyDescent="0.3">
      <c r="A496" s="29"/>
      <c r="B496" s="47" t="s">
        <v>1739</v>
      </c>
      <c r="C496" s="4">
        <v>8</v>
      </c>
      <c r="D496" s="4">
        <f t="shared" si="114"/>
        <v>7</v>
      </c>
      <c r="E496" s="4">
        <f t="shared" si="122"/>
        <v>7</v>
      </c>
      <c r="F496" s="4"/>
      <c r="G496" s="17"/>
      <c r="H496" s="17"/>
      <c r="I496" s="17"/>
      <c r="J496" s="77"/>
      <c r="K496" s="7"/>
    </row>
    <row r="497" spans="1:11" ht="16.2" x14ac:dyDescent="0.3">
      <c r="A497" s="29"/>
      <c r="B497" s="47" t="s">
        <v>1740</v>
      </c>
      <c r="C497" s="4"/>
      <c r="D497" s="4" t="str">
        <f t="shared" si="114"/>
        <v/>
      </c>
      <c r="E497" s="4"/>
      <c r="F497" s="4"/>
      <c r="G497" s="17"/>
      <c r="H497" s="17"/>
      <c r="I497" s="17"/>
      <c r="J497" s="77"/>
      <c r="K497" s="7"/>
    </row>
    <row r="498" spans="1:11" ht="16.2" x14ac:dyDescent="0.3">
      <c r="A498" s="29"/>
      <c r="B498" s="47" t="s">
        <v>1741</v>
      </c>
      <c r="C498" s="4">
        <v>12</v>
      </c>
      <c r="D498" s="4">
        <f t="shared" si="114"/>
        <v>10</v>
      </c>
      <c r="E498" s="4">
        <f>IF(D498&lt;8,D498,8)</f>
        <v>8</v>
      </c>
      <c r="F498" s="4">
        <f t="shared" si="115"/>
        <v>2</v>
      </c>
      <c r="G498" s="17">
        <f t="shared" ref="G498:G502" si="123">ROUND(IF(2&lt;F498,2,F498)*133*4/3,0)</f>
        <v>355</v>
      </c>
      <c r="H498" s="17">
        <f t="shared" si="117"/>
        <v>0</v>
      </c>
      <c r="I498" s="17"/>
      <c r="J498" s="77"/>
      <c r="K498" s="7"/>
    </row>
    <row r="499" spans="1:11" ht="16.2" x14ac:dyDescent="0.3">
      <c r="A499" s="29"/>
      <c r="B499" s="47" t="s">
        <v>1742</v>
      </c>
      <c r="C499" s="4">
        <v>12</v>
      </c>
      <c r="D499" s="4">
        <f t="shared" si="114"/>
        <v>10</v>
      </c>
      <c r="E499" s="4">
        <f t="shared" ref="E499:E508" si="124">IF(D499&lt;8,D499,8)</f>
        <v>8</v>
      </c>
      <c r="F499" s="4">
        <f t="shared" si="115"/>
        <v>2</v>
      </c>
      <c r="G499" s="17">
        <f t="shared" si="123"/>
        <v>355</v>
      </c>
      <c r="H499" s="17">
        <f t="shared" si="117"/>
        <v>0</v>
      </c>
      <c r="I499" s="17"/>
      <c r="J499" s="77"/>
      <c r="K499" s="7"/>
    </row>
    <row r="500" spans="1:11" ht="16.2" x14ac:dyDescent="0.3">
      <c r="A500" s="29"/>
      <c r="B500" s="47" t="s">
        <v>1743</v>
      </c>
      <c r="C500" s="4">
        <v>12</v>
      </c>
      <c r="D500" s="4">
        <f t="shared" si="114"/>
        <v>10</v>
      </c>
      <c r="E500" s="4">
        <f t="shared" si="124"/>
        <v>8</v>
      </c>
      <c r="F500" s="4">
        <f t="shared" si="115"/>
        <v>2</v>
      </c>
      <c r="G500" s="17">
        <f t="shared" si="123"/>
        <v>355</v>
      </c>
      <c r="H500" s="17">
        <f t="shared" si="117"/>
        <v>0</v>
      </c>
      <c r="I500" s="17"/>
      <c r="J500" s="77"/>
      <c r="K500" s="7"/>
    </row>
    <row r="501" spans="1:11" ht="16.2" x14ac:dyDescent="0.3">
      <c r="A501" s="29"/>
      <c r="B501" s="47" t="s">
        <v>1744</v>
      </c>
      <c r="C501" s="4">
        <v>12</v>
      </c>
      <c r="D501" s="4">
        <f t="shared" si="114"/>
        <v>10</v>
      </c>
      <c r="E501" s="4">
        <f t="shared" si="124"/>
        <v>8</v>
      </c>
      <c r="F501" s="4">
        <f t="shared" si="115"/>
        <v>2</v>
      </c>
      <c r="G501" s="17">
        <f t="shared" si="123"/>
        <v>355</v>
      </c>
      <c r="H501" s="17">
        <f t="shared" si="117"/>
        <v>0</v>
      </c>
      <c r="I501" s="17"/>
      <c r="J501" s="77"/>
      <c r="K501" s="7"/>
    </row>
    <row r="502" spans="1:11" ht="16.2" x14ac:dyDescent="0.3">
      <c r="A502" s="29"/>
      <c r="B502" s="47" t="s">
        <v>1745</v>
      </c>
      <c r="C502" s="4">
        <v>12</v>
      </c>
      <c r="D502" s="4">
        <f t="shared" si="114"/>
        <v>10</v>
      </c>
      <c r="E502" s="4">
        <f t="shared" si="124"/>
        <v>8</v>
      </c>
      <c r="F502" s="4">
        <f t="shared" si="115"/>
        <v>2</v>
      </c>
      <c r="G502" s="17">
        <f t="shared" si="123"/>
        <v>355</v>
      </c>
      <c r="H502" s="17">
        <f t="shared" si="117"/>
        <v>0</v>
      </c>
      <c r="I502" s="17"/>
      <c r="J502" s="77"/>
      <c r="K502" s="7"/>
    </row>
    <row r="503" spans="1:11" ht="16.2" x14ac:dyDescent="0.3">
      <c r="A503" s="29"/>
      <c r="B503" s="47" t="s">
        <v>1746</v>
      </c>
      <c r="C503" s="4">
        <v>8</v>
      </c>
      <c r="D503" s="4">
        <f t="shared" si="114"/>
        <v>7</v>
      </c>
      <c r="E503" s="4">
        <f t="shared" si="124"/>
        <v>7</v>
      </c>
      <c r="F503" s="4"/>
      <c r="G503" s="17"/>
      <c r="H503" s="17"/>
      <c r="I503" s="17"/>
      <c r="J503" s="77"/>
      <c r="K503" s="7"/>
    </row>
    <row r="504" spans="1:11" ht="16.2" x14ac:dyDescent="0.3">
      <c r="A504" s="29"/>
      <c r="B504" s="47" t="s">
        <v>1747</v>
      </c>
      <c r="C504" s="4"/>
      <c r="D504" s="4" t="str">
        <f t="shared" si="114"/>
        <v/>
      </c>
      <c r="E504" s="4"/>
      <c r="F504" s="4"/>
      <c r="G504" s="17"/>
      <c r="H504" s="17"/>
      <c r="I504" s="17"/>
      <c r="J504" s="77"/>
      <c r="K504" s="7"/>
    </row>
    <row r="505" spans="1:11" ht="16.2" x14ac:dyDescent="0.3">
      <c r="A505" s="29"/>
      <c r="B505" s="47" t="s">
        <v>1748</v>
      </c>
      <c r="C505" s="4">
        <v>12</v>
      </c>
      <c r="D505" s="4">
        <f t="shared" si="114"/>
        <v>10</v>
      </c>
      <c r="E505" s="4">
        <f t="shared" si="124"/>
        <v>8</v>
      </c>
      <c r="F505" s="4"/>
      <c r="G505" s="17"/>
      <c r="H505" s="17"/>
      <c r="I505" s="17"/>
      <c r="J505" s="77"/>
      <c r="K505" s="7"/>
    </row>
    <row r="506" spans="1:11" ht="16.2" x14ac:dyDescent="0.3">
      <c r="A506" s="29"/>
      <c r="B506" s="47" t="s">
        <v>1749</v>
      </c>
      <c r="C506" s="4">
        <v>12</v>
      </c>
      <c r="D506" s="4">
        <f t="shared" si="114"/>
        <v>10</v>
      </c>
      <c r="E506" s="4">
        <f t="shared" si="124"/>
        <v>8</v>
      </c>
      <c r="F506" s="4">
        <f t="shared" si="115"/>
        <v>2</v>
      </c>
      <c r="G506" s="17">
        <f t="shared" ref="G506:G508" si="125">ROUND(IF(2&lt;F506,2,F506)*133*4/3,0)</f>
        <v>355</v>
      </c>
      <c r="H506" s="17">
        <f t="shared" si="117"/>
        <v>0</v>
      </c>
      <c r="I506" s="17"/>
      <c r="J506" s="77"/>
      <c r="K506" s="7"/>
    </row>
    <row r="507" spans="1:11" ht="16.2" x14ac:dyDescent="0.3">
      <c r="A507" s="29"/>
      <c r="B507" s="47" t="s">
        <v>1750</v>
      </c>
      <c r="C507" s="4">
        <v>12</v>
      </c>
      <c r="D507" s="4">
        <f t="shared" si="114"/>
        <v>10</v>
      </c>
      <c r="E507" s="4">
        <f t="shared" si="124"/>
        <v>8</v>
      </c>
      <c r="F507" s="4">
        <f t="shared" si="115"/>
        <v>2</v>
      </c>
      <c r="G507" s="17">
        <f t="shared" si="125"/>
        <v>355</v>
      </c>
      <c r="H507" s="17">
        <f t="shared" si="117"/>
        <v>0</v>
      </c>
      <c r="I507" s="17"/>
      <c r="J507" s="77"/>
      <c r="K507" s="7"/>
    </row>
    <row r="508" spans="1:11" ht="16.2" x14ac:dyDescent="0.3">
      <c r="A508" s="29"/>
      <c r="B508" s="47" t="s">
        <v>1783</v>
      </c>
      <c r="C508" s="4">
        <v>12</v>
      </c>
      <c r="D508" s="4">
        <f t="shared" si="114"/>
        <v>10</v>
      </c>
      <c r="E508" s="4">
        <f t="shared" si="124"/>
        <v>8</v>
      </c>
      <c r="F508" s="4">
        <f t="shared" si="115"/>
        <v>2</v>
      </c>
      <c r="G508" s="17">
        <f t="shared" si="125"/>
        <v>355</v>
      </c>
      <c r="H508" s="17">
        <f t="shared" si="117"/>
        <v>0</v>
      </c>
      <c r="I508" s="17"/>
      <c r="J508" s="77"/>
      <c r="K508" s="7"/>
    </row>
    <row r="509" spans="1:11" ht="16.2" x14ac:dyDescent="0.3">
      <c r="A509" s="29"/>
      <c r="B509" s="8" t="s">
        <v>59</v>
      </c>
      <c r="C509" s="4"/>
      <c r="D509" s="4">
        <v>212</v>
      </c>
      <c r="E509" s="4"/>
      <c r="F509" s="4">
        <f>SUM(F478:F508)</f>
        <v>44</v>
      </c>
      <c r="G509" s="17"/>
      <c r="H509" s="17"/>
      <c r="I509" s="17"/>
      <c r="J509" s="77">
        <v>28196</v>
      </c>
      <c r="K509" s="7"/>
    </row>
    <row r="510" spans="1:11" ht="32.4" x14ac:dyDescent="0.3">
      <c r="A510" s="29"/>
      <c r="B510" s="90" t="s">
        <v>1849</v>
      </c>
      <c r="C510" s="27"/>
      <c r="D510" s="4"/>
      <c r="E510" s="4"/>
      <c r="F510" s="4"/>
      <c r="G510" s="1"/>
      <c r="H510" s="1"/>
      <c r="I510" s="1"/>
      <c r="J510" s="134" t="s">
        <v>1880</v>
      </c>
      <c r="K510" s="27"/>
    </row>
    <row r="511" spans="1:11" ht="16.2" x14ac:dyDescent="0.3">
      <c r="A511" s="29"/>
      <c r="B511" s="8" t="s">
        <v>1817</v>
      </c>
      <c r="C511" s="27"/>
      <c r="D511" s="4"/>
      <c r="E511" s="4"/>
      <c r="F511" s="4"/>
      <c r="G511" s="1"/>
      <c r="H511" s="1"/>
      <c r="I511" s="1"/>
      <c r="J511" s="134" t="s">
        <v>1881</v>
      </c>
      <c r="K511" s="27"/>
    </row>
    <row r="512" spans="1:11" ht="16.2" x14ac:dyDescent="0.3">
      <c r="A512" s="29"/>
      <c r="B512" s="8" t="s">
        <v>1</v>
      </c>
      <c r="C512" s="27"/>
      <c r="D512" s="4"/>
      <c r="E512" s="4"/>
      <c r="F512" s="4"/>
      <c r="G512" s="1"/>
      <c r="H512" s="1"/>
      <c r="I512" s="1"/>
      <c r="J512" s="134" t="s">
        <v>1882</v>
      </c>
      <c r="K512" s="27"/>
    </row>
    <row r="513" spans="1:11" ht="16.2" x14ac:dyDescent="0.3">
      <c r="A513" s="29"/>
      <c r="B513" s="8" t="s">
        <v>405</v>
      </c>
      <c r="C513" s="138"/>
      <c r="D513" s="9"/>
      <c r="E513" s="9"/>
      <c r="F513" s="9"/>
      <c r="G513" s="10"/>
      <c r="H513" s="10"/>
      <c r="I513" s="10"/>
      <c r="J513" s="141" t="s">
        <v>1883</v>
      </c>
      <c r="K513" s="138"/>
    </row>
    <row r="514" spans="1:11" x14ac:dyDescent="0.3">
      <c r="A514" s="29"/>
      <c r="K514" s="29"/>
    </row>
    <row r="515" spans="1:11" ht="16.2" x14ac:dyDescent="0.3">
      <c r="A515" s="29"/>
      <c r="B515" s="72" t="s">
        <v>1784</v>
      </c>
      <c r="C515" s="4">
        <v>12</v>
      </c>
      <c r="D515" s="4">
        <f t="shared" ref="D515:D543" si="126">IF((OR(C515&gt;12,C515=12)),C515-2,IF(C515=8,C515-1,""))</f>
        <v>10</v>
      </c>
      <c r="E515" s="4">
        <f t="shared" ref="E515:E516" si="127">IF(D515&lt;8,D515,8)</f>
        <v>8</v>
      </c>
      <c r="F515" s="4">
        <f t="shared" ref="F515:F541" si="128">D515-8</f>
        <v>2</v>
      </c>
      <c r="G515" s="17">
        <f t="shared" ref="G515" si="129">ROUND(IF(2&lt;F515,2,F515)*133*4/3,0)</f>
        <v>355</v>
      </c>
      <c r="H515" s="17">
        <f t="shared" ref="H515" si="130">IF(F515&gt;2,F515-2,0)*133*5/3</f>
        <v>0</v>
      </c>
      <c r="I515" s="17"/>
      <c r="J515" s="77"/>
      <c r="K515" s="7"/>
    </row>
    <row r="516" spans="1:11" ht="16.2" x14ac:dyDescent="0.3">
      <c r="A516" s="29"/>
      <c r="B516" s="47" t="s">
        <v>1754</v>
      </c>
      <c r="C516" s="4">
        <v>8</v>
      </c>
      <c r="D516" s="4">
        <f t="shared" si="126"/>
        <v>7</v>
      </c>
      <c r="E516" s="4">
        <f t="shared" si="127"/>
        <v>7</v>
      </c>
      <c r="F516" s="4"/>
      <c r="G516" s="17"/>
      <c r="H516" s="17"/>
      <c r="I516" s="17"/>
      <c r="J516" s="77"/>
      <c r="K516" s="7"/>
    </row>
    <row r="517" spans="1:11" ht="16.2" x14ac:dyDescent="0.3">
      <c r="A517" s="29"/>
      <c r="B517" s="47" t="s">
        <v>1755</v>
      </c>
      <c r="C517" s="4"/>
      <c r="D517" s="4" t="str">
        <f t="shared" si="126"/>
        <v/>
      </c>
      <c r="E517" s="4"/>
      <c r="F517" s="4"/>
      <c r="G517" s="17"/>
      <c r="H517" s="17"/>
      <c r="I517" s="17"/>
      <c r="J517" s="77"/>
      <c r="K517" s="7"/>
    </row>
    <row r="518" spans="1:11" ht="16.2" x14ac:dyDescent="0.3">
      <c r="A518" s="29"/>
      <c r="B518" s="47" t="s">
        <v>1756</v>
      </c>
      <c r="C518" s="4">
        <v>12</v>
      </c>
      <c r="D518" s="4">
        <f t="shared" si="126"/>
        <v>10</v>
      </c>
      <c r="E518" s="4">
        <f t="shared" ref="E518:E523" si="131">IF(D518&lt;8,D518,8)</f>
        <v>8</v>
      </c>
      <c r="F518" s="4">
        <f t="shared" si="128"/>
        <v>2</v>
      </c>
      <c r="G518" s="17">
        <f t="shared" ref="G518:G522" si="132">ROUND(IF(2&lt;F518,2,F518)*133*4/3,0)</f>
        <v>355</v>
      </c>
      <c r="H518" s="17">
        <f t="shared" ref="H518:H545" si="133">IF(F518&gt;2,F518-2,0)*133*5/3</f>
        <v>0</v>
      </c>
      <c r="I518" s="17"/>
      <c r="J518" s="77"/>
      <c r="K518" s="7"/>
    </row>
    <row r="519" spans="1:11" ht="16.2" x14ac:dyDescent="0.3">
      <c r="A519" s="29"/>
      <c r="B519" s="47" t="s">
        <v>1757</v>
      </c>
      <c r="C519" s="4">
        <v>12</v>
      </c>
      <c r="D519" s="4">
        <f t="shared" si="126"/>
        <v>10</v>
      </c>
      <c r="E519" s="4">
        <f t="shared" si="131"/>
        <v>8</v>
      </c>
      <c r="F519" s="4">
        <f t="shared" si="128"/>
        <v>2</v>
      </c>
      <c r="G519" s="17">
        <f t="shared" si="132"/>
        <v>355</v>
      </c>
      <c r="H519" s="17">
        <f t="shared" si="133"/>
        <v>0</v>
      </c>
      <c r="I519" s="17"/>
      <c r="J519" s="77"/>
      <c r="K519" s="7"/>
    </row>
    <row r="520" spans="1:11" ht="16.2" x14ac:dyDescent="0.3">
      <c r="A520" s="29"/>
      <c r="B520" s="47" t="s">
        <v>533</v>
      </c>
      <c r="C520" s="4">
        <v>12</v>
      </c>
      <c r="D520" s="4">
        <f t="shared" si="126"/>
        <v>10</v>
      </c>
      <c r="E520" s="4">
        <f t="shared" si="131"/>
        <v>8</v>
      </c>
      <c r="F520" s="4">
        <f t="shared" si="128"/>
        <v>2</v>
      </c>
      <c r="G520" s="17">
        <f t="shared" si="132"/>
        <v>355</v>
      </c>
      <c r="H520" s="17">
        <f t="shared" si="133"/>
        <v>0</v>
      </c>
      <c r="I520" s="17"/>
      <c r="J520" s="77"/>
      <c r="K520" s="7"/>
    </row>
    <row r="521" spans="1:11" ht="16.2" x14ac:dyDescent="0.3">
      <c r="A521" s="29"/>
      <c r="B521" s="47" t="s">
        <v>534</v>
      </c>
      <c r="C521" s="4">
        <v>12</v>
      </c>
      <c r="D521" s="4">
        <f t="shared" si="126"/>
        <v>10</v>
      </c>
      <c r="E521" s="4">
        <f t="shared" si="131"/>
        <v>8</v>
      </c>
      <c r="F521" s="4">
        <f t="shared" si="128"/>
        <v>2</v>
      </c>
      <c r="G521" s="17">
        <f t="shared" si="132"/>
        <v>355</v>
      </c>
      <c r="H521" s="17">
        <f t="shared" si="133"/>
        <v>0</v>
      </c>
      <c r="I521" s="17"/>
      <c r="J521" s="77"/>
      <c r="K521" s="7"/>
    </row>
    <row r="522" spans="1:11" ht="16.2" x14ac:dyDescent="0.3">
      <c r="A522" s="29"/>
      <c r="B522" s="47" t="s">
        <v>535</v>
      </c>
      <c r="C522" s="4">
        <v>12</v>
      </c>
      <c r="D522" s="4">
        <f t="shared" si="126"/>
        <v>10</v>
      </c>
      <c r="E522" s="4">
        <f t="shared" si="131"/>
        <v>8</v>
      </c>
      <c r="F522" s="4">
        <f t="shared" si="128"/>
        <v>2</v>
      </c>
      <c r="G522" s="17">
        <f t="shared" si="132"/>
        <v>355</v>
      </c>
      <c r="H522" s="17">
        <f t="shared" si="133"/>
        <v>0</v>
      </c>
      <c r="I522" s="17"/>
      <c r="J522" s="77"/>
      <c r="K522" s="7"/>
    </row>
    <row r="523" spans="1:11" ht="16.2" x14ac:dyDescent="0.3">
      <c r="A523" s="29"/>
      <c r="B523" s="47" t="s">
        <v>536</v>
      </c>
      <c r="C523" s="4">
        <v>8</v>
      </c>
      <c r="D523" s="4">
        <f t="shared" si="126"/>
        <v>7</v>
      </c>
      <c r="E523" s="4">
        <f t="shared" si="131"/>
        <v>7</v>
      </c>
      <c r="F523" s="4"/>
      <c r="G523" s="17"/>
      <c r="H523" s="17"/>
      <c r="I523" s="17"/>
      <c r="J523" s="77"/>
      <c r="K523" s="7"/>
    </row>
    <row r="524" spans="1:11" ht="16.2" x14ac:dyDescent="0.3">
      <c r="A524" s="29"/>
      <c r="B524" s="47" t="s">
        <v>537</v>
      </c>
      <c r="C524" s="4"/>
      <c r="D524" s="4" t="str">
        <f t="shared" si="126"/>
        <v/>
      </c>
      <c r="E524" s="4"/>
      <c r="F524" s="4"/>
      <c r="G524" s="17"/>
      <c r="H524" s="17"/>
      <c r="I524" s="17"/>
      <c r="J524" s="77"/>
      <c r="K524" s="7"/>
    </row>
    <row r="525" spans="1:11" ht="16.2" x14ac:dyDescent="0.3">
      <c r="A525" s="29"/>
      <c r="B525" s="47" t="s">
        <v>538</v>
      </c>
      <c r="C525" s="4"/>
      <c r="D525" s="4" t="str">
        <f t="shared" si="126"/>
        <v/>
      </c>
      <c r="E525" s="4"/>
      <c r="F525" s="4"/>
      <c r="G525" s="17"/>
      <c r="H525" s="17"/>
      <c r="I525" s="17"/>
      <c r="J525" s="77"/>
      <c r="K525" s="7"/>
    </row>
    <row r="526" spans="1:11" ht="16.2" x14ac:dyDescent="0.3">
      <c r="A526" s="29"/>
      <c r="B526" s="47" t="s">
        <v>539</v>
      </c>
      <c r="C526" s="4">
        <v>12</v>
      </c>
      <c r="D526" s="4">
        <f t="shared" si="126"/>
        <v>10</v>
      </c>
      <c r="E526" s="4">
        <f t="shared" ref="E526:E527" si="134">IF(D526&lt;8,D526,8)</f>
        <v>8</v>
      </c>
      <c r="F526" s="4">
        <f t="shared" si="128"/>
        <v>2</v>
      </c>
      <c r="G526" s="17">
        <f t="shared" ref="G526:G527" si="135">ROUND(IF(2&lt;F526,2,F526)*133*4/3,0)</f>
        <v>355</v>
      </c>
      <c r="H526" s="17">
        <f t="shared" si="133"/>
        <v>0</v>
      </c>
      <c r="I526" s="17"/>
      <c r="J526" s="77"/>
      <c r="K526" s="7"/>
    </row>
    <row r="527" spans="1:11" ht="16.2" x14ac:dyDescent="0.3">
      <c r="A527" s="29"/>
      <c r="B527" s="47" t="s">
        <v>540</v>
      </c>
      <c r="C527" s="4">
        <v>12</v>
      </c>
      <c r="D527" s="4">
        <f t="shared" si="126"/>
        <v>10</v>
      </c>
      <c r="E527" s="4">
        <f t="shared" si="134"/>
        <v>8</v>
      </c>
      <c r="F527" s="4">
        <f t="shared" si="128"/>
        <v>2</v>
      </c>
      <c r="G527" s="17">
        <f t="shared" si="135"/>
        <v>355</v>
      </c>
      <c r="H527" s="17">
        <f t="shared" si="133"/>
        <v>0</v>
      </c>
      <c r="I527" s="17"/>
      <c r="J527" s="77"/>
      <c r="K527" s="7"/>
    </row>
    <row r="528" spans="1:11" ht="16.2" x14ac:dyDescent="0.3">
      <c r="A528" s="29"/>
      <c r="B528" s="179" t="s">
        <v>2133</v>
      </c>
      <c r="C528" s="19"/>
      <c r="D528" s="19" t="str">
        <f t="shared" si="126"/>
        <v/>
      </c>
      <c r="E528" s="19"/>
      <c r="F528" s="19"/>
      <c r="G528" s="20"/>
      <c r="H528" s="20"/>
      <c r="I528" s="20"/>
      <c r="J528" s="91"/>
      <c r="K528" s="21"/>
    </row>
    <row r="529" spans="1:11" ht="16.2" x14ac:dyDescent="0.3">
      <c r="A529" s="29"/>
      <c r="B529" s="47" t="s">
        <v>541</v>
      </c>
      <c r="C529" s="4">
        <v>12</v>
      </c>
      <c r="D529" s="4">
        <f t="shared" si="126"/>
        <v>10</v>
      </c>
      <c r="E529" s="4">
        <f t="shared" ref="E529:E545" si="136">IF(D529&lt;8,D529,8)</f>
        <v>8</v>
      </c>
      <c r="F529" s="4">
        <f t="shared" si="128"/>
        <v>2</v>
      </c>
      <c r="G529" s="17">
        <f t="shared" ref="G529:G531" si="137">ROUND(IF(2&lt;F529,2,F529)*133*4/3,0)</f>
        <v>355</v>
      </c>
      <c r="H529" s="17">
        <f t="shared" si="133"/>
        <v>0</v>
      </c>
      <c r="I529" s="17"/>
      <c r="J529" s="77"/>
      <c r="K529" s="7"/>
    </row>
    <row r="530" spans="1:11" ht="16.2" x14ac:dyDescent="0.3">
      <c r="A530" s="29"/>
      <c r="B530" s="47" t="s">
        <v>542</v>
      </c>
      <c r="C530" s="4">
        <v>12</v>
      </c>
      <c r="D530" s="4">
        <f t="shared" si="126"/>
        <v>10</v>
      </c>
      <c r="E530" s="4">
        <f t="shared" si="136"/>
        <v>8</v>
      </c>
      <c r="F530" s="4">
        <f t="shared" si="128"/>
        <v>2</v>
      </c>
      <c r="G530" s="17">
        <f t="shared" si="137"/>
        <v>355</v>
      </c>
      <c r="H530" s="17">
        <f t="shared" si="133"/>
        <v>0</v>
      </c>
      <c r="I530" s="17"/>
      <c r="J530" s="77"/>
      <c r="K530" s="7"/>
    </row>
    <row r="531" spans="1:11" ht="16.2" x14ac:dyDescent="0.3">
      <c r="A531" s="29"/>
      <c r="B531" s="47" t="s">
        <v>543</v>
      </c>
      <c r="C531" s="4">
        <v>8</v>
      </c>
      <c r="D531" s="4">
        <v>8</v>
      </c>
      <c r="E531" s="4">
        <f t="shared" si="136"/>
        <v>8</v>
      </c>
      <c r="F531" s="4">
        <f t="shared" si="128"/>
        <v>0</v>
      </c>
      <c r="G531" s="17">
        <f t="shared" si="137"/>
        <v>0</v>
      </c>
      <c r="H531" s="17">
        <f t="shared" si="133"/>
        <v>0</v>
      </c>
      <c r="I531" s="17"/>
      <c r="J531" s="77"/>
      <c r="K531" s="7"/>
    </row>
    <row r="532" spans="1:11" ht="16.2" x14ac:dyDescent="0.3">
      <c r="A532" s="29"/>
      <c r="B532" s="47" t="s">
        <v>544</v>
      </c>
      <c r="C532" s="4"/>
      <c r="D532" s="4" t="str">
        <f t="shared" si="126"/>
        <v/>
      </c>
      <c r="E532" s="4"/>
      <c r="F532" s="4"/>
      <c r="G532" s="17"/>
      <c r="H532" s="17"/>
      <c r="I532" s="17"/>
      <c r="J532" s="77"/>
      <c r="K532" s="7"/>
    </row>
    <row r="533" spans="1:11" ht="16.2" x14ac:dyDescent="0.3">
      <c r="A533" s="29"/>
      <c r="B533" s="47" t="s">
        <v>545</v>
      </c>
      <c r="C533" s="4">
        <v>12</v>
      </c>
      <c r="D533" s="4">
        <f t="shared" si="126"/>
        <v>10</v>
      </c>
      <c r="E533" s="4">
        <f t="shared" si="136"/>
        <v>8</v>
      </c>
      <c r="F533" s="4">
        <f t="shared" si="128"/>
        <v>2</v>
      </c>
      <c r="G533" s="17">
        <f t="shared" ref="G533:G537" si="138">ROUND(IF(2&lt;F533,2,F533)*133*4/3,0)</f>
        <v>355</v>
      </c>
      <c r="H533" s="17">
        <f t="shared" si="133"/>
        <v>0</v>
      </c>
      <c r="I533" s="17"/>
      <c r="J533" s="77"/>
      <c r="K533" s="7"/>
    </row>
    <row r="534" spans="1:11" s="140" customFormat="1" ht="32.4" x14ac:dyDescent="0.3">
      <c r="A534" s="139"/>
      <c r="B534" s="177" t="s">
        <v>1904</v>
      </c>
      <c r="C534" s="10">
        <v>12</v>
      </c>
      <c r="D534" s="10">
        <f t="shared" si="126"/>
        <v>10</v>
      </c>
      <c r="E534" s="10">
        <f t="shared" si="136"/>
        <v>8</v>
      </c>
      <c r="F534" s="10">
        <f t="shared" si="128"/>
        <v>2</v>
      </c>
      <c r="G534" s="38">
        <f t="shared" si="138"/>
        <v>355</v>
      </c>
      <c r="H534" s="38">
        <f t="shared" si="133"/>
        <v>0</v>
      </c>
      <c r="I534" s="38"/>
      <c r="J534" s="82"/>
      <c r="K534" s="38">
        <f>133*8*2+133*2*4/3</f>
        <v>2482.6666666666665</v>
      </c>
    </row>
    <row r="535" spans="1:11" ht="16.2" x14ac:dyDescent="0.3">
      <c r="A535" s="29"/>
      <c r="B535" s="47" t="s">
        <v>546</v>
      </c>
      <c r="C535" s="4">
        <v>12</v>
      </c>
      <c r="D535" s="4">
        <f t="shared" si="126"/>
        <v>10</v>
      </c>
      <c r="E535" s="4">
        <f t="shared" si="136"/>
        <v>8</v>
      </c>
      <c r="F535" s="4">
        <f t="shared" si="128"/>
        <v>2</v>
      </c>
      <c r="G535" s="17">
        <f t="shared" si="138"/>
        <v>355</v>
      </c>
      <c r="H535" s="17">
        <f t="shared" si="133"/>
        <v>0</v>
      </c>
      <c r="I535" s="17"/>
      <c r="J535" s="77"/>
      <c r="K535" s="7"/>
    </row>
    <row r="536" spans="1:11" ht="16.2" x14ac:dyDescent="0.3">
      <c r="A536" s="29"/>
      <c r="B536" s="47" t="s">
        <v>547</v>
      </c>
      <c r="C536" s="4">
        <v>12</v>
      </c>
      <c r="D536" s="4">
        <f t="shared" si="126"/>
        <v>10</v>
      </c>
      <c r="E536" s="4">
        <f t="shared" si="136"/>
        <v>8</v>
      </c>
      <c r="F536" s="4">
        <f t="shared" si="128"/>
        <v>2</v>
      </c>
      <c r="G536" s="17">
        <f t="shared" si="138"/>
        <v>355</v>
      </c>
      <c r="H536" s="17">
        <f t="shared" si="133"/>
        <v>0</v>
      </c>
      <c r="I536" s="17"/>
      <c r="J536" s="77"/>
      <c r="K536" s="7"/>
    </row>
    <row r="537" spans="1:11" ht="16.2" x14ac:dyDescent="0.3">
      <c r="A537" s="29"/>
      <c r="B537" s="47" t="s">
        <v>548</v>
      </c>
      <c r="C537" s="4">
        <v>12</v>
      </c>
      <c r="D537" s="4">
        <f t="shared" si="126"/>
        <v>10</v>
      </c>
      <c r="E537" s="4">
        <f t="shared" si="136"/>
        <v>8</v>
      </c>
      <c r="F537" s="4">
        <f t="shared" si="128"/>
        <v>2</v>
      </c>
      <c r="G537" s="17">
        <f t="shared" si="138"/>
        <v>355</v>
      </c>
      <c r="H537" s="17">
        <f t="shared" si="133"/>
        <v>0</v>
      </c>
      <c r="I537" s="17"/>
      <c r="J537" s="77"/>
      <c r="K537" s="7"/>
    </row>
    <row r="538" spans="1:11" ht="16.2" x14ac:dyDescent="0.3">
      <c r="A538" s="29"/>
      <c r="B538" s="47" t="s">
        <v>549</v>
      </c>
      <c r="C538" s="4">
        <v>8</v>
      </c>
      <c r="D538" s="4">
        <f t="shared" si="126"/>
        <v>7</v>
      </c>
      <c r="E538" s="4">
        <f t="shared" si="136"/>
        <v>7</v>
      </c>
      <c r="F538" s="4"/>
      <c r="G538" s="17"/>
      <c r="H538" s="17"/>
      <c r="I538" s="17"/>
      <c r="J538" s="77"/>
      <c r="K538" s="7"/>
    </row>
    <row r="539" spans="1:11" ht="16.2" x14ac:dyDescent="0.3">
      <c r="A539" s="29"/>
      <c r="B539" s="47" t="s">
        <v>550</v>
      </c>
      <c r="C539" s="4"/>
      <c r="D539" s="4" t="str">
        <f t="shared" si="126"/>
        <v/>
      </c>
      <c r="E539" s="4"/>
      <c r="F539" s="4"/>
      <c r="G539" s="17"/>
      <c r="H539" s="17"/>
      <c r="I539" s="17"/>
      <c r="J539" s="77"/>
      <c r="K539" s="7"/>
    </row>
    <row r="540" spans="1:11" ht="16.2" x14ac:dyDescent="0.3">
      <c r="A540" s="29"/>
      <c r="B540" s="47" t="s">
        <v>551</v>
      </c>
      <c r="C540" s="4">
        <v>12</v>
      </c>
      <c r="D540" s="4">
        <f t="shared" si="126"/>
        <v>10</v>
      </c>
      <c r="E540" s="4">
        <f t="shared" si="136"/>
        <v>8</v>
      </c>
      <c r="F540" s="4">
        <f t="shared" si="128"/>
        <v>2</v>
      </c>
      <c r="G540" s="17">
        <f t="shared" ref="G540:G545" si="139">ROUND(IF(2&lt;F540,2,F540)*133*4/3,0)</f>
        <v>355</v>
      </c>
      <c r="H540" s="17">
        <f t="shared" si="133"/>
        <v>0</v>
      </c>
      <c r="I540" s="17"/>
      <c r="J540" s="77"/>
      <c r="K540" s="7"/>
    </row>
    <row r="541" spans="1:11" ht="16.2" x14ac:dyDescent="0.3">
      <c r="A541" s="29"/>
      <c r="B541" s="47" t="s">
        <v>552</v>
      </c>
      <c r="C541" s="4">
        <v>12</v>
      </c>
      <c r="D541" s="4">
        <f t="shared" si="126"/>
        <v>10</v>
      </c>
      <c r="E541" s="4">
        <f t="shared" si="136"/>
        <v>8</v>
      </c>
      <c r="F541" s="4">
        <f t="shared" si="128"/>
        <v>2</v>
      </c>
      <c r="G541" s="17">
        <f t="shared" si="139"/>
        <v>355</v>
      </c>
      <c r="H541" s="17">
        <f t="shared" si="133"/>
        <v>0</v>
      </c>
      <c r="I541" s="17"/>
      <c r="J541" s="77"/>
      <c r="K541" s="7"/>
    </row>
    <row r="542" spans="1:11" ht="16.2" x14ac:dyDescent="0.3">
      <c r="A542" s="29"/>
      <c r="B542" s="47" t="s">
        <v>553</v>
      </c>
      <c r="C542" s="4">
        <v>12</v>
      </c>
      <c r="D542" s="4">
        <f t="shared" si="126"/>
        <v>10</v>
      </c>
      <c r="E542" s="4">
        <f t="shared" si="136"/>
        <v>8</v>
      </c>
      <c r="F542" s="4">
        <f t="shared" ref="F542:F544" si="140">D542-8</f>
        <v>2</v>
      </c>
      <c r="G542" s="17">
        <f t="shared" si="139"/>
        <v>355</v>
      </c>
      <c r="H542" s="17">
        <f t="shared" si="133"/>
        <v>0</v>
      </c>
      <c r="I542" s="17"/>
      <c r="J542" s="77"/>
      <c r="K542" s="7"/>
    </row>
    <row r="543" spans="1:11" ht="16.2" x14ac:dyDescent="0.3">
      <c r="A543" s="29"/>
      <c r="B543" s="47" t="s">
        <v>554</v>
      </c>
      <c r="C543" s="4">
        <v>12</v>
      </c>
      <c r="D543" s="4">
        <f t="shared" si="126"/>
        <v>10</v>
      </c>
      <c r="E543" s="4">
        <f t="shared" si="136"/>
        <v>8</v>
      </c>
      <c r="F543" s="4">
        <f t="shared" si="140"/>
        <v>2</v>
      </c>
      <c r="G543" s="17">
        <f t="shared" si="139"/>
        <v>355</v>
      </c>
      <c r="H543" s="17">
        <f t="shared" si="133"/>
        <v>0</v>
      </c>
      <c r="I543" s="17"/>
      <c r="J543" s="77"/>
      <c r="K543" s="7"/>
    </row>
    <row r="544" spans="1:11" ht="16.2" x14ac:dyDescent="0.3">
      <c r="A544" s="29"/>
      <c r="B544" s="47" t="s">
        <v>555</v>
      </c>
      <c r="C544" s="4">
        <v>12</v>
      </c>
      <c r="D544" s="4">
        <v>10</v>
      </c>
      <c r="E544" s="4">
        <f t="shared" si="136"/>
        <v>8</v>
      </c>
      <c r="F544" s="4">
        <f t="shared" si="140"/>
        <v>2</v>
      </c>
      <c r="G544" s="17">
        <f t="shared" si="139"/>
        <v>355</v>
      </c>
      <c r="H544" s="17">
        <f t="shared" si="133"/>
        <v>0</v>
      </c>
      <c r="I544" s="17"/>
      <c r="J544" s="77"/>
      <c r="K544" s="7"/>
    </row>
    <row r="545" spans="1:11" ht="16.2" x14ac:dyDescent="0.3">
      <c r="A545" s="29"/>
      <c r="B545" s="8" t="s">
        <v>59</v>
      </c>
      <c r="C545" s="4"/>
      <c r="D545" s="4">
        <v>181</v>
      </c>
      <c r="E545" s="4">
        <f t="shared" si="136"/>
        <v>8</v>
      </c>
      <c r="F545" s="4">
        <v>38</v>
      </c>
      <c r="G545" s="17">
        <f t="shared" si="139"/>
        <v>355</v>
      </c>
      <c r="H545" s="17">
        <f t="shared" si="133"/>
        <v>7980</v>
      </c>
      <c r="I545" s="17"/>
      <c r="J545" s="77">
        <v>24073</v>
      </c>
      <c r="K545" s="7"/>
    </row>
    <row r="546" spans="1:11" ht="32.4" x14ac:dyDescent="0.3">
      <c r="A546" s="29"/>
      <c r="B546" s="90" t="s">
        <v>1849</v>
      </c>
      <c r="C546" s="27"/>
      <c r="D546" s="4"/>
      <c r="E546" s="4"/>
      <c r="F546" s="4"/>
      <c r="G546" s="1"/>
      <c r="H546" s="1"/>
      <c r="I546" s="1"/>
      <c r="J546" s="134" t="s">
        <v>1905</v>
      </c>
      <c r="K546" s="27" t="s">
        <v>1906</v>
      </c>
    </row>
    <row r="547" spans="1:11" ht="16.2" x14ac:dyDescent="0.3">
      <c r="A547" s="29"/>
      <c r="B547" s="8" t="s">
        <v>1817</v>
      </c>
      <c r="C547" s="27"/>
      <c r="D547" s="4"/>
      <c r="E547" s="4"/>
      <c r="F547" s="4"/>
      <c r="G547" s="1"/>
      <c r="H547" s="1"/>
      <c r="I547" s="1"/>
      <c r="J547" s="134" t="s">
        <v>1907</v>
      </c>
      <c r="K547" s="27"/>
    </row>
    <row r="548" spans="1:11" ht="16.2" x14ac:dyDescent="0.3">
      <c r="A548" s="29"/>
      <c r="B548" s="8" t="s">
        <v>1</v>
      </c>
      <c r="C548" s="27"/>
      <c r="D548" s="4"/>
      <c r="E548" s="4"/>
      <c r="F548" s="4"/>
      <c r="G548" s="1"/>
      <c r="H548" s="1"/>
      <c r="I548" s="1"/>
      <c r="J548" s="134" t="s">
        <v>1909</v>
      </c>
      <c r="K548" s="27"/>
    </row>
    <row r="549" spans="1:11" ht="16.2" x14ac:dyDescent="0.3">
      <c r="A549" s="29"/>
      <c r="B549" s="8" t="s">
        <v>405</v>
      </c>
      <c r="C549" s="138"/>
      <c r="D549" s="9"/>
      <c r="E549" s="9"/>
      <c r="F549" s="9"/>
      <c r="G549" s="10"/>
      <c r="H549" s="10"/>
      <c r="I549" s="10"/>
      <c r="J549" s="141" t="s">
        <v>1908</v>
      </c>
      <c r="K549" s="138"/>
    </row>
    <row r="550" spans="1:11" x14ac:dyDescent="0.3">
      <c r="A550" s="29"/>
      <c r="K550" s="29"/>
    </row>
    <row r="551" spans="1:11" x14ac:dyDescent="0.3">
      <c r="A551" s="29"/>
      <c r="K551" s="29"/>
    </row>
    <row r="552" spans="1:11" ht="16.2" x14ac:dyDescent="0.3">
      <c r="A552" s="29"/>
      <c r="B552" s="47" t="s">
        <v>556</v>
      </c>
      <c r="C552" s="4">
        <v>8</v>
      </c>
      <c r="D552" s="4">
        <f t="shared" ref="D552:D582" si="141">IF((OR(C552&gt;12,C552=12)),C552-2,IF(C552=8,C552-1,""))</f>
        <v>7</v>
      </c>
      <c r="E552" s="4">
        <f t="shared" ref="E552" si="142">IF(D552&lt;8,D552,8)</f>
        <v>7</v>
      </c>
      <c r="F552" s="4"/>
      <c r="G552" s="17"/>
      <c r="H552" s="17"/>
      <c r="I552" s="17"/>
      <c r="J552" s="77"/>
      <c r="K552" s="7"/>
    </row>
    <row r="553" spans="1:11" ht="16.2" x14ac:dyDescent="0.3">
      <c r="A553" s="29"/>
      <c r="B553" s="47" t="s">
        <v>557</v>
      </c>
      <c r="C553" s="4"/>
      <c r="D553" s="4" t="str">
        <f t="shared" si="141"/>
        <v/>
      </c>
      <c r="E553" s="4"/>
      <c r="F553" s="4"/>
      <c r="G553" s="17"/>
      <c r="H553" s="17"/>
      <c r="I553" s="17"/>
      <c r="J553" s="77"/>
      <c r="K553" s="7"/>
    </row>
    <row r="554" spans="1:11" ht="16.2" x14ac:dyDescent="0.3">
      <c r="A554" s="29"/>
      <c r="B554" s="47" t="s">
        <v>558</v>
      </c>
      <c r="C554" s="4">
        <v>12</v>
      </c>
      <c r="D554" s="4">
        <f t="shared" si="141"/>
        <v>10</v>
      </c>
      <c r="E554" s="4">
        <f t="shared" ref="E554:E582" si="143">IF(D554&lt;8,D554,8)</f>
        <v>8</v>
      </c>
      <c r="F554" s="4">
        <f t="shared" ref="F554" si="144">D554-8</f>
        <v>2</v>
      </c>
      <c r="G554" s="17">
        <f t="shared" ref="G554:G558" si="145">ROUND(IF(2&lt;F554,2,F554)*133*4/3,0)</f>
        <v>355</v>
      </c>
      <c r="H554" s="17">
        <f t="shared" ref="H554" si="146">IF(F554&gt;2,F554-2,0)*133*5/3</f>
        <v>0</v>
      </c>
      <c r="I554" s="17"/>
      <c r="J554" s="77"/>
      <c r="K554" s="7"/>
    </row>
    <row r="555" spans="1:11" ht="16.2" x14ac:dyDescent="0.3">
      <c r="A555" s="29"/>
      <c r="B555" s="47" t="s">
        <v>559</v>
      </c>
      <c r="C555" s="4">
        <v>12</v>
      </c>
      <c r="D555" s="4">
        <f t="shared" si="141"/>
        <v>10</v>
      </c>
      <c r="E555" s="4">
        <f t="shared" si="143"/>
        <v>8</v>
      </c>
      <c r="F555" s="4">
        <f t="shared" ref="F555:F582" si="147">D555-8</f>
        <v>2</v>
      </c>
      <c r="G555" s="17">
        <f t="shared" si="145"/>
        <v>355</v>
      </c>
      <c r="H555" s="17">
        <f t="shared" ref="H555:H582" si="148">IF(F555&gt;2,F555-2,0)*133*5/3</f>
        <v>0</v>
      </c>
      <c r="I555" s="17"/>
      <c r="J555" s="77"/>
      <c r="K555" s="7"/>
    </row>
    <row r="556" spans="1:11" ht="16.2" x14ac:dyDescent="0.3">
      <c r="A556" s="29"/>
      <c r="B556" s="47" t="s">
        <v>560</v>
      </c>
      <c r="C556" s="4">
        <v>12</v>
      </c>
      <c r="D556" s="4">
        <f t="shared" si="141"/>
        <v>10</v>
      </c>
      <c r="E556" s="4">
        <f t="shared" si="143"/>
        <v>8</v>
      </c>
      <c r="F556" s="4">
        <f t="shared" si="147"/>
        <v>2</v>
      </c>
      <c r="G556" s="17">
        <f t="shared" si="145"/>
        <v>355</v>
      </c>
      <c r="H556" s="17">
        <f t="shared" si="148"/>
        <v>0</v>
      </c>
      <c r="I556" s="17"/>
      <c r="J556" s="77"/>
      <c r="K556" s="7"/>
    </row>
    <row r="557" spans="1:11" ht="16.2" x14ac:dyDescent="0.3">
      <c r="A557" s="29"/>
      <c r="B557" s="47" t="s">
        <v>561</v>
      </c>
      <c r="C557" s="4">
        <v>12</v>
      </c>
      <c r="D557" s="4">
        <f t="shared" si="141"/>
        <v>10</v>
      </c>
      <c r="E557" s="4">
        <f t="shared" si="143"/>
        <v>8</v>
      </c>
      <c r="F557" s="4">
        <f t="shared" si="147"/>
        <v>2</v>
      </c>
      <c r="G557" s="17">
        <f t="shared" si="145"/>
        <v>355</v>
      </c>
      <c r="H557" s="17">
        <f t="shared" si="148"/>
        <v>0</v>
      </c>
      <c r="I557" s="17"/>
      <c r="J557" s="77"/>
      <c r="K557" s="7"/>
    </row>
    <row r="558" spans="1:11" ht="16.2" x14ac:dyDescent="0.3">
      <c r="A558" s="29"/>
      <c r="B558" s="47" t="s">
        <v>562</v>
      </c>
      <c r="C558" s="4">
        <v>12</v>
      </c>
      <c r="D558" s="4">
        <f t="shared" si="141"/>
        <v>10</v>
      </c>
      <c r="E558" s="4">
        <f t="shared" si="143"/>
        <v>8</v>
      </c>
      <c r="F558" s="4">
        <f t="shared" si="147"/>
        <v>2</v>
      </c>
      <c r="G558" s="17">
        <f t="shared" si="145"/>
        <v>355</v>
      </c>
      <c r="H558" s="17">
        <f t="shared" si="148"/>
        <v>0</v>
      </c>
      <c r="I558" s="17"/>
      <c r="J558" s="77"/>
      <c r="K558" s="7"/>
    </row>
    <row r="559" spans="1:11" ht="16.2" x14ac:dyDescent="0.3">
      <c r="A559" s="29"/>
      <c r="B559" s="47" t="s">
        <v>563</v>
      </c>
      <c r="C559" s="4">
        <v>8</v>
      </c>
      <c r="D559" s="4">
        <f t="shared" si="141"/>
        <v>7</v>
      </c>
      <c r="E559" s="4">
        <f t="shared" si="143"/>
        <v>7</v>
      </c>
      <c r="F559" s="4"/>
      <c r="G559" s="17"/>
      <c r="H559" s="17"/>
      <c r="I559" s="17"/>
      <c r="J559" s="77"/>
      <c r="K559" s="7"/>
    </row>
    <row r="560" spans="1:11" ht="16.2" x14ac:dyDescent="0.3">
      <c r="A560" s="29"/>
      <c r="B560" s="47" t="s">
        <v>564</v>
      </c>
      <c r="C560" s="4"/>
      <c r="D560" s="4"/>
      <c r="E560" s="4"/>
      <c r="F560" s="4"/>
      <c r="G560" s="17"/>
      <c r="H560" s="17"/>
      <c r="I560" s="17"/>
      <c r="J560" s="77"/>
      <c r="K560" s="7"/>
    </row>
    <row r="561" spans="1:11" ht="16.2" x14ac:dyDescent="0.3">
      <c r="A561" s="29"/>
      <c r="B561" s="47" t="s">
        <v>565</v>
      </c>
      <c r="C561" s="4">
        <v>12</v>
      </c>
      <c r="D561" s="4">
        <f t="shared" si="141"/>
        <v>10</v>
      </c>
      <c r="E561" s="4">
        <f t="shared" si="143"/>
        <v>8</v>
      </c>
      <c r="F561" s="4">
        <f t="shared" si="147"/>
        <v>2</v>
      </c>
      <c r="G561" s="17">
        <f t="shared" ref="G561:G565" si="149">ROUND(IF(2&lt;F561,2,F561)*133*4/3,0)</f>
        <v>355</v>
      </c>
      <c r="H561" s="17">
        <f t="shared" si="148"/>
        <v>0</v>
      </c>
      <c r="I561" s="17"/>
      <c r="J561" s="77"/>
      <c r="K561" s="7"/>
    </row>
    <row r="562" spans="1:11" ht="16.2" x14ac:dyDescent="0.3">
      <c r="A562" s="29"/>
      <c r="B562" s="47" t="s">
        <v>566</v>
      </c>
      <c r="C562" s="4">
        <v>12</v>
      </c>
      <c r="D562" s="4">
        <f t="shared" si="141"/>
        <v>10</v>
      </c>
      <c r="E562" s="4">
        <f t="shared" si="143"/>
        <v>8</v>
      </c>
      <c r="F562" s="4">
        <f t="shared" si="147"/>
        <v>2</v>
      </c>
      <c r="G562" s="17">
        <f t="shared" si="149"/>
        <v>355</v>
      </c>
      <c r="H562" s="17">
        <f t="shared" si="148"/>
        <v>0</v>
      </c>
      <c r="I562" s="17"/>
      <c r="J562" s="77"/>
      <c r="K562" s="7"/>
    </row>
    <row r="563" spans="1:11" ht="16.2" x14ac:dyDescent="0.3">
      <c r="A563" s="29"/>
      <c r="B563" s="47" t="s">
        <v>567</v>
      </c>
      <c r="C563" s="4">
        <v>12</v>
      </c>
      <c r="D563" s="4">
        <f t="shared" si="141"/>
        <v>10</v>
      </c>
      <c r="E563" s="4">
        <f t="shared" si="143"/>
        <v>8</v>
      </c>
      <c r="F563" s="4">
        <f t="shared" si="147"/>
        <v>2</v>
      </c>
      <c r="G563" s="17">
        <f t="shared" si="149"/>
        <v>355</v>
      </c>
      <c r="H563" s="17">
        <f t="shared" si="148"/>
        <v>0</v>
      </c>
      <c r="I563" s="17"/>
      <c r="J563" s="77"/>
      <c r="K563" s="7"/>
    </row>
    <row r="564" spans="1:11" ht="16.2" x14ac:dyDescent="0.3">
      <c r="A564" s="29"/>
      <c r="B564" s="47" t="s">
        <v>568</v>
      </c>
      <c r="C564" s="4">
        <v>12</v>
      </c>
      <c r="D564" s="4">
        <f t="shared" si="141"/>
        <v>10</v>
      </c>
      <c r="E564" s="4">
        <f t="shared" si="143"/>
        <v>8</v>
      </c>
      <c r="F564" s="4">
        <f t="shared" si="147"/>
        <v>2</v>
      </c>
      <c r="G564" s="17">
        <f t="shared" si="149"/>
        <v>355</v>
      </c>
      <c r="H564" s="17">
        <f t="shared" si="148"/>
        <v>0</v>
      </c>
      <c r="I564" s="17"/>
      <c r="J564" s="77"/>
      <c r="K564" s="7"/>
    </row>
    <row r="565" spans="1:11" ht="16.2" x14ac:dyDescent="0.3">
      <c r="A565" s="29"/>
      <c r="B565" s="47" t="s">
        <v>569</v>
      </c>
      <c r="C565" s="4">
        <v>12</v>
      </c>
      <c r="D565" s="4">
        <f t="shared" si="141"/>
        <v>10</v>
      </c>
      <c r="E565" s="4">
        <f t="shared" si="143"/>
        <v>8</v>
      </c>
      <c r="F565" s="4">
        <f t="shared" si="147"/>
        <v>2</v>
      </c>
      <c r="G565" s="17">
        <f t="shared" si="149"/>
        <v>355</v>
      </c>
      <c r="H565" s="17">
        <f t="shared" si="148"/>
        <v>0</v>
      </c>
      <c r="I565" s="17"/>
      <c r="J565" s="77"/>
      <c r="K565" s="7"/>
    </row>
    <row r="566" spans="1:11" ht="16.2" x14ac:dyDescent="0.3">
      <c r="A566" s="29"/>
      <c r="B566" s="47" t="s">
        <v>570</v>
      </c>
      <c r="C566" s="4">
        <v>8</v>
      </c>
      <c r="D566" s="4">
        <f t="shared" si="141"/>
        <v>7</v>
      </c>
      <c r="E566" s="4">
        <f t="shared" si="143"/>
        <v>7</v>
      </c>
      <c r="F566" s="4"/>
      <c r="G566" s="17"/>
      <c r="H566" s="17"/>
      <c r="I566" s="17"/>
      <c r="J566" s="77"/>
      <c r="K566" s="7"/>
    </row>
    <row r="567" spans="1:11" ht="16.2" x14ac:dyDescent="0.3">
      <c r="A567" s="29"/>
      <c r="B567" s="47" t="s">
        <v>571</v>
      </c>
      <c r="C567" s="4"/>
      <c r="D567" s="4"/>
      <c r="E567" s="4"/>
      <c r="F567" s="4"/>
      <c r="G567" s="17"/>
      <c r="H567" s="17"/>
      <c r="I567" s="17"/>
      <c r="J567" s="77"/>
      <c r="K567" s="7"/>
    </row>
    <row r="568" spans="1:11" ht="16.2" x14ac:dyDescent="0.3">
      <c r="A568" s="29"/>
      <c r="B568" s="47" t="s">
        <v>572</v>
      </c>
      <c r="C568" s="4">
        <v>12</v>
      </c>
      <c r="D568" s="4">
        <f t="shared" si="141"/>
        <v>10</v>
      </c>
      <c r="E568" s="4">
        <f t="shared" si="143"/>
        <v>8</v>
      </c>
      <c r="F568" s="4">
        <f t="shared" si="147"/>
        <v>2</v>
      </c>
      <c r="G568" s="17">
        <f t="shared" ref="G568:G572" si="150">ROUND(IF(2&lt;F568,2,F568)*133*4/3,0)</f>
        <v>355</v>
      </c>
      <c r="H568" s="17">
        <f t="shared" si="148"/>
        <v>0</v>
      </c>
      <c r="I568" s="17"/>
      <c r="J568" s="77"/>
      <c r="K568" s="7"/>
    </row>
    <row r="569" spans="1:11" ht="16.2" x14ac:dyDescent="0.3">
      <c r="A569" s="29"/>
      <c r="B569" s="47" t="s">
        <v>573</v>
      </c>
      <c r="C569" s="4">
        <v>12</v>
      </c>
      <c r="D569" s="4">
        <f t="shared" si="141"/>
        <v>10</v>
      </c>
      <c r="E569" s="4">
        <f t="shared" si="143"/>
        <v>8</v>
      </c>
      <c r="F569" s="4">
        <f t="shared" si="147"/>
        <v>2</v>
      </c>
      <c r="G569" s="17">
        <f t="shared" si="150"/>
        <v>355</v>
      </c>
      <c r="H569" s="17">
        <f t="shared" si="148"/>
        <v>0</v>
      </c>
      <c r="I569" s="17"/>
      <c r="J569" s="77"/>
      <c r="K569" s="7"/>
    </row>
    <row r="570" spans="1:11" ht="16.2" x14ac:dyDescent="0.3">
      <c r="A570" s="29"/>
      <c r="B570" s="47" t="s">
        <v>574</v>
      </c>
      <c r="C570" s="4">
        <v>12</v>
      </c>
      <c r="D570" s="4">
        <f t="shared" si="141"/>
        <v>10</v>
      </c>
      <c r="E570" s="4">
        <f t="shared" si="143"/>
        <v>8</v>
      </c>
      <c r="F570" s="4">
        <f t="shared" si="147"/>
        <v>2</v>
      </c>
      <c r="G570" s="17">
        <f t="shared" si="150"/>
        <v>355</v>
      </c>
      <c r="H570" s="17">
        <f t="shared" si="148"/>
        <v>0</v>
      </c>
      <c r="I570" s="17"/>
      <c r="J570" s="77"/>
      <c r="K570" s="7"/>
    </row>
    <row r="571" spans="1:11" ht="16.2" x14ac:dyDescent="0.3">
      <c r="A571" s="29"/>
      <c r="B571" s="47" t="s">
        <v>575</v>
      </c>
      <c r="C571" s="4">
        <v>12</v>
      </c>
      <c r="D571" s="4">
        <f t="shared" si="141"/>
        <v>10</v>
      </c>
      <c r="E571" s="4">
        <f t="shared" si="143"/>
        <v>8</v>
      </c>
      <c r="F571" s="4">
        <f t="shared" si="147"/>
        <v>2</v>
      </c>
      <c r="G571" s="17">
        <f t="shared" si="150"/>
        <v>355</v>
      </c>
      <c r="H571" s="17">
        <f t="shared" si="148"/>
        <v>0</v>
      </c>
      <c r="I571" s="17"/>
      <c r="J571" s="77"/>
      <c r="K571" s="7"/>
    </row>
    <row r="572" spans="1:11" ht="16.2" x14ac:dyDescent="0.3">
      <c r="A572" s="29"/>
      <c r="B572" s="47" t="s">
        <v>576</v>
      </c>
      <c r="C572" s="4">
        <v>12</v>
      </c>
      <c r="D572" s="4">
        <f t="shared" si="141"/>
        <v>10</v>
      </c>
      <c r="E572" s="4">
        <f t="shared" si="143"/>
        <v>8</v>
      </c>
      <c r="F572" s="4">
        <f t="shared" si="147"/>
        <v>2</v>
      </c>
      <c r="G572" s="17">
        <f t="shared" si="150"/>
        <v>355</v>
      </c>
      <c r="H572" s="17">
        <f t="shared" si="148"/>
        <v>0</v>
      </c>
      <c r="I572" s="17"/>
      <c r="J572" s="77"/>
      <c r="K572" s="7"/>
    </row>
    <row r="573" spans="1:11" ht="16.2" x14ac:dyDescent="0.3">
      <c r="A573" s="29"/>
      <c r="B573" s="47" t="s">
        <v>577</v>
      </c>
      <c r="C573" s="4">
        <v>8</v>
      </c>
      <c r="D573" s="4">
        <f t="shared" si="141"/>
        <v>7</v>
      </c>
      <c r="E573" s="4">
        <f t="shared" si="143"/>
        <v>7</v>
      </c>
      <c r="F573" s="4"/>
      <c r="G573" s="17"/>
      <c r="H573" s="17"/>
      <c r="I573" s="17"/>
      <c r="J573" s="77"/>
      <c r="K573" s="7"/>
    </row>
    <row r="574" spans="1:11" ht="16.2" x14ac:dyDescent="0.3">
      <c r="A574" s="29"/>
      <c r="B574" s="47" t="s">
        <v>578</v>
      </c>
      <c r="C574" s="4"/>
      <c r="D574" s="4" t="str">
        <f t="shared" si="141"/>
        <v/>
      </c>
      <c r="E574" s="4"/>
      <c r="F574" s="4"/>
      <c r="G574" s="17"/>
      <c r="H574" s="17"/>
      <c r="I574" s="17"/>
      <c r="J574" s="77"/>
      <c r="K574" s="7"/>
    </row>
    <row r="575" spans="1:11" ht="16.2" x14ac:dyDescent="0.3">
      <c r="A575" s="29"/>
      <c r="B575" s="47" t="s">
        <v>579</v>
      </c>
      <c r="C575" s="4">
        <v>12</v>
      </c>
      <c r="D575" s="4">
        <f t="shared" si="141"/>
        <v>10</v>
      </c>
      <c r="E575" s="4">
        <f t="shared" si="143"/>
        <v>8</v>
      </c>
      <c r="F575" s="4">
        <f t="shared" si="147"/>
        <v>2</v>
      </c>
      <c r="G575" s="17">
        <f t="shared" ref="G575:G579" si="151">ROUND(IF(2&lt;F575,2,F575)*133*4/3,0)</f>
        <v>355</v>
      </c>
      <c r="H575" s="17">
        <f t="shared" si="148"/>
        <v>0</v>
      </c>
      <c r="I575" s="17"/>
      <c r="J575" s="77"/>
      <c r="K575" s="7"/>
    </row>
    <row r="576" spans="1:11" ht="16.2" x14ac:dyDescent="0.3">
      <c r="A576" s="29"/>
      <c r="B576" s="47" t="s">
        <v>580</v>
      </c>
      <c r="C576" s="4">
        <v>12</v>
      </c>
      <c r="D576" s="4">
        <f t="shared" si="141"/>
        <v>10</v>
      </c>
      <c r="E576" s="4">
        <f t="shared" si="143"/>
        <v>8</v>
      </c>
      <c r="F576" s="4">
        <f t="shared" si="147"/>
        <v>2</v>
      </c>
      <c r="G576" s="17">
        <f t="shared" si="151"/>
        <v>355</v>
      </c>
      <c r="H576" s="17">
        <f t="shared" si="148"/>
        <v>0</v>
      </c>
      <c r="I576" s="17"/>
      <c r="J576" s="77"/>
      <c r="K576" s="7"/>
    </row>
    <row r="577" spans="1:11" ht="16.2" x14ac:dyDescent="0.3">
      <c r="A577" s="29"/>
      <c r="B577" s="47" t="s">
        <v>581</v>
      </c>
      <c r="C577" s="4">
        <v>12</v>
      </c>
      <c r="D577" s="4">
        <f t="shared" si="141"/>
        <v>10</v>
      </c>
      <c r="E577" s="4">
        <f t="shared" si="143"/>
        <v>8</v>
      </c>
      <c r="F577" s="4">
        <f t="shared" si="147"/>
        <v>2</v>
      </c>
      <c r="G577" s="17">
        <f t="shared" si="151"/>
        <v>355</v>
      </c>
      <c r="H577" s="17">
        <f t="shared" si="148"/>
        <v>0</v>
      </c>
      <c r="I577" s="17"/>
      <c r="J577" s="77"/>
      <c r="K577" s="7"/>
    </row>
    <row r="578" spans="1:11" ht="16.2" x14ac:dyDescent="0.3">
      <c r="A578" s="29"/>
      <c r="B578" s="47" t="s">
        <v>582</v>
      </c>
      <c r="C578" s="4">
        <v>12</v>
      </c>
      <c r="D578" s="4">
        <f t="shared" si="141"/>
        <v>10</v>
      </c>
      <c r="E578" s="4">
        <f t="shared" si="143"/>
        <v>8</v>
      </c>
      <c r="F578" s="4">
        <f t="shared" si="147"/>
        <v>2</v>
      </c>
      <c r="G578" s="17">
        <f t="shared" si="151"/>
        <v>355</v>
      </c>
      <c r="H578" s="17">
        <f t="shared" si="148"/>
        <v>0</v>
      </c>
      <c r="I578" s="17"/>
      <c r="J578" s="77"/>
      <c r="K578" s="7"/>
    </row>
    <row r="579" spans="1:11" ht="16.2" x14ac:dyDescent="0.3">
      <c r="A579" s="29"/>
      <c r="B579" s="47" t="s">
        <v>583</v>
      </c>
      <c r="C579" s="4">
        <v>12</v>
      </c>
      <c r="D579" s="4">
        <f t="shared" si="141"/>
        <v>10</v>
      </c>
      <c r="E579" s="4">
        <f t="shared" si="143"/>
        <v>8</v>
      </c>
      <c r="F579" s="4">
        <f t="shared" si="147"/>
        <v>2</v>
      </c>
      <c r="G579" s="17">
        <f t="shared" si="151"/>
        <v>355</v>
      </c>
      <c r="H579" s="17">
        <f t="shared" si="148"/>
        <v>0</v>
      </c>
      <c r="I579" s="17"/>
      <c r="J579" s="77"/>
      <c r="K579" s="7"/>
    </row>
    <row r="580" spans="1:11" ht="16.2" x14ac:dyDescent="0.3">
      <c r="A580" s="29"/>
      <c r="B580" s="47" t="s">
        <v>584</v>
      </c>
      <c r="C580" s="4">
        <v>8</v>
      </c>
      <c r="D580" s="4">
        <f t="shared" si="141"/>
        <v>7</v>
      </c>
      <c r="E580" s="4">
        <f t="shared" si="143"/>
        <v>7</v>
      </c>
      <c r="F580" s="4"/>
      <c r="G580" s="17"/>
      <c r="H580" s="17"/>
      <c r="I580" s="17"/>
      <c r="J580" s="77"/>
      <c r="K580" s="7"/>
    </row>
    <row r="581" spans="1:11" ht="16.2" x14ac:dyDescent="0.3">
      <c r="A581" s="29"/>
      <c r="B581" s="47" t="s">
        <v>585</v>
      </c>
      <c r="C581" s="4"/>
      <c r="D581" s="4" t="str">
        <f t="shared" si="141"/>
        <v/>
      </c>
      <c r="E581" s="4"/>
      <c r="F581" s="4"/>
      <c r="G581" s="17"/>
      <c r="H581" s="17"/>
      <c r="I581" s="17"/>
      <c r="J581" s="77"/>
      <c r="K581" s="7"/>
    </row>
    <row r="582" spans="1:11" ht="16.2" x14ac:dyDescent="0.3">
      <c r="A582" s="29"/>
      <c r="B582" s="47" t="s">
        <v>586</v>
      </c>
      <c r="C582" s="4">
        <v>12</v>
      </c>
      <c r="D582" s="4">
        <f t="shared" si="141"/>
        <v>10</v>
      </c>
      <c r="E582" s="4">
        <f t="shared" si="143"/>
        <v>8</v>
      </c>
      <c r="F582" s="4">
        <f t="shared" si="147"/>
        <v>2</v>
      </c>
      <c r="G582" s="17">
        <f t="shared" ref="G582" si="152">ROUND(IF(2&lt;F582,2,F582)*133*4/3,0)</f>
        <v>355</v>
      </c>
      <c r="H582" s="17">
        <f t="shared" si="148"/>
        <v>0</v>
      </c>
      <c r="I582" s="17"/>
      <c r="J582" s="77"/>
      <c r="K582" s="7"/>
    </row>
    <row r="583" spans="1:11" ht="16.2" x14ac:dyDescent="0.3">
      <c r="A583" s="29"/>
      <c r="B583" s="8" t="s">
        <v>59</v>
      </c>
      <c r="C583" s="4"/>
      <c r="D583" s="4">
        <v>203</v>
      </c>
      <c r="E583" s="4"/>
      <c r="F583" s="4">
        <f>SUM(F554:F582)</f>
        <v>42</v>
      </c>
      <c r="G583" s="17"/>
      <c r="H583" s="17"/>
      <c r="I583" s="17"/>
      <c r="J583" s="77">
        <v>26999</v>
      </c>
      <c r="K583" s="7"/>
    </row>
    <row r="584" spans="1:11" ht="32.4" x14ac:dyDescent="0.3">
      <c r="A584" s="29"/>
      <c r="B584" s="90" t="s">
        <v>1849</v>
      </c>
      <c r="C584" s="4"/>
      <c r="D584" s="4"/>
      <c r="E584" s="4"/>
      <c r="F584" s="4"/>
      <c r="G584" s="17"/>
      <c r="H584" s="17"/>
      <c r="I584" s="17"/>
      <c r="J584" s="77">
        <v>7448</v>
      </c>
      <c r="K584" s="7"/>
    </row>
    <row r="585" spans="1:11" ht="16.2" x14ac:dyDescent="0.3">
      <c r="A585" s="29"/>
      <c r="B585" s="8" t="s">
        <v>1817</v>
      </c>
      <c r="C585" s="4"/>
      <c r="D585" s="4"/>
      <c r="E585" s="4"/>
      <c r="F585" s="4"/>
      <c r="G585" s="17"/>
      <c r="H585" s="17"/>
      <c r="I585" s="17"/>
      <c r="J585" s="77">
        <v>34447</v>
      </c>
      <c r="K585" s="7"/>
    </row>
    <row r="586" spans="1:11" ht="16.2" x14ac:dyDescent="0.3">
      <c r="A586" s="29"/>
      <c r="B586" s="8" t="s">
        <v>1</v>
      </c>
      <c r="C586" s="27"/>
      <c r="D586" s="4"/>
      <c r="E586" s="4"/>
      <c r="F586" s="4"/>
      <c r="G586" s="1"/>
      <c r="H586" s="1"/>
      <c r="I586" s="1"/>
      <c r="J586" s="134" t="s">
        <v>1902</v>
      </c>
      <c r="K586" s="27"/>
    </row>
    <row r="587" spans="1:11" ht="16.2" x14ac:dyDescent="0.3">
      <c r="A587" s="29"/>
      <c r="B587" s="8" t="s">
        <v>405</v>
      </c>
      <c r="C587" s="138"/>
      <c r="D587" s="9"/>
      <c r="E587" s="9"/>
      <c r="F587" s="9"/>
      <c r="G587" s="10"/>
      <c r="H587" s="10"/>
      <c r="I587" s="10"/>
      <c r="J587" s="141" t="s">
        <v>1903</v>
      </c>
      <c r="K587" s="138"/>
    </row>
    <row r="588" spans="1:11" x14ac:dyDescent="0.3">
      <c r="A588" s="29"/>
      <c r="K588" s="29"/>
    </row>
    <row r="589" spans="1:11" ht="16.2" x14ac:dyDescent="0.3">
      <c r="A589" s="29"/>
      <c r="B589" s="47" t="s">
        <v>587</v>
      </c>
      <c r="C589" s="4">
        <v>12</v>
      </c>
      <c r="D589" s="4">
        <f t="shared" ref="D589:D618" si="153">IF((OR(C589&gt;12,C589=12)),C589-2,IF(C589=8,C589-1,""))</f>
        <v>10</v>
      </c>
      <c r="E589" s="4">
        <f t="shared" ref="E589:E618" si="154">IF(D589&lt;8,D589,8)</f>
        <v>8</v>
      </c>
      <c r="F589" s="4">
        <f t="shared" ref="F589:F618" si="155">D589-8</f>
        <v>2</v>
      </c>
      <c r="G589" s="17">
        <f t="shared" ref="G589:G592" si="156">ROUND(IF(2&lt;F589,2,F589)*133*4/3,0)</f>
        <v>355</v>
      </c>
      <c r="H589" s="17">
        <f t="shared" ref="H589:H603" si="157">IF(F589&gt;2,F589-2,0)*133*5/3</f>
        <v>0</v>
      </c>
      <c r="I589" s="17"/>
      <c r="J589" s="77"/>
      <c r="K589" s="7"/>
    </row>
    <row r="590" spans="1:11" ht="16.2" x14ac:dyDescent="0.3">
      <c r="A590" s="29"/>
      <c r="B590" s="47" t="s">
        <v>588</v>
      </c>
      <c r="C590" s="4">
        <v>12</v>
      </c>
      <c r="D590" s="4">
        <f t="shared" si="153"/>
        <v>10</v>
      </c>
      <c r="E590" s="4">
        <f t="shared" si="154"/>
        <v>8</v>
      </c>
      <c r="F590" s="4">
        <f t="shared" si="155"/>
        <v>2</v>
      </c>
      <c r="G590" s="17">
        <f t="shared" si="156"/>
        <v>355</v>
      </c>
      <c r="H590" s="17">
        <f t="shared" si="157"/>
        <v>0</v>
      </c>
      <c r="I590" s="17"/>
      <c r="J590" s="77"/>
      <c r="K590" s="7"/>
    </row>
    <row r="591" spans="1:11" ht="16.2" x14ac:dyDescent="0.3">
      <c r="A591" s="29"/>
      <c r="B591" s="47" t="s">
        <v>589</v>
      </c>
      <c r="C591" s="4">
        <v>12</v>
      </c>
      <c r="D591" s="4">
        <f t="shared" si="153"/>
        <v>10</v>
      </c>
      <c r="E591" s="4">
        <f t="shared" si="154"/>
        <v>8</v>
      </c>
      <c r="F591" s="4">
        <f t="shared" si="155"/>
        <v>2</v>
      </c>
      <c r="G591" s="17">
        <f t="shared" si="156"/>
        <v>355</v>
      </c>
      <c r="H591" s="17">
        <f t="shared" si="157"/>
        <v>0</v>
      </c>
      <c r="I591" s="17"/>
      <c r="J591" s="77"/>
      <c r="K591" s="7"/>
    </row>
    <row r="592" spans="1:11" ht="16.2" x14ac:dyDescent="0.3">
      <c r="A592" s="29"/>
      <c r="B592" s="47" t="s">
        <v>590</v>
      </c>
      <c r="C592" s="4">
        <v>12</v>
      </c>
      <c r="D592" s="4">
        <f t="shared" si="153"/>
        <v>10</v>
      </c>
      <c r="E592" s="4">
        <f t="shared" si="154"/>
        <v>8</v>
      </c>
      <c r="F592" s="4">
        <f t="shared" si="155"/>
        <v>2</v>
      </c>
      <c r="G592" s="17">
        <f t="shared" si="156"/>
        <v>355</v>
      </c>
      <c r="H592" s="17">
        <f t="shared" si="157"/>
        <v>0</v>
      </c>
      <c r="I592" s="17"/>
      <c r="J592" s="77"/>
      <c r="K592" s="7"/>
    </row>
    <row r="593" spans="1:11" ht="16.2" x14ac:dyDescent="0.3">
      <c r="A593" s="29"/>
      <c r="B593" s="47" t="s">
        <v>591</v>
      </c>
      <c r="C593" s="4">
        <v>8</v>
      </c>
      <c r="D593" s="4">
        <f t="shared" si="153"/>
        <v>7</v>
      </c>
      <c r="E593" s="4">
        <f t="shared" si="154"/>
        <v>7</v>
      </c>
      <c r="F593" s="4"/>
      <c r="G593" s="17"/>
      <c r="H593" s="17"/>
      <c r="I593" s="17"/>
      <c r="J593" s="77"/>
      <c r="K593" s="7"/>
    </row>
    <row r="594" spans="1:11" ht="16.2" x14ac:dyDescent="0.3">
      <c r="A594" s="29"/>
      <c r="B594" s="47" t="s">
        <v>592</v>
      </c>
      <c r="C594" s="4"/>
      <c r="D594" s="4" t="str">
        <f t="shared" si="153"/>
        <v/>
      </c>
      <c r="E594" s="4"/>
      <c r="F594" s="4"/>
      <c r="G594" s="17"/>
      <c r="H594" s="17"/>
      <c r="I594" s="17"/>
      <c r="J594" s="77"/>
      <c r="K594" s="7"/>
    </row>
    <row r="595" spans="1:11" ht="16.2" x14ac:dyDescent="0.3">
      <c r="A595" s="29"/>
      <c r="B595" s="47" t="s">
        <v>593</v>
      </c>
      <c r="C595" s="4">
        <v>12</v>
      </c>
      <c r="D595" s="4">
        <f t="shared" si="153"/>
        <v>10</v>
      </c>
      <c r="E595" s="4">
        <f t="shared" si="154"/>
        <v>8</v>
      </c>
      <c r="F595" s="4">
        <f t="shared" si="155"/>
        <v>2</v>
      </c>
      <c r="G595" s="17">
        <f t="shared" ref="G595:G599" si="158">ROUND(IF(2&lt;F595,2,F595)*133*4/3,0)</f>
        <v>355</v>
      </c>
      <c r="H595" s="17">
        <f t="shared" si="157"/>
        <v>0</v>
      </c>
      <c r="I595" s="17"/>
      <c r="J595" s="77"/>
      <c r="K595" s="7"/>
    </row>
    <row r="596" spans="1:11" ht="16.2" x14ac:dyDescent="0.3">
      <c r="A596" s="29"/>
      <c r="B596" s="47" t="s">
        <v>594</v>
      </c>
      <c r="C596" s="4">
        <v>12</v>
      </c>
      <c r="D596" s="4">
        <f t="shared" si="153"/>
        <v>10</v>
      </c>
      <c r="E596" s="4">
        <f t="shared" si="154"/>
        <v>8</v>
      </c>
      <c r="F596" s="4">
        <f t="shared" si="155"/>
        <v>2</v>
      </c>
      <c r="G596" s="17">
        <f t="shared" si="158"/>
        <v>355</v>
      </c>
      <c r="H596" s="17">
        <f t="shared" si="157"/>
        <v>0</v>
      </c>
      <c r="I596" s="17"/>
      <c r="J596" s="77"/>
      <c r="K596" s="7"/>
    </row>
    <row r="597" spans="1:11" ht="16.2" x14ac:dyDescent="0.3">
      <c r="A597" s="29"/>
      <c r="B597" s="47" t="s">
        <v>595</v>
      </c>
      <c r="C597" s="4">
        <v>12</v>
      </c>
      <c r="D597" s="4">
        <f t="shared" si="153"/>
        <v>10</v>
      </c>
      <c r="E597" s="4">
        <f t="shared" si="154"/>
        <v>8</v>
      </c>
      <c r="F597" s="4">
        <f t="shared" si="155"/>
        <v>2</v>
      </c>
      <c r="G597" s="17">
        <f t="shared" si="158"/>
        <v>355</v>
      </c>
      <c r="H597" s="17">
        <f t="shared" si="157"/>
        <v>0</v>
      </c>
      <c r="I597" s="17"/>
      <c r="J597" s="77"/>
      <c r="K597" s="7"/>
    </row>
    <row r="598" spans="1:11" ht="16.2" x14ac:dyDescent="0.3">
      <c r="A598" s="29"/>
      <c r="B598" s="47" t="s">
        <v>596</v>
      </c>
      <c r="C598" s="4">
        <v>12</v>
      </c>
      <c r="D598" s="4">
        <f t="shared" si="153"/>
        <v>10</v>
      </c>
      <c r="E598" s="4">
        <f t="shared" si="154"/>
        <v>8</v>
      </c>
      <c r="F598" s="4">
        <f t="shared" si="155"/>
        <v>2</v>
      </c>
      <c r="G598" s="17">
        <f t="shared" si="158"/>
        <v>355</v>
      </c>
      <c r="H598" s="17">
        <f t="shared" si="157"/>
        <v>0</v>
      </c>
      <c r="I598" s="17"/>
      <c r="J598" s="77"/>
      <c r="K598" s="7"/>
    </row>
    <row r="599" spans="1:11" ht="16.2" x14ac:dyDescent="0.3">
      <c r="A599" s="29"/>
      <c r="B599" s="47" t="s">
        <v>597</v>
      </c>
      <c r="C599" s="4">
        <v>12</v>
      </c>
      <c r="D599" s="4">
        <f t="shared" si="153"/>
        <v>10</v>
      </c>
      <c r="E599" s="4">
        <f t="shared" si="154"/>
        <v>8</v>
      </c>
      <c r="F599" s="4">
        <f t="shared" si="155"/>
        <v>2</v>
      </c>
      <c r="G599" s="17">
        <f t="shared" si="158"/>
        <v>355</v>
      </c>
      <c r="H599" s="17">
        <f t="shared" si="157"/>
        <v>0</v>
      </c>
      <c r="I599" s="17"/>
      <c r="J599" s="77"/>
      <c r="K599" s="7"/>
    </row>
    <row r="600" spans="1:11" ht="16.2" x14ac:dyDescent="0.3">
      <c r="A600" s="29"/>
      <c r="B600" s="47" t="s">
        <v>598</v>
      </c>
      <c r="C600" s="4">
        <v>8</v>
      </c>
      <c r="D600" s="4">
        <f t="shared" si="153"/>
        <v>7</v>
      </c>
      <c r="E600" s="4">
        <f t="shared" si="154"/>
        <v>7</v>
      </c>
      <c r="F600" s="4"/>
      <c r="G600" s="17"/>
      <c r="H600" s="17"/>
      <c r="I600" s="17"/>
      <c r="J600" s="77"/>
      <c r="K600" s="7"/>
    </row>
    <row r="601" spans="1:11" ht="16.2" x14ac:dyDescent="0.3">
      <c r="A601" s="29"/>
      <c r="B601" s="47" t="s">
        <v>599</v>
      </c>
      <c r="C601" s="4"/>
      <c r="D601" s="4" t="str">
        <f t="shared" si="153"/>
        <v/>
      </c>
      <c r="E601" s="4"/>
      <c r="F601" s="4"/>
      <c r="G601" s="17"/>
      <c r="H601" s="17"/>
      <c r="I601" s="17"/>
      <c r="J601" s="77"/>
      <c r="K601" s="7"/>
    </row>
    <row r="602" spans="1:11" ht="16.2" x14ac:dyDescent="0.3">
      <c r="A602" s="29"/>
      <c r="B602" s="47" t="s">
        <v>600</v>
      </c>
      <c r="C602" s="4">
        <v>12</v>
      </c>
      <c r="D602" s="4">
        <f t="shared" si="153"/>
        <v>10</v>
      </c>
      <c r="E602" s="4">
        <f t="shared" si="154"/>
        <v>8</v>
      </c>
      <c r="F602" s="4">
        <f t="shared" si="155"/>
        <v>2</v>
      </c>
      <c r="G602" s="17">
        <f t="shared" ref="G602:G606" si="159">ROUND(IF(2&lt;F602,2,F602)*133*4/3,0)</f>
        <v>355</v>
      </c>
      <c r="H602" s="17">
        <f t="shared" si="157"/>
        <v>0</v>
      </c>
      <c r="I602" s="17"/>
      <c r="J602" s="77"/>
      <c r="K602" s="7"/>
    </row>
    <row r="603" spans="1:11" ht="16.2" x14ac:dyDescent="0.3">
      <c r="A603" s="29"/>
      <c r="B603" s="47" t="s">
        <v>601</v>
      </c>
      <c r="C603" s="4">
        <v>12</v>
      </c>
      <c r="D603" s="4">
        <f t="shared" si="153"/>
        <v>10</v>
      </c>
      <c r="E603" s="4">
        <f t="shared" si="154"/>
        <v>8</v>
      </c>
      <c r="F603" s="4">
        <f t="shared" si="155"/>
        <v>2</v>
      </c>
      <c r="G603" s="17">
        <f t="shared" si="159"/>
        <v>355</v>
      </c>
      <c r="H603" s="17">
        <f t="shared" si="157"/>
        <v>0</v>
      </c>
      <c r="I603" s="17"/>
      <c r="J603" s="77"/>
      <c r="K603" s="7"/>
    </row>
    <row r="604" spans="1:11" ht="16.2" x14ac:dyDescent="0.3">
      <c r="A604" s="29"/>
      <c r="B604" s="47" t="s">
        <v>602</v>
      </c>
      <c r="C604" s="4">
        <v>12</v>
      </c>
      <c r="D604" s="4">
        <v>10</v>
      </c>
      <c r="E604" s="4">
        <f t="shared" si="154"/>
        <v>8</v>
      </c>
      <c r="F604" s="4">
        <f t="shared" si="155"/>
        <v>2</v>
      </c>
      <c r="G604" s="17">
        <f t="shared" si="159"/>
        <v>355</v>
      </c>
      <c r="H604" s="17">
        <f t="shared" ref="H604:H618" si="160">IF(F604&gt;2,F604-2,0)*133*5/3</f>
        <v>0</v>
      </c>
      <c r="I604" s="17"/>
      <c r="J604" s="77"/>
      <c r="K604" s="7"/>
    </row>
    <row r="605" spans="1:11" ht="16.2" x14ac:dyDescent="0.3">
      <c r="A605" s="29"/>
      <c r="B605" s="47" t="s">
        <v>603</v>
      </c>
      <c r="C605" s="4">
        <v>12</v>
      </c>
      <c r="D605" s="4">
        <f t="shared" si="153"/>
        <v>10</v>
      </c>
      <c r="E605" s="4">
        <f t="shared" si="154"/>
        <v>8</v>
      </c>
      <c r="F605" s="4">
        <f t="shared" si="155"/>
        <v>2</v>
      </c>
      <c r="G605" s="17">
        <f t="shared" si="159"/>
        <v>355</v>
      </c>
      <c r="H605" s="17">
        <f t="shared" si="160"/>
        <v>0</v>
      </c>
      <c r="I605" s="17"/>
      <c r="J605" s="77"/>
      <c r="K605" s="7"/>
    </row>
    <row r="606" spans="1:11" ht="16.2" x14ac:dyDescent="0.3">
      <c r="A606" s="29"/>
      <c r="B606" s="47" t="s">
        <v>604</v>
      </c>
      <c r="C606" s="4">
        <v>12</v>
      </c>
      <c r="D606" s="4">
        <v>10</v>
      </c>
      <c r="E606" s="4">
        <f t="shared" si="154"/>
        <v>8</v>
      </c>
      <c r="F606" s="4">
        <f t="shared" si="155"/>
        <v>2</v>
      </c>
      <c r="G606" s="17">
        <f t="shared" si="159"/>
        <v>355</v>
      </c>
      <c r="H606" s="17">
        <f t="shared" si="160"/>
        <v>0</v>
      </c>
      <c r="I606" s="17"/>
      <c r="J606" s="77"/>
      <c r="K606" s="7"/>
    </row>
    <row r="607" spans="1:11" ht="16.2" x14ac:dyDescent="0.3">
      <c r="A607" s="29"/>
      <c r="B607" s="47" t="s">
        <v>605</v>
      </c>
      <c r="C607" s="4">
        <v>8</v>
      </c>
      <c r="D607" s="4">
        <f t="shared" si="153"/>
        <v>7</v>
      </c>
      <c r="E607" s="4">
        <f t="shared" si="154"/>
        <v>7</v>
      </c>
      <c r="F607" s="4"/>
      <c r="G607" s="17"/>
      <c r="H607" s="17"/>
      <c r="I607" s="17"/>
      <c r="J607" s="77"/>
      <c r="K607" s="7"/>
    </row>
    <row r="608" spans="1:11" ht="16.2" x14ac:dyDescent="0.3">
      <c r="A608" s="29"/>
      <c r="B608" s="47" t="s">
        <v>606</v>
      </c>
      <c r="C608" s="4"/>
      <c r="D608" s="4" t="str">
        <f t="shared" si="153"/>
        <v/>
      </c>
      <c r="E608" s="4"/>
      <c r="F608" s="4"/>
      <c r="G608" s="17"/>
      <c r="H608" s="17"/>
      <c r="I608" s="17"/>
      <c r="J608" s="77"/>
      <c r="K608" s="7"/>
    </row>
    <row r="609" spans="1:11" ht="16.2" x14ac:dyDescent="0.3">
      <c r="A609" s="29"/>
      <c r="B609" s="47" t="s">
        <v>607</v>
      </c>
      <c r="C609" s="4">
        <v>12</v>
      </c>
      <c r="D609" s="4">
        <f t="shared" si="153"/>
        <v>10</v>
      </c>
      <c r="E609" s="4">
        <f t="shared" si="154"/>
        <v>8</v>
      </c>
      <c r="F609" s="4">
        <f t="shared" si="155"/>
        <v>2</v>
      </c>
      <c r="G609" s="17">
        <f t="shared" ref="G609:G613" si="161">ROUND(IF(2&lt;F609,2,F609)*133*4/3,0)</f>
        <v>355</v>
      </c>
      <c r="H609" s="17">
        <f t="shared" si="160"/>
        <v>0</v>
      </c>
      <c r="I609" s="17"/>
      <c r="J609" s="77"/>
      <c r="K609" s="7"/>
    </row>
    <row r="610" spans="1:11" ht="16.2" x14ac:dyDescent="0.3">
      <c r="A610" s="29"/>
      <c r="B610" s="47" t="s">
        <v>608</v>
      </c>
      <c r="C610" s="4">
        <v>12</v>
      </c>
      <c r="D610" s="4">
        <f t="shared" si="153"/>
        <v>10</v>
      </c>
      <c r="E610" s="4">
        <f t="shared" si="154"/>
        <v>8</v>
      </c>
      <c r="F610" s="4">
        <f t="shared" si="155"/>
        <v>2</v>
      </c>
      <c r="G610" s="17">
        <f t="shared" si="161"/>
        <v>355</v>
      </c>
      <c r="H610" s="17">
        <f t="shared" si="160"/>
        <v>0</v>
      </c>
      <c r="I610" s="17"/>
      <c r="J610" s="77"/>
      <c r="K610" s="7"/>
    </row>
    <row r="611" spans="1:11" ht="16.2" x14ac:dyDescent="0.3">
      <c r="A611" s="29"/>
      <c r="B611" s="47" t="s">
        <v>609</v>
      </c>
      <c r="C611" s="4">
        <v>12</v>
      </c>
      <c r="D611" s="4">
        <f t="shared" si="153"/>
        <v>10</v>
      </c>
      <c r="E611" s="4">
        <f t="shared" si="154"/>
        <v>8</v>
      </c>
      <c r="F611" s="4">
        <f t="shared" si="155"/>
        <v>2</v>
      </c>
      <c r="G611" s="17">
        <f t="shared" si="161"/>
        <v>355</v>
      </c>
      <c r="H611" s="17">
        <f t="shared" si="160"/>
        <v>0</v>
      </c>
      <c r="I611" s="17"/>
      <c r="J611" s="77"/>
      <c r="K611" s="7"/>
    </row>
    <row r="612" spans="1:11" ht="16.2" x14ac:dyDescent="0.3">
      <c r="A612" s="29"/>
      <c r="B612" s="47" t="s">
        <v>610</v>
      </c>
      <c r="C612" s="4">
        <v>12</v>
      </c>
      <c r="D612" s="4">
        <f t="shared" si="153"/>
        <v>10</v>
      </c>
      <c r="E612" s="4">
        <f t="shared" si="154"/>
        <v>8</v>
      </c>
      <c r="F612" s="4">
        <f t="shared" si="155"/>
        <v>2</v>
      </c>
      <c r="G612" s="17">
        <f t="shared" si="161"/>
        <v>355</v>
      </c>
      <c r="H612" s="17">
        <f t="shared" si="160"/>
        <v>0</v>
      </c>
      <c r="I612" s="17"/>
      <c r="J612" s="77"/>
      <c r="K612" s="7"/>
    </row>
    <row r="613" spans="1:11" ht="16.2" x14ac:dyDescent="0.3">
      <c r="A613" s="29"/>
      <c r="B613" s="47" t="s">
        <v>611</v>
      </c>
      <c r="C613" s="4">
        <v>12</v>
      </c>
      <c r="D613" s="4">
        <f t="shared" si="153"/>
        <v>10</v>
      </c>
      <c r="E613" s="4">
        <f t="shared" si="154"/>
        <v>8</v>
      </c>
      <c r="F613" s="4">
        <f t="shared" si="155"/>
        <v>2</v>
      </c>
      <c r="G613" s="17">
        <f t="shared" si="161"/>
        <v>355</v>
      </c>
      <c r="H613" s="17">
        <f t="shared" si="160"/>
        <v>0</v>
      </c>
      <c r="I613" s="17"/>
      <c r="J613" s="77"/>
      <c r="K613" s="7"/>
    </row>
    <row r="614" spans="1:11" ht="16.2" x14ac:dyDescent="0.3">
      <c r="A614" s="29"/>
      <c r="B614" s="47" t="s">
        <v>612</v>
      </c>
      <c r="C614" s="4">
        <v>8</v>
      </c>
      <c r="D614" s="4">
        <f t="shared" si="153"/>
        <v>7</v>
      </c>
      <c r="E614" s="4">
        <f t="shared" si="154"/>
        <v>7</v>
      </c>
      <c r="F614" s="4"/>
      <c r="G614" s="17"/>
      <c r="H614" s="17"/>
      <c r="I614" s="17"/>
      <c r="J614" s="77"/>
      <c r="K614" s="7"/>
    </row>
    <row r="615" spans="1:11" ht="16.2" x14ac:dyDescent="0.3">
      <c r="A615" s="29"/>
      <c r="B615" s="47" t="s">
        <v>613</v>
      </c>
      <c r="C615" s="4"/>
      <c r="D615" s="4" t="str">
        <f t="shared" si="153"/>
        <v/>
      </c>
      <c r="E615" s="4"/>
      <c r="F615" s="4"/>
      <c r="G615" s="17"/>
      <c r="H615" s="17"/>
      <c r="I615" s="17"/>
      <c r="J615" s="77"/>
      <c r="K615" s="7"/>
    </row>
    <row r="616" spans="1:11" ht="16.2" x14ac:dyDescent="0.3">
      <c r="A616" s="29"/>
      <c r="B616" s="47" t="s">
        <v>614</v>
      </c>
      <c r="C616" s="4">
        <v>12</v>
      </c>
      <c r="D616" s="4">
        <f t="shared" si="153"/>
        <v>10</v>
      </c>
      <c r="E616" s="4">
        <f t="shared" si="154"/>
        <v>8</v>
      </c>
      <c r="F616" s="4">
        <f t="shared" si="155"/>
        <v>2</v>
      </c>
      <c r="G616" s="17">
        <f t="shared" ref="G616:G618" si="162">ROUND(IF(2&lt;F616,2,F616)*133*4/3,0)</f>
        <v>355</v>
      </c>
      <c r="H616" s="17">
        <f t="shared" si="160"/>
        <v>0</v>
      </c>
      <c r="I616" s="17"/>
      <c r="J616" s="77"/>
      <c r="K616" s="7"/>
    </row>
    <row r="617" spans="1:11" ht="16.2" x14ac:dyDescent="0.3">
      <c r="A617" s="29"/>
      <c r="B617" s="47" t="s">
        <v>615</v>
      </c>
      <c r="C617" s="4">
        <v>12</v>
      </c>
      <c r="D617" s="4">
        <f t="shared" si="153"/>
        <v>10</v>
      </c>
      <c r="E617" s="4">
        <f t="shared" si="154"/>
        <v>8</v>
      </c>
      <c r="F617" s="4">
        <f t="shared" si="155"/>
        <v>2</v>
      </c>
      <c r="G617" s="17">
        <f t="shared" si="162"/>
        <v>355</v>
      </c>
      <c r="H617" s="17">
        <f t="shared" si="160"/>
        <v>0</v>
      </c>
      <c r="I617" s="17"/>
      <c r="J617" s="77"/>
      <c r="K617" s="7"/>
    </row>
    <row r="618" spans="1:11" ht="16.2" x14ac:dyDescent="0.3">
      <c r="A618" s="29"/>
      <c r="B618" s="47" t="s">
        <v>616</v>
      </c>
      <c r="C618" s="4">
        <v>12</v>
      </c>
      <c r="D618" s="4">
        <f t="shared" si="153"/>
        <v>10</v>
      </c>
      <c r="E618" s="4">
        <f t="shared" si="154"/>
        <v>8</v>
      </c>
      <c r="F618" s="4">
        <f t="shared" si="155"/>
        <v>2</v>
      </c>
      <c r="G618" s="17">
        <f t="shared" si="162"/>
        <v>355</v>
      </c>
      <c r="H618" s="17">
        <f t="shared" si="160"/>
        <v>0</v>
      </c>
      <c r="I618" s="17"/>
      <c r="J618" s="77"/>
      <c r="K618" s="7"/>
    </row>
    <row r="619" spans="1:11" ht="16.2" x14ac:dyDescent="0.3">
      <c r="A619" s="29"/>
      <c r="B619" s="8" t="s">
        <v>59</v>
      </c>
      <c r="C619" s="4"/>
      <c r="D619" s="4">
        <f>SUM(E589:E618)</f>
        <v>204</v>
      </c>
      <c r="E619" s="4"/>
      <c r="F619" s="4">
        <f>SUM(F589:F618)</f>
        <v>44</v>
      </c>
      <c r="G619" s="17"/>
      <c r="H619" s="17"/>
      <c r="I619" s="17"/>
      <c r="J619" s="77">
        <v>27132</v>
      </c>
      <c r="K619" s="7"/>
    </row>
    <row r="620" spans="1:11" ht="32.4" x14ac:dyDescent="0.3">
      <c r="A620" s="29"/>
      <c r="B620" s="90" t="s">
        <v>1849</v>
      </c>
      <c r="C620" s="27"/>
      <c r="D620" s="4"/>
      <c r="E620" s="4"/>
      <c r="F620" s="4"/>
      <c r="G620" s="1"/>
      <c r="H620" s="1"/>
      <c r="I620" s="1"/>
      <c r="J620" s="134" t="s">
        <v>1911</v>
      </c>
      <c r="K620" s="27"/>
    </row>
    <row r="621" spans="1:11" ht="16.2" x14ac:dyDescent="0.3">
      <c r="A621" s="29"/>
      <c r="B621" s="8" t="s">
        <v>1817</v>
      </c>
      <c r="C621" s="27"/>
      <c r="D621" s="4"/>
      <c r="E621" s="4"/>
      <c r="F621" s="4"/>
      <c r="G621" s="1"/>
      <c r="H621" s="1"/>
      <c r="I621" s="1"/>
      <c r="J621" s="134" t="s">
        <v>1912</v>
      </c>
      <c r="K621" s="27"/>
    </row>
    <row r="622" spans="1:11" ht="16.2" x14ac:dyDescent="0.3">
      <c r="A622" s="29"/>
      <c r="B622" s="8" t="s">
        <v>1</v>
      </c>
      <c r="C622" s="27"/>
      <c r="D622" s="4"/>
      <c r="E622" s="4"/>
      <c r="F622" s="4"/>
      <c r="G622" s="1"/>
      <c r="H622" s="1"/>
      <c r="I622" s="1"/>
      <c r="J622" s="134" t="s">
        <v>1913</v>
      </c>
      <c r="K622" s="27"/>
    </row>
    <row r="623" spans="1:11" ht="16.2" x14ac:dyDescent="0.3">
      <c r="A623" s="29"/>
      <c r="B623" s="8" t="s">
        <v>405</v>
      </c>
      <c r="C623" s="138"/>
      <c r="D623" s="9"/>
      <c r="E623" s="9"/>
      <c r="F623" s="9"/>
      <c r="G623" s="10"/>
      <c r="H623" s="10"/>
      <c r="I623" s="10"/>
      <c r="J623" s="141" t="s">
        <v>1914</v>
      </c>
      <c r="K623" s="138"/>
    </row>
    <row r="624" spans="1:11" x14ac:dyDescent="0.3">
      <c r="A624" s="29"/>
      <c r="K624" s="29"/>
    </row>
    <row r="625" spans="1:12" ht="16.2" x14ac:dyDescent="0.3">
      <c r="A625" s="29"/>
      <c r="B625" s="47" t="s">
        <v>617</v>
      </c>
      <c r="C625" s="4">
        <v>12</v>
      </c>
      <c r="D625" s="4">
        <f t="shared" ref="D625:D653" si="163">IF((OR(C625&gt;12,C625=12)),C625-2,IF(C625=8,C625-1,""))</f>
        <v>10</v>
      </c>
      <c r="E625" s="4">
        <f t="shared" ref="E625:E654" si="164">IF(D625&lt;8,D625,8)</f>
        <v>8</v>
      </c>
      <c r="F625" s="4">
        <f t="shared" ref="F625:F626" si="165">D625-8</f>
        <v>2</v>
      </c>
      <c r="G625" s="17">
        <f t="shared" ref="G625:G633" si="166">ROUND(IF(2&lt;F625,2,F625)*133*4/3,0)</f>
        <v>355</v>
      </c>
      <c r="H625" s="17">
        <f t="shared" ref="H625:H633" si="167">IF(F625&gt;2,F625-2,0)*133*5/3</f>
        <v>0</v>
      </c>
      <c r="I625" s="17"/>
      <c r="J625" s="77"/>
      <c r="K625" s="7"/>
    </row>
    <row r="626" spans="1:12" ht="16.2" x14ac:dyDescent="0.3">
      <c r="A626" s="29"/>
      <c r="B626" s="47" t="s">
        <v>618</v>
      </c>
      <c r="C626" s="4">
        <v>12</v>
      </c>
      <c r="D626" s="4">
        <f t="shared" si="163"/>
        <v>10</v>
      </c>
      <c r="E626" s="4">
        <f t="shared" si="164"/>
        <v>8</v>
      </c>
      <c r="F626" s="4">
        <f t="shared" si="165"/>
        <v>2</v>
      </c>
      <c r="G626" s="17">
        <f t="shared" si="166"/>
        <v>355</v>
      </c>
      <c r="H626" s="17">
        <f t="shared" si="167"/>
        <v>0</v>
      </c>
      <c r="I626" s="17"/>
      <c r="J626" s="77"/>
      <c r="K626" s="7"/>
    </row>
    <row r="627" spans="1:12" ht="16.2" x14ac:dyDescent="0.3">
      <c r="A627" s="29"/>
      <c r="B627" s="47" t="s">
        <v>619</v>
      </c>
      <c r="C627" s="4">
        <v>8</v>
      </c>
      <c r="D627" s="4">
        <f t="shared" si="163"/>
        <v>7</v>
      </c>
      <c r="E627" s="4">
        <f t="shared" si="164"/>
        <v>7</v>
      </c>
      <c r="F627" s="4"/>
      <c r="G627" s="17"/>
      <c r="H627" s="17"/>
      <c r="I627" s="17"/>
      <c r="J627" s="77"/>
      <c r="K627" s="7"/>
    </row>
    <row r="628" spans="1:12" ht="16.2" x14ac:dyDescent="0.3">
      <c r="A628" s="29"/>
      <c r="B628" s="47" t="s">
        <v>620</v>
      </c>
      <c r="C628" s="4"/>
      <c r="D628" s="4" t="str">
        <f t="shared" si="163"/>
        <v/>
      </c>
      <c r="E628" s="4"/>
      <c r="F628" s="4"/>
      <c r="G628" s="17"/>
      <c r="H628" s="17"/>
      <c r="I628" s="17"/>
      <c r="J628" s="77"/>
      <c r="K628" s="7"/>
    </row>
    <row r="629" spans="1:12" ht="16.2" x14ac:dyDescent="0.3">
      <c r="A629" s="29"/>
      <c r="B629" s="47" t="s">
        <v>621</v>
      </c>
      <c r="C629" s="4">
        <v>12</v>
      </c>
      <c r="D629" s="4">
        <f t="shared" si="163"/>
        <v>10</v>
      </c>
      <c r="E629" s="4">
        <f t="shared" si="164"/>
        <v>8</v>
      </c>
      <c r="F629" s="4">
        <f t="shared" ref="F629:F654" si="168">D629-8</f>
        <v>2</v>
      </c>
      <c r="G629" s="17">
        <f t="shared" si="166"/>
        <v>355</v>
      </c>
      <c r="H629" s="17">
        <f t="shared" si="167"/>
        <v>0</v>
      </c>
      <c r="I629" s="17"/>
      <c r="J629" s="77"/>
      <c r="K629" s="7"/>
    </row>
    <row r="630" spans="1:12" ht="16.2" x14ac:dyDescent="0.3">
      <c r="A630" s="29"/>
      <c r="B630" s="47" t="s">
        <v>622</v>
      </c>
      <c r="C630" s="4">
        <v>12</v>
      </c>
      <c r="D630" s="4">
        <f t="shared" si="163"/>
        <v>10</v>
      </c>
      <c r="E630" s="4">
        <f t="shared" si="164"/>
        <v>8</v>
      </c>
      <c r="F630" s="4">
        <f t="shared" si="168"/>
        <v>2</v>
      </c>
      <c r="G630" s="17">
        <f t="shared" si="166"/>
        <v>355</v>
      </c>
      <c r="H630" s="17">
        <f t="shared" si="167"/>
        <v>0</v>
      </c>
      <c r="I630" s="17"/>
      <c r="J630" s="77"/>
      <c r="K630" s="7"/>
    </row>
    <row r="631" spans="1:12" ht="16.2" x14ac:dyDescent="0.3">
      <c r="A631" s="29"/>
      <c r="B631" s="47" t="s">
        <v>623</v>
      </c>
      <c r="C631" s="4">
        <v>12</v>
      </c>
      <c r="D631" s="4">
        <f t="shared" si="163"/>
        <v>10</v>
      </c>
      <c r="E631" s="4">
        <f t="shared" si="164"/>
        <v>8</v>
      </c>
      <c r="F631" s="4">
        <f t="shared" si="168"/>
        <v>2</v>
      </c>
      <c r="G631" s="17">
        <f t="shared" si="166"/>
        <v>355</v>
      </c>
      <c r="H631" s="17">
        <f t="shared" si="167"/>
        <v>0</v>
      </c>
      <c r="I631" s="17"/>
      <c r="J631" s="77"/>
      <c r="K631" s="7"/>
    </row>
    <row r="632" spans="1:12" ht="16.2" x14ac:dyDescent="0.3">
      <c r="A632" s="29"/>
      <c r="B632" s="47" t="s">
        <v>624</v>
      </c>
      <c r="C632" s="4">
        <v>12</v>
      </c>
      <c r="D632" s="4">
        <f t="shared" si="163"/>
        <v>10</v>
      </c>
      <c r="E632" s="4">
        <f t="shared" si="164"/>
        <v>8</v>
      </c>
      <c r="F632" s="4">
        <f t="shared" si="168"/>
        <v>2</v>
      </c>
      <c r="G632" s="17">
        <f t="shared" si="166"/>
        <v>355</v>
      </c>
      <c r="H632" s="17">
        <f t="shared" si="167"/>
        <v>0</v>
      </c>
      <c r="I632" s="17"/>
      <c r="J632" s="77"/>
      <c r="K632" s="7"/>
    </row>
    <row r="633" spans="1:12" ht="16.2" x14ac:dyDescent="0.3">
      <c r="A633" s="29"/>
      <c r="B633" s="47" t="s">
        <v>625</v>
      </c>
      <c r="C633" s="4">
        <v>12</v>
      </c>
      <c r="D633" s="4">
        <f t="shared" si="163"/>
        <v>10</v>
      </c>
      <c r="E633" s="4">
        <f t="shared" si="164"/>
        <v>8</v>
      </c>
      <c r="F633" s="4">
        <f t="shared" si="168"/>
        <v>2</v>
      </c>
      <c r="G633" s="17">
        <f t="shared" si="166"/>
        <v>355</v>
      </c>
      <c r="H633" s="17">
        <f t="shared" si="167"/>
        <v>0</v>
      </c>
      <c r="I633" s="17"/>
      <c r="J633" s="77"/>
      <c r="K633" s="7"/>
    </row>
    <row r="634" spans="1:12" ht="16.2" x14ac:dyDescent="0.3">
      <c r="A634" s="29"/>
      <c r="B634" s="47" t="s">
        <v>626</v>
      </c>
      <c r="C634" s="4">
        <v>8</v>
      </c>
      <c r="D634" s="4">
        <f t="shared" si="163"/>
        <v>7</v>
      </c>
      <c r="E634" s="4">
        <f t="shared" si="164"/>
        <v>7</v>
      </c>
      <c r="F634" s="4"/>
      <c r="G634" s="17"/>
      <c r="H634" s="17"/>
      <c r="I634" s="17"/>
      <c r="J634" s="77"/>
      <c r="K634" s="7"/>
    </row>
    <row r="635" spans="1:12" ht="16.2" x14ac:dyDescent="0.3">
      <c r="A635" s="29"/>
      <c r="B635" s="47" t="s">
        <v>627</v>
      </c>
      <c r="C635" s="4"/>
      <c r="D635" s="4" t="str">
        <f t="shared" si="163"/>
        <v/>
      </c>
      <c r="E635" s="4"/>
      <c r="F635" s="4"/>
      <c r="G635" s="17"/>
      <c r="H635" s="17"/>
      <c r="I635" s="17"/>
      <c r="J635" s="77"/>
      <c r="K635" s="7"/>
    </row>
    <row r="636" spans="1:12" s="140" customFormat="1" ht="32.4" x14ac:dyDescent="0.3">
      <c r="A636" s="139"/>
      <c r="B636" s="114" t="s">
        <v>1915</v>
      </c>
      <c r="C636" s="30">
        <v>12</v>
      </c>
      <c r="D636" s="30">
        <f t="shared" si="163"/>
        <v>10</v>
      </c>
      <c r="E636" s="1">
        <f t="shared" si="164"/>
        <v>8</v>
      </c>
      <c r="F636" s="30">
        <f t="shared" si="168"/>
        <v>2</v>
      </c>
      <c r="G636" s="23">
        <f>ROUND(IF(2&lt;F636,2,F636)*140*4/3,0)</f>
        <v>373</v>
      </c>
      <c r="H636" s="23">
        <f>IF(F636&gt;2,F636-2,0)*140*5/3</f>
        <v>0</v>
      </c>
      <c r="I636" s="23"/>
      <c r="J636" s="115"/>
      <c r="K636" s="23">
        <f>140*8*2+140*2*4/3</f>
        <v>2613.3333333333335</v>
      </c>
      <c r="L636" s="187"/>
    </row>
    <row r="637" spans="1:12" ht="16.2" x14ac:dyDescent="0.3">
      <c r="A637" s="29"/>
      <c r="B637" s="47" t="s">
        <v>628</v>
      </c>
      <c r="C637" s="4">
        <v>12</v>
      </c>
      <c r="D637" s="4">
        <f t="shared" si="163"/>
        <v>10</v>
      </c>
      <c r="E637" s="4">
        <f t="shared" si="164"/>
        <v>8</v>
      </c>
      <c r="F637" s="19">
        <f t="shared" si="168"/>
        <v>2</v>
      </c>
      <c r="G637" s="20">
        <f>ROUND(IF(2&lt;F637,2,F637)*140*4/3,0)</f>
        <v>373</v>
      </c>
      <c r="H637" s="20">
        <f t="shared" ref="H637:H654" si="169">IF(F637&gt;2,F637-2,0)*140*5/3</f>
        <v>0</v>
      </c>
      <c r="I637" s="20"/>
      <c r="J637" s="91"/>
      <c r="K637" s="21"/>
    </row>
    <row r="638" spans="1:12" ht="16.2" x14ac:dyDescent="0.3">
      <c r="A638" s="29"/>
      <c r="B638" s="47" t="s">
        <v>629</v>
      </c>
      <c r="C638" s="4">
        <v>8</v>
      </c>
      <c r="D638" s="4">
        <f t="shared" si="163"/>
        <v>7</v>
      </c>
      <c r="E638" s="4">
        <f t="shared" si="164"/>
        <v>7</v>
      </c>
      <c r="F638" s="19"/>
      <c r="G638" s="20"/>
      <c r="H638" s="20"/>
      <c r="I638" s="20"/>
      <c r="J638" s="91"/>
      <c r="K638" s="21"/>
    </row>
    <row r="639" spans="1:12" ht="16.2" x14ac:dyDescent="0.3">
      <c r="A639" s="29"/>
      <c r="B639" s="47" t="s">
        <v>630</v>
      </c>
      <c r="C639" s="4"/>
      <c r="D639" s="4" t="str">
        <f t="shared" si="163"/>
        <v/>
      </c>
      <c r="E639" s="4"/>
      <c r="F639" s="19"/>
      <c r="G639" s="20"/>
      <c r="H639" s="20"/>
      <c r="I639" s="20"/>
      <c r="J639" s="91"/>
      <c r="K639" s="21"/>
    </row>
    <row r="640" spans="1:12" ht="16.2" x14ac:dyDescent="0.3">
      <c r="A640" s="29"/>
      <c r="B640" s="47" t="s">
        <v>631</v>
      </c>
      <c r="C640" s="4">
        <v>12</v>
      </c>
      <c r="D640" s="4">
        <f t="shared" si="163"/>
        <v>10</v>
      </c>
      <c r="E640" s="4">
        <f t="shared" si="164"/>
        <v>8</v>
      </c>
      <c r="F640" s="19">
        <f t="shared" si="168"/>
        <v>2</v>
      </c>
      <c r="G640" s="20">
        <f>ROUND(IF(2&lt;F640,2,F640)*140*4/3,0)</f>
        <v>373</v>
      </c>
      <c r="H640" s="20">
        <f t="shared" si="169"/>
        <v>0</v>
      </c>
      <c r="I640" s="20"/>
      <c r="J640" s="91"/>
      <c r="K640" s="21"/>
    </row>
    <row r="641" spans="1:11" ht="16.2" x14ac:dyDescent="0.3">
      <c r="A641" s="29"/>
      <c r="B641" s="47" t="s">
        <v>632</v>
      </c>
      <c r="C641" s="4">
        <v>8</v>
      </c>
      <c r="D641" s="4">
        <f t="shared" si="163"/>
        <v>7</v>
      </c>
      <c r="E641" s="4">
        <f t="shared" si="164"/>
        <v>7</v>
      </c>
      <c r="F641" s="19"/>
      <c r="G641" s="20"/>
      <c r="H641" s="20"/>
      <c r="I641" s="20"/>
      <c r="J641" s="91"/>
      <c r="K641" s="21"/>
    </row>
    <row r="642" spans="1:11" ht="16.2" x14ac:dyDescent="0.3">
      <c r="A642" s="29"/>
      <c r="B642" s="47" t="s">
        <v>633</v>
      </c>
      <c r="C642" s="4"/>
      <c r="D642" s="4" t="str">
        <f t="shared" si="163"/>
        <v/>
      </c>
      <c r="E642" s="4"/>
      <c r="F642" s="19"/>
      <c r="G642" s="20"/>
      <c r="H642" s="20"/>
      <c r="I642" s="20"/>
      <c r="J642" s="91"/>
      <c r="K642" s="21"/>
    </row>
    <row r="643" spans="1:11" ht="16.2" x14ac:dyDescent="0.3">
      <c r="A643" s="29"/>
      <c r="B643" s="47" t="s">
        <v>634</v>
      </c>
      <c r="C643" s="4">
        <v>12</v>
      </c>
      <c r="D643" s="4">
        <f t="shared" si="163"/>
        <v>10</v>
      </c>
      <c r="E643" s="4">
        <f t="shared" si="164"/>
        <v>8</v>
      </c>
      <c r="F643" s="19">
        <f t="shared" si="168"/>
        <v>2</v>
      </c>
      <c r="G643" s="20">
        <f>ROUND(IF(2&lt;F643,2,F643)*140*4/3,0)</f>
        <v>373</v>
      </c>
      <c r="H643" s="20">
        <f t="shared" si="169"/>
        <v>0</v>
      </c>
      <c r="I643" s="20"/>
      <c r="J643" s="91"/>
      <c r="K643" s="21"/>
    </row>
    <row r="644" spans="1:11" ht="16.2" x14ac:dyDescent="0.3">
      <c r="A644" s="29"/>
      <c r="B644" s="47" t="s">
        <v>635</v>
      </c>
      <c r="C644" s="4">
        <v>12</v>
      </c>
      <c r="D644" s="4">
        <f t="shared" si="163"/>
        <v>10</v>
      </c>
      <c r="E644" s="4">
        <f t="shared" si="164"/>
        <v>8</v>
      </c>
      <c r="F644" s="19">
        <f t="shared" si="168"/>
        <v>2</v>
      </c>
      <c r="G644" s="20">
        <f t="shared" ref="G644:G647" si="170">ROUND(IF(2&lt;F644,2,F644)*140*4/3,0)</f>
        <v>373</v>
      </c>
      <c r="H644" s="20">
        <f t="shared" si="169"/>
        <v>0</v>
      </c>
      <c r="I644" s="20"/>
      <c r="J644" s="91"/>
      <c r="K644" s="21"/>
    </row>
    <row r="645" spans="1:11" ht="16.2" x14ac:dyDescent="0.3">
      <c r="A645" s="29"/>
      <c r="B645" s="47" t="s">
        <v>636</v>
      </c>
      <c r="C645" s="4">
        <v>12</v>
      </c>
      <c r="D645" s="4">
        <f t="shared" si="163"/>
        <v>10</v>
      </c>
      <c r="E645" s="4">
        <f t="shared" si="164"/>
        <v>8</v>
      </c>
      <c r="F645" s="19">
        <f t="shared" si="168"/>
        <v>2</v>
      </c>
      <c r="G645" s="20">
        <f t="shared" si="170"/>
        <v>373</v>
      </c>
      <c r="H645" s="20">
        <f t="shared" si="169"/>
        <v>0</v>
      </c>
      <c r="I645" s="20"/>
      <c r="J645" s="91"/>
      <c r="K645" s="21"/>
    </row>
    <row r="646" spans="1:11" ht="16.2" x14ac:dyDescent="0.3">
      <c r="A646" s="29"/>
      <c r="B646" s="47" t="s">
        <v>637</v>
      </c>
      <c r="C646" s="4">
        <v>12</v>
      </c>
      <c r="D646" s="4">
        <f t="shared" si="163"/>
        <v>10</v>
      </c>
      <c r="E646" s="4">
        <f t="shared" si="164"/>
        <v>8</v>
      </c>
      <c r="F646" s="19">
        <f t="shared" si="168"/>
        <v>2</v>
      </c>
      <c r="G646" s="20">
        <f t="shared" si="170"/>
        <v>373</v>
      </c>
      <c r="H646" s="20">
        <f t="shared" si="169"/>
        <v>0</v>
      </c>
      <c r="I646" s="20"/>
      <c r="J646" s="91"/>
      <c r="K646" s="21"/>
    </row>
    <row r="647" spans="1:11" ht="16.2" x14ac:dyDescent="0.3">
      <c r="A647" s="29"/>
      <c r="B647" s="47" t="s">
        <v>638</v>
      </c>
      <c r="C647" s="4">
        <v>12</v>
      </c>
      <c r="D647" s="4">
        <f t="shared" si="163"/>
        <v>10</v>
      </c>
      <c r="E647" s="4">
        <f t="shared" si="164"/>
        <v>8</v>
      </c>
      <c r="F647" s="19">
        <f t="shared" si="168"/>
        <v>2</v>
      </c>
      <c r="G647" s="20">
        <f t="shared" si="170"/>
        <v>373</v>
      </c>
      <c r="H647" s="20">
        <f t="shared" si="169"/>
        <v>0</v>
      </c>
      <c r="I647" s="20"/>
      <c r="J647" s="91"/>
      <c r="K647" s="21"/>
    </row>
    <row r="648" spans="1:11" ht="16.2" x14ac:dyDescent="0.3">
      <c r="A648" s="29"/>
      <c r="B648" s="47" t="s">
        <v>639</v>
      </c>
      <c r="C648" s="4">
        <v>8</v>
      </c>
      <c r="D648" s="4">
        <f t="shared" si="163"/>
        <v>7</v>
      </c>
      <c r="E648" s="4">
        <f t="shared" si="164"/>
        <v>7</v>
      </c>
      <c r="F648" s="19"/>
      <c r="G648" s="20"/>
      <c r="H648" s="20"/>
      <c r="I648" s="20"/>
      <c r="J648" s="91"/>
      <c r="K648" s="21"/>
    </row>
    <row r="649" spans="1:11" ht="16.2" x14ac:dyDescent="0.3">
      <c r="A649" s="29"/>
      <c r="B649" s="47" t="s">
        <v>640</v>
      </c>
      <c r="C649" s="4"/>
      <c r="D649" s="4" t="str">
        <f t="shared" si="163"/>
        <v/>
      </c>
      <c r="E649" s="4"/>
      <c r="F649" s="19"/>
      <c r="G649" s="20"/>
      <c r="H649" s="20"/>
      <c r="I649" s="20"/>
      <c r="J649" s="91"/>
      <c r="K649" s="21"/>
    </row>
    <row r="650" spans="1:11" ht="16.2" x14ac:dyDescent="0.3">
      <c r="A650" s="29"/>
      <c r="B650" s="47" t="s">
        <v>641</v>
      </c>
      <c r="C650" s="4">
        <v>12</v>
      </c>
      <c r="D650" s="4">
        <f t="shared" si="163"/>
        <v>10</v>
      </c>
      <c r="E650" s="4">
        <f t="shared" si="164"/>
        <v>8</v>
      </c>
      <c r="F650" s="19">
        <f t="shared" si="168"/>
        <v>2</v>
      </c>
      <c r="G650" s="20">
        <f>ROUND(IF(2&lt;F650,2,F650)*140*4/3,0)</f>
        <v>373</v>
      </c>
      <c r="H650" s="20">
        <f t="shared" si="169"/>
        <v>0</v>
      </c>
      <c r="I650" s="20"/>
      <c r="J650" s="91"/>
      <c r="K650" s="21"/>
    </row>
    <row r="651" spans="1:11" ht="16.2" x14ac:dyDescent="0.3">
      <c r="A651" s="29"/>
      <c r="B651" s="47" t="s">
        <v>642</v>
      </c>
      <c r="C651" s="4">
        <v>12</v>
      </c>
      <c r="D651" s="4">
        <f t="shared" si="163"/>
        <v>10</v>
      </c>
      <c r="E651" s="4">
        <f t="shared" si="164"/>
        <v>8</v>
      </c>
      <c r="F651" s="19">
        <f t="shared" si="168"/>
        <v>2</v>
      </c>
      <c r="G651" s="20">
        <f t="shared" ref="G651:G654" si="171">ROUND(IF(2&lt;F651,2,F651)*140*4/3,0)</f>
        <v>373</v>
      </c>
      <c r="H651" s="20">
        <f t="shared" si="169"/>
        <v>0</v>
      </c>
      <c r="I651" s="20"/>
      <c r="J651" s="91"/>
      <c r="K651" s="21"/>
    </row>
    <row r="652" spans="1:11" ht="16.2" x14ac:dyDescent="0.3">
      <c r="A652" s="29"/>
      <c r="B652" s="47" t="s">
        <v>643</v>
      </c>
      <c r="C652" s="4">
        <v>12</v>
      </c>
      <c r="D652" s="4">
        <f t="shared" si="163"/>
        <v>10</v>
      </c>
      <c r="E652" s="4">
        <f t="shared" si="164"/>
        <v>8</v>
      </c>
      <c r="F652" s="19">
        <f t="shared" si="168"/>
        <v>2</v>
      </c>
      <c r="G652" s="20">
        <f t="shared" si="171"/>
        <v>373</v>
      </c>
      <c r="H652" s="20">
        <f t="shared" si="169"/>
        <v>0</v>
      </c>
      <c r="I652" s="20"/>
      <c r="J652" s="91"/>
      <c r="K652" s="21"/>
    </row>
    <row r="653" spans="1:11" ht="16.2" x14ac:dyDescent="0.3">
      <c r="A653" s="29"/>
      <c r="B653" s="47" t="s">
        <v>644</v>
      </c>
      <c r="C653" s="4">
        <v>12</v>
      </c>
      <c r="D653" s="4">
        <f t="shared" si="163"/>
        <v>10</v>
      </c>
      <c r="E653" s="4">
        <f t="shared" si="164"/>
        <v>8</v>
      </c>
      <c r="F653" s="19">
        <f t="shared" si="168"/>
        <v>2</v>
      </c>
      <c r="G653" s="20">
        <f t="shared" si="171"/>
        <v>373</v>
      </c>
      <c r="H653" s="20">
        <f t="shared" si="169"/>
        <v>0</v>
      </c>
      <c r="I653" s="20"/>
      <c r="J653" s="91"/>
      <c r="K653" s="21"/>
    </row>
    <row r="654" spans="1:11" ht="16.2" x14ac:dyDescent="0.3">
      <c r="A654" s="29"/>
      <c r="B654" s="47" t="s">
        <v>645</v>
      </c>
      <c r="C654" s="4">
        <v>10</v>
      </c>
      <c r="D654" s="4">
        <v>9</v>
      </c>
      <c r="E654" s="4">
        <f t="shared" si="164"/>
        <v>8</v>
      </c>
      <c r="F654" s="19">
        <f t="shared" si="168"/>
        <v>1</v>
      </c>
      <c r="G654" s="20">
        <f t="shared" si="171"/>
        <v>187</v>
      </c>
      <c r="H654" s="20">
        <f t="shared" si="169"/>
        <v>0</v>
      </c>
      <c r="I654" s="20"/>
      <c r="J654" s="91"/>
      <c r="K654" s="21"/>
    </row>
    <row r="655" spans="1:11" ht="16.2" x14ac:dyDescent="0.3">
      <c r="A655" s="29"/>
      <c r="B655" s="47" t="s">
        <v>646</v>
      </c>
      <c r="C655" s="4"/>
      <c r="D655" s="4"/>
      <c r="E655" s="4"/>
      <c r="F655" s="4"/>
      <c r="G655" s="20"/>
      <c r="H655" s="20"/>
      <c r="I655" s="20"/>
      <c r="J655" s="91"/>
      <c r="K655" s="21"/>
    </row>
    <row r="656" spans="1:11" ht="16.2" x14ac:dyDescent="0.3">
      <c r="A656" s="29"/>
      <c r="B656" s="8" t="s">
        <v>59</v>
      </c>
      <c r="C656" s="4"/>
      <c r="D656" s="4" t="s">
        <v>1920</v>
      </c>
      <c r="E656" s="4"/>
      <c r="F656" s="4">
        <v>37</v>
      </c>
      <c r="G656" s="20"/>
      <c r="H656" s="20"/>
      <c r="I656" s="20"/>
      <c r="J656" s="91">
        <v>25690</v>
      </c>
      <c r="K656" s="21"/>
    </row>
    <row r="657" spans="1:11" ht="32.4" x14ac:dyDescent="0.3">
      <c r="A657" s="29"/>
      <c r="B657" s="90" t="s">
        <v>1849</v>
      </c>
      <c r="C657" s="4"/>
      <c r="D657" s="4"/>
      <c r="E657" s="4"/>
      <c r="F657" s="4"/>
      <c r="G657" s="20"/>
      <c r="H657" s="20"/>
      <c r="I657" s="20"/>
      <c r="J657" s="91">
        <v>6907</v>
      </c>
      <c r="K657" s="21">
        <v>2613</v>
      </c>
    </row>
    <row r="658" spans="1:11" ht="16.2" x14ac:dyDescent="0.3">
      <c r="A658" s="29"/>
      <c r="B658" s="8" t="s">
        <v>1817</v>
      </c>
      <c r="C658" s="4"/>
      <c r="D658" s="4"/>
      <c r="E658" s="4"/>
      <c r="F658" s="4"/>
      <c r="G658" s="20"/>
      <c r="H658" s="20"/>
      <c r="I658" s="20"/>
      <c r="J658" s="91">
        <v>35210</v>
      </c>
      <c r="K658" s="21"/>
    </row>
    <row r="659" spans="1:11" ht="16.2" x14ac:dyDescent="0.3">
      <c r="A659" s="29"/>
      <c r="B659" s="8" t="s">
        <v>1</v>
      </c>
      <c r="C659" s="4"/>
      <c r="D659" s="4"/>
      <c r="E659" s="4"/>
      <c r="F659" s="4"/>
      <c r="G659" s="20"/>
      <c r="H659" s="20"/>
      <c r="I659" s="20"/>
      <c r="J659" s="77">
        <v>42250</v>
      </c>
      <c r="K659" s="7"/>
    </row>
    <row r="660" spans="1:11" ht="16.2" x14ac:dyDescent="0.3">
      <c r="A660" s="29"/>
      <c r="B660" s="8" t="s">
        <v>405</v>
      </c>
      <c r="C660" s="138"/>
      <c r="D660" s="9"/>
      <c r="E660" s="9"/>
      <c r="F660" s="9"/>
      <c r="G660" s="10"/>
      <c r="H660" s="10"/>
      <c r="I660" s="10"/>
      <c r="J660" s="141" t="s">
        <v>1921</v>
      </c>
      <c r="K660" s="138"/>
    </row>
    <row r="661" spans="1:11" x14ac:dyDescent="0.3">
      <c r="A661" s="29"/>
      <c r="B661" s="32"/>
      <c r="K661" s="29"/>
    </row>
    <row r="662" spans="1:11" ht="16.2" x14ac:dyDescent="0.3">
      <c r="A662" s="29"/>
      <c r="B662" s="47" t="s">
        <v>647</v>
      </c>
      <c r="C662" s="4"/>
      <c r="D662" s="4" t="str">
        <f t="shared" ref="D662:D692" si="172">IF((OR(C662&gt;12,C662=12)),C662-2,IF(C662=8,C662-1,""))</f>
        <v/>
      </c>
      <c r="E662" s="4"/>
      <c r="F662" s="4"/>
      <c r="G662" s="17"/>
      <c r="H662" s="17"/>
      <c r="I662" s="17"/>
      <c r="J662" s="77"/>
      <c r="K662" s="7"/>
    </row>
    <row r="663" spans="1:11" ht="16.2" x14ac:dyDescent="0.3">
      <c r="A663" s="29"/>
      <c r="B663" s="47" t="s">
        <v>648</v>
      </c>
      <c r="C663" s="4">
        <v>12</v>
      </c>
      <c r="D663" s="4">
        <v>10</v>
      </c>
      <c r="E663" s="4"/>
      <c r="F663" s="4">
        <f t="shared" ref="F663:F692" si="173">D663-8</f>
        <v>2</v>
      </c>
      <c r="G663" s="20">
        <f t="shared" ref="G663:G667" si="174">ROUND(IF(2&lt;F663,2,F663)*140*4/3,0)</f>
        <v>373</v>
      </c>
      <c r="H663" s="17">
        <f t="shared" ref="H663:H693" si="175">IF(F663&gt;2,F663-2,0)*140*5/3</f>
        <v>0</v>
      </c>
      <c r="I663" s="17"/>
      <c r="J663" s="77"/>
      <c r="K663" s="7"/>
    </row>
    <row r="664" spans="1:11" ht="16.2" x14ac:dyDescent="0.3">
      <c r="A664" s="29"/>
      <c r="B664" s="47" t="s">
        <v>649</v>
      </c>
      <c r="C664" s="4">
        <v>12</v>
      </c>
      <c r="D664" s="4">
        <f t="shared" si="172"/>
        <v>10</v>
      </c>
      <c r="E664" s="4"/>
      <c r="F664" s="4">
        <f t="shared" si="173"/>
        <v>2</v>
      </c>
      <c r="G664" s="20">
        <f t="shared" si="174"/>
        <v>373</v>
      </c>
      <c r="H664" s="17">
        <f t="shared" si="175"/>
        <v>0</v>
      </c>
      <c r="I664" s="17"/>
      <c r="J664" s="77"/>
      <c r="K664" s="7"/>
    </row>
    <row r="665" spans="1:11" ht="16.2" x14ac:dyDescent="0.3">
      <c r="A665" s="29"/>
      <c r="B665" s="47" t="s">
        <v>650</v>
      </c>
      <c r="C665" s="4">
        <v>12</v>
      </c>
      <c r="D665" s="4">
        <f t="shared" si="172"/>
        <v>10</v>
      </c>
      <c r="E665" s="4"/>
      <c r="F665" s="4">
        <f t="shared" si="173"/>
        <v>2</v>
      </c>
      <c r="G665" s="20">
        <f t="shared" si="174"/>
        <v>373</v>
      </c>
      <c r="H665" s="17">
        <f t="shared" si="175"/>
        <v>0</v>
      </c>
      <c r="I665" s="17"/>
      <c r="J665" s="77"/>
      <c r="K665" s="7"/>
    </row>
    <row r="666" spans="1:11" ht="16.2" x14ac:dyDescent="0.3">
      <c r="A666" s="29"/>
      <c r="B666" s="47" t="s">
        <v>651</v>
      </c>
      <c r="C666" s="4">
        <v>12</v>
      </c>
      <c r="D666" s="4">
        <f t="shared" si="172"/>
        <v>10</v>
      </c>
      <c r="E666" s="4"/>
      <c r="F666" s="4">
        <f t="shared" si="173"/>
        <v>2</v>
      </c>
      <c r="G666" s="20">
        <f t="shared" si="174"/>
        <v>373</v>
      </c>
      <c r="H666" s="17">
        <f t="shared" si="175"/>
        <v>0</v>
      </c>
      <c r="I666" s="17"/>
      <c r="J666" s="77"/>
      <c r="K666" s="7"/>
    </row>
    <row r="667" spans="1:11" ht="16.2" x14ac:dyDescent="0.3">
      <c r="A667" s="29"/>
      <c r="B667" s="47" t="s">
        <v>652</v>
      </c>
      <c r="C667" s="4">
        <v>12</v>
      </c>
      <c r="D667" s="4">
        <f t="shared" si="172"/>
        <v>10</v>
      </c>
      <c r="E667" s="4"/>
      <c r="F667" s="4">
        <f t="shared" si="173"/>
        <v>2</v>
      </c>
      <c r="G667" s="20">
        <f t="shared" si="174"/>
        <v>373</v>
      </c>
      <c r="H667" s="17">
        <f t="shared" si="175"/>
        <v>0</v>
      </c>
      <c r="I667" s="17"/>
      <c r="J667" s="77"/>
      <c r="K667" s="7"/>
    </row>
    <row r="668" spans="1:11" ht="16.2" x14ac:dyDescent="0.3">
      <c r="A668" s="29"/>
      <c r="B668" s="47" t="s">
        <v>653</v>
      </c>
      <c r="C668" s="4">
        <v>8</v>
      </c>
      <c r="D668" s="4">
        <f t="shared" si="172"/>
        <v>7</v>
      </c>
      <c r="E668" s="4"/>
      <c r="F668" s="4"/>
      <c r="G668" s="17"/>
      <c r="H668" s="17"/>
      <c r="I668" s="17"/>
      <c r="J668" s="77"/>
      <c r="K668" s="7"/>
    </row>
    <row r="669" spans="1:11" ht="16.2" x14ac:dyDescent="0.3">
      <c r="A669" s="29"/>
      <c r="B669" s="47" t="s">
        <v>654</v>
      </c>
      <c r="C669" s="4"/>
      <c r="D669" s="4" t="str">
        <f t="shared" si="172"/>
        <v/>
      </c>
      <c r="E669" s="4"/>
      <c r="F669" s="4"/>
      <c r="G669" s="17"/>
      <c r="H669" s="17"/>
      <c r="I669" s="17"/>
      <c r="J669" s="77"/>
      <c r="K669" s="7"/>
    </row>
    <row r="670" spans="1:11" ht="16.2" x14ac:dyDescent="0.3">
      <c r="A670" s="29"/>
      <c r="B670" s="47" t="s">
        <v>655</v>
      </c>
      <c r="C670" s="4">
        <v>12</v>
      </c>
      <c r="D670" s="4">
        <f t="shared" si="172"/>
        <v>10</v>
      </c>
      <c r="E670" s="4"/>
      <c r="F670" s="4">
        <f t="shared" si="173"/>
        <v>2</v>
      </c>
      <c r="G670" s="20">
        <f t="shared" ref="G670:G674" si="176">ROUND(IF(2&lt;F670,2,F670)*140*4/3,0)</f>
        <v>373</v>
      </c>
      <c r="H670" s="17">
        <f t="shared" si="175"/>
        <v>0</v>
      </c>
      <c r="I670" s="17"/>
      <c r="J670" s="77"/>
      <c r="K670" s="7"/>
    </row>
    <row r="671" spans="1:11" ht="16.2" x14ac:dyDescent="0.3">
      <c r="A671" s="29"/>
      <c r="B671" s="47" t="s">
        <v>656</v>
      </c>
      <c r="C671" s="4">
        <v>12</v>
      </c>
      <c r="D671" s="4">
        <f t="shared" si="172"/>
        <v>10</v>
      </c>
      <c r="E671" s="4"/>
      <c r="F671" s="4">
        <f t="shared" si="173"/>
        <v>2</v>
      </c>
      <c r="G671" s="20">
        <f t="shared" si="176"/>
        <v>373</v>
      </c>
      <c r="H671" s="17">
        <f t="shared" si="175"/>
        <v>0</v>
      </c>
      <c r="I671" s="17"/>
      <c r="J671" s="77"/>
      <c r="K671" s="7"/>
    </row>
    <row r="672" spans="1:11" ht="16.2" x14ac:dyDescent="0.3">
      <c r="A672" s="29"/>
      <c r="B672" s="47" t="s">
        <v>657</v>
      </c>
      <c r="C672" s="4">
        <v>12</v>
      </c>
      <c r="D672" s="4">
        <f t="shared" si="172"/>
        <v>10</v>
      </c>
      <c r="E672" s="4"/>
      <c r="F672" s="4">
        <f t="shared" si="173"/>
        <v>2</v>
      </c>
      <c r="G672" s="20">
        <f t="shared" si="176"/>
        <v>373</v>
      </c>
      <c r="H672" s="17">
        <f t="shared" si="175"/>
        <v>0</v>
      </c>
      <c r="I672" s="17"/>
      <c r="J672" s="77"/>
      <c r="K672" s="7"/>
    </row>
    <row r="673" spans="1:11" ht="16.2" x14ac:dyDescent="0.3">
      <c r="A673" s="29"/>
      <c r="B673" s="47" t="s">
        <v>658</v>
      </c>
      <c r="C673" s="4">
        <v>12</v>
      </c>
      <c r="D673" s="4">
        <f t="shared" si="172"/>
        <v>10</v>
      </c>
      <c r="E673" s="4"/>
      <c r="F673" s="4">
        <f t="shared" si="173"/>
        <v>2</v>
      </c>
      <c r="G673" s="20">
        <f t="shared" si="176"/>
        <v>373</v>
      </c>
      <c r="H673" s="17">
        <f t="shared" si="175"/>
        <v>0</v>
      </c>
      <c r="I673" s="17"/>
      <c r="J673" s="77"/>
      <c r="K673" s="7"/>
    </row>
    <row r="674" spans="1:11" ht="16.2" x14ac:dyDescent="0.3">
      <c r="A674" s="29"/>
      <c r="B674" s="47" t="s">
        <v>659</v>
      </c>
      <c r="C674" s="4">
        <v>12</v>
      </c>
      <c r="D674" s="4">
        <f t="shared" si="172"/>
        <v>10</v>
      </c>
      <c r="E674" s="4"/>
      <c r="F674" s="4">
        <f t="shared" si="173"/>
        <v>2</v>
      </c>
      <c r="G674" s="20">
        <f t="shared" si="176"/>
        <v>373</v>
      </c>
      <c r="H674" s="17">
        <f t="shared" si="175"/>
        <v>0</v>
      </c>
      <c r="I674" s="17"/>
      <c r="J674" s="77"/>
      <c r="K674" s="7"/>
    </row>
    <row r="675" spans="1:11" ht="16.2" x14ac:dyDescent="0.3">
      <c r="A675" s="29"/>
      <c r="B675" s="47" t="s">
        <v>660</v>
      </c>
      <c r="C675" s="4">
        <v>8</v>
      </c>
      <c r="D675" s="4">
        <f t="shared" si="172"/>
        <v>7</v>
      </c>
      <c r="E675" s="4"/>
      <c r="F675" s="4"/>
      <c r="G675" s="17"/>
      <c r="H675" s="17"/>
      <c r="I675" s="17"/>
      <c r="J675" s="77"/>
      <c r="K675" s="7"/>
    </row>
    <row r="676" spans="1:11" ht="16.2" x14ac:dyDescent="0.3">
      <c r="A676" s="29"/>
      <c r="B676" s="47" t="s">
        <v>661</v>
      </c>
      <c r="C676" s="4"/>
      <c r="D676" s="4" t="str">
        <f t="shared" si="172"/>
        <v/>
      </c>
      <c r="E676" s="4"/>
      <c r="F676" s="4"/>
      <c r="G676" s="17"/>
      <c r="H676" s="17"/>
      <c r="I676" s="17"/>
      <c r="J676" s="77"/>
      <c r="K676" s="7"/>
    </row>
    <row r="677" spans="1:11" ht="16.2" x14ac:dyDescent="0.3">
      <c r="A677" s="29"/>
      <c r="B677" s="47" t="s">
        <v>662</v>
      </c>
      <c r="C677" s="4">
        <v>12</v>
      </c>
      <c r="D677" s="4">
        <f t="shared" si="172"/>
        <v>10</v>
      </c>
      <c r="E677" s="4"/>
      <c r="F677" s="4">
        <f t="shared" si="173"/>
        <v>2</v>
      </c>
      <c r="G677" s="20">
        <f t="shared" ref="G677:G681" si="177">ROUND(IF(2&lt;F677,2,F677)*140*4/3,0)</f>
        <v>373</v>
      </c>
      <c r="H677" s="17">
        <f t="shared" si="175"/>
        <v>0</v>
      </c>
      <c r="I677" s="17"/>
      <c r="J677" s="77"/>
      <c r="K677" s="7"/>
    </row>
    <row r="678" spans="1:11" ht="16.2" x14ac:dyDescent="0.3">
      <c r="A678" s="29"/>
      <c r="B678" s="47" t="s">
        <v>663</v>
      </c>
      <c r="C678" s="4">
        <v>12</v>
      </c>
      <c r="D678" s="4">
        <f t="shared" si="172"/>
        <v>10</v>
      </c>
      <c r="E678" s="4"/>
      <c r="F678" s="4">
        <f t="shared" si="173"/>
        <v>2</v>
      </c>
      <c r="G678" s="20">
        <f t="shared" si="177"/>
        <v>373</v>
      </c>
      <c r="H678" s="17">
        <f t="shared" si="175"/>
        <v>0</v>
      </c>
      <c r="I678" s="17"/>
      <c r="J678" s="77"/>
      <c r="K678" s="7"/>
    </row>
    <row r="679" spans="1:11" ht="16.2" x14ac:dyDescent="0.3">
      <c r="A679" s="29"/>
      <c r="B679" s="47" t="s">
        <v>664</v>
      </c>
      <c r="C679" s="4">
        <v>12</v>
      </c>
      <c r="D679" s="4">
        <f t="shared" si="172"/>
        <v>10</v>
      </c>
      <c r="E679" s="4"/>
      <c r="F679" s="4">
        <f t="shared" si="173"/>
        <v>2</v>
      </c>
      <c r="G679" s="20">
        <f t="shared" si="177"/>
        <v>373</v>
      </c>
      <c r="H679" s="17">
        <f t="shared" si="175"/>
        <v>0</v>
      </c>
      <c r="I679" s="17"/>
      <c r="J679" s="77"/>
      <c r="K679" s="7"/>
    </row>
    <row r="680" spans="1:11" ht="16.2" x14ac:dyDescent="0.3">
      <c r="A680" s="29"/>
      <c r="B680" s="47" t="s">
        <v>665</v>
      </c>
      <c r="C680" s="4">
        <v>12</v>
      </c>
      <c r="D680" s="4">
        <f t="shared" si="172"/>
        <v>10</v>
      </c>
      <c r="E680" s="4"/>
      <c r="F680" s="4">
        <f t="shared" si="173"/>
        <v>2</v>
      </c>
      <c r="G680" s="20">
        <f t="shared" si="177"/>
        <v>373</v>
      </c>
      <c r="H680" s="17">
        <f t="shared" si="175"/>
        <v>0</v>
      </c>
      <c r="I680" s="17"/>
      <c r="J680" s="77"/>
      <c r="K680" s="7"/>
    </row>
    <row r="681" spans="1:11" ht="16.2" x14ac:dyDescent="0.3">
      <c r="A681" s="29"/>
      <c r="B681" s="47" t="s">
        <v>666</v>
      </c>
      <c r="C681" s="4">
        <v>12</v>
      </c>
      <c r="D681" s="4">
        <f t="shared" si="172"/>
        <v>10</v>
      </c>
      <c r="E681" s="4"/>
      <c r="F681" s="4">
        <f t="shared" si="173"/>
        <v>2</v>
      </c>
      <c r="G681" s="20">
        <f t="shared" si="177"/>
        <v>373</v>
      </c>
      <c r="H681" s="17">
        <f t="shared" si="175"/>
        <v>0</v>
      </c>
      <c r="I681" s="17"/>
      <c r="J681" s="77"/>
      <c r="K681" s="7"/>
    </row>
    <row r="682" spans="1:11" ht="16.2" x14ac:dyDescent="0.3">
      <c r="A682" s="29"/>
      <c r="B682" s="47" t="s">
        <v>667</v>
      </c>
      <c r="C682" s="4">
        <v>8</v>
      </c>
      <c r="D682" s="4">
        <f t="shared" si="172"/>
        <v>7</v>
      </c>
      <c r="E682" s="4"/>
      <c r="F682" s="4"/>
      <c r="G682" s="17"/>
      <c r="H682" s="17"/>
      <c r="I682" s="17"/>
      <c r="J682" s="77"/>
      <c r="K682" s="7"/>
    </row>
    <row r="683" spans="1:11" ht="16.2" x14ac:dyDescent="0.3">
      <c r="A683" s="29"/>
      <c r="B683" s="47" t="s">
        <v>668</v>
      </c>
      <c r="C683" s="4"/>
      <c r="D683" s="4" t="str">
        <f t="shared" si="172"/>
        <v/>
      </c>
      <c r="E683" s="4"/>
      <c r="F683" s="4"/>
      <c r="G683" s="17"/>
      <c r="H683" s="17"/>
      <c r="I683" s="17"/>
      <c r="J683" s="77"/>
      <c r="K683" s="7"/>
    </row>
    <row r="684" spans="1:11" ht="16.2" x14ac:dyDescent="0.3">
      <c r="A684" s="29"/>
      <c r="B684" s="47" t="s">
        <v>669</v>
      </c>
      <c r="C684" s="4">
        <v>12</v>
      </c>
      <c r="D684" s="4">
        <f t="shared" si="172"/>
        <v>10</v>
      </c>
      <c r="E684" s="4"/>
      <c r="F684" s="4">
        <f t="shared" si="173"/>
        <v>2</v>
      </c>
      <c r="G684" s="20">
        <f t="shared" ref="G684:G693" si="178">ROUND(IF(2&lt;F684,2,F684)*140*4/3,0)</f>
        <v>373</v>
      </c>
      <c r="H684" s="17">
        <f t="shared" si="175"/>
        <v>0</v>
      </c>
      <c r="I684" s="17"/>
      <c r="J684" s="77"/>
      <c r="K684" s="7"/>
    </row>
    <row r="685" spans="1:11" ht="16.2" x14ac:dyDescent="0.3">
      <c r="A685" s="29"/>
      <c r="B685" s="47" t="s">
        <v>670</v>
      </c>
      <c r="C685" s="4">
        <v>12</v>
      </c>
      <c r="D685" s="4">
        <f t="shared" si="172"/>
        <v>10</v>
      </c>
      <c r="E685" s="4"/>
      <c r="F685" s="4">
        <f t="shared" si="173"/>
        <v>2</v>
      </c>
      <c r="G685" s="20">
        <f t="shared" si="178"/>
        <v>373</v>
      </c>
      <c r="H685" s="17">
        <f t="shared" si="175"/>
        <v>0</v>
      </c>
      <c r="I685" s="17"/>
      <c r="J685" s="77"/>
      <c r="K685" s="7"/>
    </row>
    <row r="686" spans="1:11" ht="16.2" x14ac:dyDescent="0.3">
      <c r="A686" s="29"/>
      <c r="B686" s="47" t="s">
        <v>671</v>
      </c>
      <c r="C686" s="4">
        <v>12</v>
      </c>
      <c r="D686" s="4">
        <f t="shared" si="172"/>
        <v>10</v>
      </c>
      <c r="E686" s="4"/>
      <c r="F686" s="4">
        <f t="shared" si="173"/>
        <v>2</v>
      </c>
      <c r="G686" s="20">
        <f t="shared" si="178"/>
        <v>373</v>
      </c>
      <c r="H686" s="17">
        <f t="shared" si="175"/>
        <v>0</v>
      </c>
      <c r="I686" s="17"/>
      <c r="J686" s="77"/>
      <c r="K686" s="7"/>
    </row>
    <row r="687" spans="1:11" ht="32.4" x14ac:dyDescent="0.3">
      <c r="A687" s="29"/>
      <c r="B687" s="70" t="s">
        <v>1916</v>
      </c>
      <c r="C687" s="9">
        <v>12</v>
      </c>
      <c r="D687" s="9">
        <f t="shared" si="172"/>
        <v>10</v>
      </c>
      <c r="E687" s="9"/>
      <c r="F687" s="9">
        <f t="shared" si="173"/>
        <v>2</v>
      </c>
      <c r="G687" s="38">
        <f t="shared" si="178"/>
        <v>373</v>
      </c>
      <c r="H687" s="38">
        <f t="shared" si="175"/>
        <v>0</v>
      </c>
      <c r="I687" s="38"/>
      <c r="J687" s="78"/>
      <c r="K687" s="15">
        <f>140*8*2+140*2*4/3</f>
        <v>2613.3333333333335</v>
      </c>
    </row>
    <row r="688" spans="1:11" ht="32.4" x14ac:dyDescent="0.3">
      <c r="A688" s="29"/>
      <c r="B688" s="70" t="s">
        <v>1917</v>
      </c>
      <c r="C688" s="9">
        <v>12</v>
      </c>
      <c r="D688" s="9">
        <f t="shared" si="172"/>
        <v>10</v>
      </c>
      <c r="E688" s="9"/>
      <c r="F688" s="9">
        <f t="shared" si="173"/>
        <v>2</v>
      </c>
      <c r="G688" s="38">
        <f t="shared" si="178"/>
        <v>373</v>
      </c>
      <c r="H688" s="38">
        <f t="shared" si="175"/>
        <v>0</v>
      </c>
      <c r="I688" s="38"/>
      <c r="J688" s="78"/>
      <c r="K688" s="15">
        <f t="shared" ref="K688:K689" si="179">140*8*2+140*2*4/3</f>
        <v>2613.3333333333335</v>
      </c>
    </row>
    <row r="689" spans="1:11" ht="32.4" x14ac:dyDescent="0.3">
      <c r="A689" s="29"/>
      <c r="B689" s="70" t="s">
        <v>1918</v>
      </c>
      <c r="C689" s="9">
        <v>12</v>
      </c>
      <c r="D689" s="9">
        <f t="shared" si="172"/>
        <v>10</v>
      </c>
      <c r="E689" s="9"/>
      <c r="F689" s="9">
        <f t="shared" si="173"/>
        <v>2</v>
      </c>
      <c r="G689" s="38">
        <f t="shared" si="178"/>
        <v>373</v>
      </c>
      <c r="H689" s="38">
        <f t="shared" si="175"/>
        <v>0</v>
      </c>
      <c r="I689" s="38"/>
      <c r="J689" s="78"/>
      <c r="K689" s="15">
        <f t="shared" si="179"/>
        <v>2613.3333333333335</v>
      </c>
    </row>
    <row r="690" spans="1:11" ht="16.2" x14ac:dyDescent="0.3">
      <c r="A690" s="29"/>
      <c r="B690" s="179" t="s">
        <v>2134</v>
      </c>
      <c r="C690" s="19"/>
      <c r="D690" s="19" t="str">
        <f t="shared" si="172"/>
        <v/>
      </c>
      <c r="E690" s="19"/>
      <c r="F690" s="19"/>
      <c r="G690" s="20"/>
      <c r="H690" s="20"/>
      <c r="I690" s="20"/>
      <c r="J690" s="91"/>
      <c r="K690" s="21"/>
    </row>
    <row r="691" spans="1:11" ht="16.2" x14ac:dyDescent="0.3">
      <c r="A691" s="29"/>
      <c r="B691" s="47" t="s">
        <v>672</v>
      </c>
      <c r="C691" s="4">
        <v>12</v>
      </c>
      <c r="D691" s="4">
        <f t="shared" si="172"/>
        <v>10</v>
      </c>
      <c r="E691" s="4"/>
      <c r="F691" s="4">
        <f t="shared" si="173"/>
        <v>2</v>
      </c>
      <c r="G691" s="20">
        <f t="shared" si="178"/>
        <v>373</v>
      </c>
      <c r="H691" s="17">
        <f t="shared" si="175"/>
        <v>0</v>
      </c>
      <c r="I691" s="17"/>
      <c r="J691" s="77"/>
      <c r="K691" s="7"/>
    </row>
    <row r="692" spans="1:11" ht="16.2" x14ac:dyDescent="0.3">
      <c r="A692" s="29"/>
      <c r="B692" s="47" t="s">
        <v>673</v>
      </c>
      <c r="C692" s="4">
        <v>12</v>
      </c>
      <c r="D692" s="4">
        <f t="shared" si="172"/>
        <v>10</v>
      </c>
      <c r="E692" s="4"/>
      <c r="F692" s="4">
        <f t="shared" si="173"/>
        <v>2</v>
      </c>
      <c r="G692" s="20">
        <f t="shared" si="178"/>
        <v>373</v>
      </c>
      <c r="H692" s="17">
        <f t="shared" si="175"/>
        <v>0</v>
      </c>
      <c r="I692" s="17"/>
      <c r="J692" s="77"/>
      <c r="K692" s="7"/>
    </row>
    <row r="693" spans="1:11" ht="16.2" x14ac:dyDescent="0.3">
      <c r="A693" s="29"/>
      <c r="B693" s="8" t="s">
        <v>59</v>
      </c>
      <c r="C693" s="4"/>
      <c r="D693" s="4">
        <v>181</v>
      </c>
      <c r="E693" s="4"/>
      <c r="F693" s="4">
        <v>40</v>
      </c>
      <c r="G693" s="17">
        <f t="shared" si="178"/>
        <v>373</v>
      </c>
      <c r="H693" s="17">
        <f t="shared" si="175"/>
        <v>8866.6666666666661</v>
      </c>
      <c r="I693" s="17"/>
      <c r="J693" s="77">
        <v>25340</v>
      </c>
      <c r="K693" s="7"/>
    </row>
    <row r="694" spans="1:11" ht="32.4" x14ac:dyDescent="0.3">
      <c r="A694" s="29"/>
      <c r="B694" s="90" t="s">
        <v>1849</v>
      </c>
      <c r="C694" s="7"/>
      <c r="D694" s="4"/>
      <c r="E694" s="4"/>
      <c r="F694" s="4"/>
      <c r="G694" s="1"/>
      <c r="H694" s="1"/>
      <c r="I694" s="1"/>
      <c r="J694" s="77">
        <v>7467</v>
      </c>
      <c r="K694" s="7">
        <v>7839</v>
      </c>
    </row>
    <row r="695" spans="1:11" ht="16.2" x14ac:dyDescent="0.3">
      <c r="A695" s="29"/>
      <c r="B695" s="8" t="s">
        <v>1817</v>
      </c>
      <c r="C695" s="7"/>
      <c r="D695" s="4"/>
      <c r="E695" s="4"/>
      <c r="F695" s="4"/>
      <c r="G695" s="1"/>
      <c r="H695" s="1"/>
      <c r="I695" s="1"/>
      <c r="J695" s="77">
        <v>40646</v>
      </c>
      <c r="K695" s="7"/>
    </row>
    <row r="696" spans="1:11" ht="16.2" x14ac:dyDescent="0.3">
      <c r="A696" s="29"/>
      <c r="B696" s="8" t="s">
        <v>1</v>
      </c>
      <c r="C696" s="7"/>
      <c r="D696" s="4"/>
      <c r="E696" s="4"/>
      <c r="F696" s="4"/>
      <c r="G696" s="1"/>
      <c r="H696" s="1"/>
      <c r="I696" s="1"/>
      <c r="J696" s="77">
        <v>60600</v>
      </c>
      <c r="K696" s="7"/>
    </row>
    <row r="697" spans="1:11" ht="16.2" x14ac:dyDescent="0.3">
      <c r="A697" s="29"/>
      <c r="B697" s="8" t="s">
        <v>405</v>
      </c>
      <c r="C697" s="15"/>
      <c r="D697" s="9"/>
      <c r="E697" s="9"/>
      <c r="F697" s="9"/>
      <c r="G697" s="10"/>
      <c r="H697" s="10"/>
      <c r="I697" s="10"/>
      <c r="J697" s="78">
        <v>19954</v>
      </c>
      <c r="K697" s="15"/>
    </row>
    <row r="698" spans="1:11" x14ac:dyDescent="0.3">
      <c r="A698" s="29"/>
      <c r="K698" s="29"/>
    </row>
    <row r="699" spans="1:11" ht="16.2" x14ac:dyDescent="0.3">
      <c r="A699" s="29"/>
      <c r="B699" s="47" t="s">
        <v>1785</v>
      </c>
      <c r="C699" s="4"/>
      <c r="D699" s="4" t="str">
        <f t="shared" ref="D699:D726" si="180">IF((OR(C699&gt;12,C699=12)),C699-2,IF(C699=8,C699-1,""))</f>
        <v/>
      </c>
      <c r="E699" s="4"/>
      <c r="F699" s="4"/>
      <c r="G699" s="17"/>
      <c r="H699" s="17"/>
      <c r="I699" s="17"/>
      <c r="J699" s="77"/>
      <c r="K699" s="7"/>
    </row>
    <row r="700" spans="1:11" ht="16.2" x14ac:dyDescent="0.3">
      <c r="A700" s="29"/>
      <c r="B700" s="47" t="s">
        <v>675</v>
      </c>
      <c r="C700" s="4"/>
      <c r="D700" s="4" t="str">
        <f t="shared" si="180"/>
        <v/>
      </c>
      <c r="E700" s="4"/>
      <c r="F700" s="4"/>
      <c r="G700" s="17"/>
      <c r="H700" s="17"/>
      <c r="I700" s="17"/>
      <c r="J700" s="77"/>
      <c r="K700" s="7"/>
    </row>
    <row r="701" spans="1:11" ht="16.2" x14ac:dyDescent="0.3">
      <c r="A701" s="29"/>
      <c r="B701" s="47" t="s">
        <v>676</v>
      </c>
      <c r="C701" s="4"/>
      <c r="D701" s="4" t="str">
        <f t="shared" si="180"/>
        <v/>
      </c>
      <c r="E701" s="4"/>
      <c r="F701" s="4"/>
      <c r="G701" s="17"/>
      <c r="H701" s="17"/>
      <c r="I701" s="17"/>
      <c r="J701" s="77"/>
      <c r="K701" s="7"/>
    </row>
    <row r="702" spans="1:11" ht="16.2" x14ac:dyDescent="0.3">
      <c r="A702" s="29"/>
      <c r="B702" s="47" t="s">
        <v>677</v>
      </c>
      <c r="C702" s="4"/>
      <c r="D702" s="4" t="str">
        <f t="shared" si="180"/>
        <v/>
      </c>
      <c r="E702" s="4"/>
      <c r="F702" s="4"/>
      <c r="G702" s="17"/>
      <c r="H702" s="17"/>
      <c r="I702" s="17"/>
      <c r="J702" s="77"/>
      <c r="K702" s="7"/>
    </row>
    <row r="703" spans="1:11" ht="16.2" x14ac:dyDescent="0.3">
      <c r="A703" s="29"/>
      <c r="B703" s="47" t="s">
        <v>1766</v>
      </c>
      <c r="C703" s="4"/>
      <c r="D703" s="4" t="str">
        <f t="shared" si="180"/>
        <v/>
      </c>
      <c r="E703" s="4"/>
      <c r="F703" s="4"/>
      <c r="G703" s="17"/>
      <c r="H703" s="17"/>
      <c r="I703" s="17"/>
      <c r="J703" s="77"/>
      <c r="K703" s="7"/>
    </row>
    <row r="704" spans="1:11" ht="16.2" x14ac:dyDescent="0.3">
      <c r="A704" s="29"/>
      <c r="B704" s="47" t="s">
        <v>679</v>
      </c>
      <c r="C704" s="4">
        <v>12</v>
      </c>
      <c r="D704" s="4">
        <f t="shared" si="180"/>
        <v>10</v>
      </c>
      <c r="E704" s="4"/>
      <c r="F704" s="4">
        <f t="shared" ref="F704:F726" si="181">D704-8</f>
        <v>2</v>
      </c>
      <c r="G704" s="20">
        <f t="shared" ref="G704:G726" si="182">ROUND(IF(2&lt;F704,2,F704)*140*4/3,0)</f>
        <v>373</v>
      </c>
      <c r="H704" s="17">
        <f t="shared" ref="H704:H726" si="183">IF(F704&gt;2,F704-2,0)*140*5/3</f>
        <v>0</v>
      </c>
      <c r="I704" s="17"/>
      <c r="J704" s="77"/>
      <c r="K704" s="7"/>
    </row>
    <row r="705" spans="1:11" ht="16.2" x14ac:dyDescent="0.3">
      <c r="A705" s="29"/>
      <c r="B705" s="47" t="s">
        <v>680</v>
      </c>
      <c r="C705" s="4">
        <v>12</v>
      </c>
      <c r="D705" s="4">
        <f t="shared" si="180"/>
        <v>10</v>
      </c>
      <c r="E705" s="4"/>
      <c r="F705" s="4">
        <f t="shared" si="181"/>
        <v>2</v>
      </c>
      <c r="G705" s="20">
        <f t="shared" si="182"/>
        <v>373</v>
      </c>
      <c r="H705" s="17">
        <f t="shared" si="183"/>
        <v>0</v>
      </c>
      <c r="I705" s="17"/>
      <c r="J705" s="77"/>
      <c r="K705" s="7"/>
    </row>
    <row r="706" spans="1:11" s="140" customFormat="1" ht="32.4" x14ac:dyDescent="0.3">
      <c r="A706" s="139"/>
      <c r="B706" s="118" t="s">
        <v>1922</v>
      </c>
      <c r="C706" s="10">
        <v>12</v>
      </c>
      <c r="D706" s="10">
        <f t="shared" si="180"/>
        <v>10</v>
      </c>
      <c r="E706" s="10"/>
      <c r="F706" s="10">
        <f t="shared" si="181"/>
        <v>2</v>
      </c>
      <c r="G706" s="38">
        <f t="shared" si="182"/>
        <v>373</v>
      </c>
      <c r="H706" s="38">
        <f t="shared" si="183"/>
        <v>0</v>
      </c>
      <c r="I706" s="38"/>
      <c r="J706" s="82"/>
      <c r="K706" s="38">
        <f>140*8*2+140*2*4/3</f>
        <v>2613.3333333333335</v>
      </c>
    </row>
    <row r="707" spans="1:11" ht="16.2" x14ac:dyDescent="0.3">
      <c r="A707" s="29"/>
      <c r="B707" s="47" t="s">
        <v>681</v>
      </c>
      <c r="C707" s="4">
        <v>12</v>
      </c>
      <c r="D707" s="4">
        <f t="shared" si="180"/>
        <v>10</v>
      </c>
      <c r="E707" s="4"/>
      <c r="F707" s="4">
        <f t="shared" si="181"/>
        <v>2</v>
      </c>
      <c r="G707" s="20">
        <f t="shared" si="182"/>
        <v>373</v>
      </c>
      <c r="H707" s="17">
        <f t="shared" si="183"/>
        <v>0</v>
      </c>
      <c r="I707" s="17"/>
      <c r="J707" s="77"/>
      <c r="K707" s="7"/>
    </row>
    <row r="708" spans="1:11" ht="16.2" x14ac:dyDescent="0.3">
      <c r="A708" s="29"/>
      <c r="B708" s="47" t="s">
        <v>682</v>
      </c>
      <c r="C708" s="4">
        <v>12</v>
      </c>
      <c r="D708" s="4">
        <v>10</v>
      </c>
      <c r="E708" s="4"/>
      <c r="F708" s="4">
        <f t="shared" si="181"/>
        <v>2</v>
      </c>
      <c r="G708" s="20">
        <f t="shared" si="182"/>
        <v>373</v>
      </c>
      <c r="H708" s="17">
        <f t="shared" si="183"/>
        <v>0</v>
      </c>
      <c r="I708" s="17"/>
      <c r="J708" s="77"/>
      <c r="K708" s="7"/>
    </row>
    <row r="709" spans="1:11" ht="16.2" x14ac:dyDescent="0.3">
      <c r="A709" s="29"/>
      <c r="B709" s="47" t="s">
        <v>683</v>
      </c>
      <c r="C709" s="4">
        <v>8</v>
      </c>
      <c r="D709" s="4">
        <f t="shared" si="180"/>
        <v>7</v>
      </c>
      <c r="E709" s="4"/>
      <c r="F709" s="4"/>
      <c r="G709" s="20"/>
      <c r="H709" s="17"/>
      <c r="I709" s="17"/>
      <c r="J709" s="77"/>
      <c r="K709" s="7"/>
    </row>
    <row r="710" spans="1:11" ht="16.2" x14ac:dyDescent="0.3">
      <c r="A710" s="29"/>
      <c r="B710" s="47" t="s">
        <v>684</v>
      </c>
      <c r="C710" s="4"/>
      <c r="D710" s="4" t="str">
        <f t="shared" si="180"/>
        <v/>
      </c>
      <c r="E710" s="4"/>
      <c r="F710" s="4"/>
      <c r="G710" s="20"/>
      <c r="H710" s="17"/>
      <c r="I710" s="17"/>
      <c r="J710" s="77"/>
      <c r="K710" s="7"/>
    </row>
    <row r="711" spans="1:11" ht="16.2" x14ac:dyDescent="0.3">
      <c r="A711" s="29"/>
      <c r="B711" s="47" t="s">
        <v>685</v>
      </c>
      <c r="C711" s="4">
        <v>12</v>
      </c>
      <c r="D711" s="4">
        <f t="shared" si="180"/>
        <v>10</v>
      </c>
      <c r="E711" s="4"/>
      <c r="F711" s="4">
        <f t="shared" si="181"/>
        <v>2</v>
      </c>
      <c r="G711" s="20">
        <f t="shared" si="182"/>
        <v>373</v>
      </c>
      <c r="H711" s="17">
        <f t="shared" si="183"/>
        <v>0</v>
      </c>
      <c r="I711" s="17"/>
      <c r="J711" s="77"/>
      <c r="K711" s="7"/>
    </row>
    <row r="712" spans="1:11" ht="16.2" x14ac:dyDescent="0.3">
      <c r="A712" s="29"/>
      <c r="B712" s="47" t="s">
        <v>686</v>
      </c>
      <c r="C712" s="4">
        <v>12</v>
      </c>
      <c r="D712" s="4">
        <f t="shared" si="180"/>
        <v>10</v>
      </c>
      <c r="E712" s="4"/>
      <c r="F712" s="4">
        <f t="shared" si="181"/>
        <v>2</v>
      </c>
      <c r="G712" s="20">
        <f t="shared" si="182"/>
        <v>373</v>
      </c>
      <c r="H712" s="17">
        <f t="shared" si="183"/>
        <v>0</v>
      </c>
      <c r="I712" s="17"/>
      <c r="J712" s="77"/>
      <c r="K712" s="7"/>
    </row>
    <row r="713" spans="1:11" ht="16.2" x14ac:dyDescent="0.3">
      <c r="A713" s="29"/>
      <c r="B713" s="47" t="s">
        <v>687</v>
      </c>
      <c r="C713" s="4">
        <v>12</v>
      </c>
      <c r="D713" s="4">
        <f t="shared" si="180"/>
        <v>10</v>
      </c>
      <c r="E713" s="4"/>
      <c r="F713" s="4">
        <f t="shared" si="181"/>
        <v>2</v>
      </c>
      <c r="G713" s="20">
        <f t="shared" si="182"/>
        <v>373</v>
      </c>
      <c r="H713" s="17">
        <f t="shared" si="183"/>
        <v>0</v>
      </c>
      <c r="I713" s="17"/>
      <c r="J713" s="77"/>
      <c r="K713" s="7"/>
    </row>
    <row r="714" spans="1:11" ht="16.2" x14ac:dyDescent="0.3">
      <c r="A714" s="29"/>
      <c r="B714" s="47" t="s">
        <v>688</v>
      </c>
      <c r="C714" s="4">
        <v>12</v>
      </c>
      <c r="D714" s="4">
        <f t="shared" si="180"/>
        <v>10</v>
      </c>
      <c r="E714" s="4"/>
      <c r="F714" s="4">
        <f t="shared" si="181"/>
        <v>2</v>
      </c>
      <c r="G714" s="20">
        <f t="shared" si="182"/>
        <v>373</v>
      </c>
      <c r="H714" s="17">
        <f t="shared" si="183"/>
        <v>0</v>
      </c>
      <c r="I714" s="17"/>
      <c r="J714" s="77"/>
      <c r="K714" s="7"/>
    </row>
    <row r="715" spans="1:11" ht="16.2" x14ac:dyDescent="0.3">
      <c r="A715" s="29"/>
      <c r="B715" s="47" t="s">
        <v>689</v>
      </c>
      <c r="C715" s="4">
        <v>12</v>
      </c>
      <c r="D715" s="4">
        <f t="shared" si="180"/>
        <v>10</v>
      </c>
      <c r="E715" s="4"/>
      <c r="F715" s="4">
        <f t="shared" si="181"/>
        <v>2</v>
      </c>
      <c r="G715" s="20">
        <f t="shared" si="182"/>
        <v>373</v>
      </c>
      <c r="H715" s="17">
        <f t="shared" si="183"/>
        <v>0</v>
      </c>
      <c r="I715" s="17"/>
      <c r="J715" s="77"/>
      <c r="K715" s="7"/>
    </row>
    <row r="716" spans="1:11" ht="16.2" x14ac:dyDescent="0.3">
      <c r="A716" s="29"/>
      <c r="B716" s="47" t="s">
        <v>690</v>
      </c>
      <c r="C716" s="4">
        <v>8</v>
      </c>
      <c r="D716" s="4">
        <f t="shared" si="180"/>
        <v>7</v>
      </c>
      <c r="E716" s="4"/>
      <c r="F716" s="4"/>
      <c r="G716" s="20"/>
      <c r="H716" s="17"/>
      <c r="I716" s="17"/>
      <c r="J716" s="77"/>
      <c r="K716" s="7"/>
    </row>
    <row r="717" spans="1:11" ht="16.2" x14ac:dyDescent="0.3">
      <c r="A717" s="29"/>
      <c r="B717" s="47" t="s">
        <v>691</v>
      </c>
      <c r="C717" s="4"/>
      <c r="D717" s="4" t="str">
        <f t="shared" si="180"/>
        <v/>
      </c>
      <c r="E717" s="4"/>
      <c r="F717" s="4"/>
      <c r="G717" s="20"/>
      <c r="H717" s="17"/>
      <c r="I717" s="17"/>
      <c r="J717" s="77"/>
      <c r="K717" s="7"/>
    </row>
    <row r="718" spans="1:11" ht="16.2" x14ac:dyDescent="0.3">
      <c r="A718" s="29"/>
      <c r="B718" s="47" t="s">
        <v>692</v>
      </c>
      <c r="C718" s="4">
        <v>12</v>
      </c>
      <c r="D718" s="4">
        <f t="shared" si="180"/>
        <v>10</v>
      </c>
      <c r="E718" s="4"/>
      <c r="F718" s="4">
        <f t="shared" si="181"/>
        <v>2</v>
      </c>
      <c r="G718" s="20">
        <f t="shared" si="182"/>
        <v>373</v>
      </c>
      <c r="H718" s="17">
        <f t="shared" si="183"/>
        <v>0</v>
      </c>
      <c r="I718" s="17"/>
      <c r="J718" s="77"/>
      <c r="K718" s="7"/>
    </row>
    <row r="719" spans="1:11" ht="16.2" x14ac:dyDescent="0.3">
      <c r="A719" s="29"/>
      <c r="B719" s="47" t="s">
        <v>693</v>
      </c>
      <c r="C719" s="4">
        <v>12</v>
      </c>
      <c r="D719" s="4">
        <f t="shared" si="180"/>
        <v>10</v>
      </c>
      <c r="E719" s="4"/>
      <c r="F719" s="4">
        <f t="shared" si="181"/>
        <v>2</v>
      </c>
      <c r="G719" s="20">
        <f t="shared" si="182"/>
        <v>373</v>
      </c>
      <c r="H719" s="17">
        <f t="shared" si="183"/>
        <v>0</v>
      </c>
      <c r="I719" s="17"/>
      <c r="J719" s="77"/>
      <c r="K719" s="7"/>
    </row>
    <row r="720" spans="1:11" ht="16.2" x14ac:dyDescent="0.3">
      <c r="A720" s="29"/>
      <c r="B720" s="47" t="s">
        <v>694</v>
      </c>
      <c r="C720" s="4">
        <v>12</v>
      </c>
      <c r="D720" s="4">
        <f t="shared" si="180"/>
        <v>10</v>
      </c>
      <c r="E720" s="4"/>
      <c r="F720" s="4">
        <f t="shared" si="181"/>
        <v>2</v>
      </c>
      <c r="G720" s="20">
        <f t="shared" si="182"/>
        <v>373</v>
      </c>
      <c r="H720" s="17">
        <f t="shared" si="183"/>
        <v>0</v>
      </c>
      <c r="I720" s="17"/>
      <c r="J720" s="77"/>
      <c r="K720" s="7"/>
    </row>
    <row r="721" spans="1:11" ht="16.2" x14ac:dyDescent="0.3">
      <c r="A721" s="29"/>
      <c r="B721" s="47" t="s">
        <v>695</v>
      </c>
      <c r="C721" s="4">
        <v>12</v>
      </c>
      <c r="D721" s="4">
        <f t="shared" si="180"/>
        <v>10</v>
      </c>
      <c r="E721" s="4"/>
      <c r="F721" s="4">
        <f t="shared" si="181"/>
        <v>2</v>
      </c>
      <c r="G721" s="20">
        <f t="shared" si="182"/>
        <v>373</v>
      </c>
      <c r="H721" s="17">
        <f t="shared" si="183"/>
        <v>0</v>
      </c>
      <c r="I721" s="17"/>
      <c r="J721" s="77"/>
      <c r="K721" s="7"/>
    </row>
    <row r="722" spans="1:11" ht="16.2" x14ac:dyDescent="0.3">
      <c r="A722" s="29"/>
      <c r="B722" s="47" t="s">
        <v>696</v>
      </c>
      <c r="C722" s="4">
        <v>12</v>
      </c>
      <c r="D722" s="4">
        <f t="shared" si="180"/>
        <v>10</v>
      </c>
      <c r="E722" s="4"/>
      <c r="F722" s="4">
        <f t="shared" si="181"/>
        <v>2</v>
      </c>
      <c r="G722" s="20">
        <f t="shared" si="182"/>
        <v>373</v>
      </c>
      <c r="H722" s="17">
        <f t="shared" si="183"/>
        <v>0</v>
      </c>
      <c r="I722" s="17"/>
      <c r="J722" s="77"/>
      <c r="K722" s="7"/>
    </row>
    <row r="723" spans="1:11" ht="16.2" x14ac:dyDescent="0.3">
      <c r="A723" s="29"/>
      <c r="B723" s="47" t="s">
        <v>697</v>
      </c>
      <c r="C723" s="4">
        <v>8</v>
      </c>
      <c r="D723" s="4">
        <f t="shared" si="180"/>
        <v>7</v>
      </c>
      <c r="E723" s="4"/>
      <c r="F723" s="4"/>
      <c r="G723" s="20"/>
      <c r="H723" s="17"/>
      <c r="I723" s="17"/>
      <c r="J723" s="77"/>
      <c r="K723" s="7"/>
    </row>
    <row r="724" spans="1:11" ht="16.2" x14ac:dyDescent="0.3">
      <c r="A724" s="29"/>
      <c r="B724" s="47" t="s">
        <v>698</v>
      </c>
      <c r="C724" s="4"/>
      <c r="D724" s="4"/>
      <c r="E724" s="4"/>
      <c r="F724" s="4"/>
      <c r="G724" s="20"/>
      <c r="H724" s="17"/>
      <c r="I724" s="17"/>
      <c r="J724" s="77"/>
      <c r="K724" s="7"/>
    </row>
    <row r="725" spans="1:11" ht="16.2" x14ac:dyDescent="0.3">
      <c r="A725" s="29"/>
      <c r="B725" s="47" t="s">
        <v>699</v>
      </c>
      <c r="C725" s="4">
        <v>12</v>
      </c>
      <c r="D725" s="4">
        <f t="shared" si="180"/>
        <v>10</v>
      </c>
      <c r="E725" s="4"/>
      <c r="F725" s="4">
        <f t="shared" si="181"/>
        <v>2</v>
      </c>
      <c r="G725" s="20">
        <f t="shared" si="182"/>
        <v>373</v>
      </c>
      <c r="H725" s="17">
        <f t="shared" si="183"/>
        <v>0</v>
      </c>
      <c r="I725" s="17"/>
      <c r="J725" s="77"/>
      <c r="K725" s="7"/>
    </row>
    <row r="726" spans="1:11" ht="16.2" x14ac:dyDescent="0.3">
      <c r="A726" s="29"/>
      <c r="B726" s="47" t="s">
        <v>700</v>
      </c>
      <c r="C726" s="4">
        <v>12</v>
      </c>
      <c r="D726" s="4">
        <f t="shared" si="180"/>
        <v>10</v>
      </c>
      <c r="E726" s="4"/>
      <c r="F726" s="4">
        <f t="shared" si="181"/>
        <v>2</v>
      </c>
      <c r="G726" s="20">
        <f t="shared" si="182"/>
        <v>373</v>
      </c>
      <c r="H726" s="17">
        <f t="shared" si="183"/>
        <v>0</v>
      </c>
      <c r="I726" s="17"/>
      <c r="J726" s="77"/>
      <c r="K726" s="7"/>
    </row>
    <row r="727" spans="1:11" ht="16.2" x14ac:dyDescent="0.3">
      <c r="A727" s="29"/>
      <c r="B727" s="8" t="s">
        <v>59</v>
      </c>
      <c r="C727" s="4"/>
      <c r="D727" s="4">
        <v>149</v>
      </c>
      <c r="E727" s="4"/>
      <c r="F727" s="4">
        <v>32</v>
      </c>
      <c r="G727" s="17"/>
      <c r="H727" s="17"/>
      <c r="I727" s="17"/>
      <c r="J727" s="77">
        <v>20860</v>
      </c>
      <c r="K727" s="7"/>
    </row>
    <row r="728" spans="1:11" ht="32.4" x14ac:dyDescent="0.3">
      <c r="A728" s="29"/>
      <c r="B728" s="90" t="s">
        <v>1849</v>
      </c>
      <c r="C728" s="7"/>
      <c r="D728" s="4"/>
      <c r="E728" s="4"/>
      <c r="F728" s="4"/>
      <c r="G728" s="1"/>
      <c r="H728" s="1"/>
      <c r="I728" s="1"/>
      <c r="J728" s="77">
        <v>5974</v>
      </c>
      <c r="K728" s="7">
        <v>2613</v>
      </c>
    </row>
    <row r="729" spans="1:11" ht="16.2" x14ac:dyDescent="0.3">
      <c r="A729" s="29"/>
      <c r="B729" s="8" t="s">
        <v>1817</v>
      </c>
      <c r="C729" s="7"/>
      <c r="D729" s="4"/>
      <c r="E729" s="4"/>
      <c r="F729" s="4"/>
      <c r="G729" s="1"/>
      <c r="H729" s="1"/>
      <c r="I729" s="1"/>
      <c r="J729" s="77">
        <v>29447</v>
      </c>
      <c r="K729" s="7"/>
    </row>
    <row r="730" spans="1:11" ht="16.2" x14ac:dyDescent="0.3">
      <c r="A730" s="29"/>
      <c r="B730" s="8" t="s">
        <v>1</v>
      </c>
      <c r="C730" s="7"/>
      <c r="D730" s="4"/>
      <c r="E730" s="4"/>
      <c r="F730" s="4"/>
      <c r="G730" s="1"/>
      <c r="H730" s="1"/>
      <c r="I730" s="1"/>
      <c r="J730" s="77">
        <v>34500</v>
      </c>
      <c r="K730" s="7"/>
    </row>
    <row r="731" spans="1:11" ht="16.2" x14ac:dyDescent="0.3">
      <c r="A731" s="29"/>
      <c r="B731" s="8" t="s">
        <v>405</v>
      </c>
      <c r="C731" s="15"/>
      <c r="D731" s="9"/>
      <c r="E731" s="9"/>
      <c r="F731" s="9"/>
      <c r="G731" s="10"/>
      <c r="H731" s="10"/>
      <c r="I731" s="10"/>
      <c r="J731" s="78">
        <v>5053</v>
      </c>
      <c r="K731" s="15"/>
    </row>
    <row r="732" spans="1:11" x14ac:dyDescent="0.3">
      <c r="A732" s="29"/>
      <c r="K732" s="29"/>
    </row>
    <row r="733" spans="1:11" x14ac:dyDescent="0.3">
      <c r="A733" s="29"/>
      <c r="K733" s="29"/>
    </row>
    <row r="734" spans="1:11" ht="16.2" x14ac:dyDescent="0.3">
      <c r="A734" s="29"/>
      <c r="B734" s="47" t="s">
        <v>701</v>
      </c>
      <c r="C734" s="4">
        <v>12</v>
      </c>
      <c r="D734" s="4">
        <f>IF((OR(C734&gt;12,C734=12)),C734-2,IF(C734=8,C734-1,""))</f>
        <v>10</v>
      </c>
      <c r="E734" s="4"/>
      <c r="F734" s="4">
        <f t="shared" ref="F734:F748" si="184">D734-8</f>
        <v>2</v>
      </c>
      <c r="G734" s="20">
        <f t="shared" ref="G734:G798" si="185">ROUND(IF(2&lt;F734,2,F734)*140*4/3,0)</f>
        <v>373</v>
      </c>
      <c r="H734" s="17">
        <f t="shared" ref="H734:H748" si="186">IF(F734&gt;2,F734-2,0)*140*5/3</f>
        <v>0</v>
      </c>
      <c r="I734" s="17"/>
      <c r="J734" s="77"/>
      <c r="K734" s="7"/>
    </row>
    <row r="735" spans="1:11" ht="16.2" x14ac:dyDescent="0.3">
      <c r="A735" s="29"/>
      <c r="B735" s="47" t="s">
        <v>702</v>
      </c>
      <c r="C735" s="4">
        <v>12</v>
      </c>
      <c r="D735" s="4">
        <f t="shared" ref="D735:D764" si="187">IF((OR(C735&gt;12,C735=12)),C735-2,IF(C735=8,C735-1,""))</f>
        <v>10</v>
      </c>
      <c r="E735" s="4"/>
      <c r="F735" s="4">
        <f t="shared" si="184"/>
        <v>2</v>
      </c>
      <c r="G735" s="20">
        <f t="shared" si="185"/>
        <v>373</v>
      </c>
      <c r="H735" s="17">
        <f t="shared" si="186"/>
        <v>0</v>
      </c>
      <c r="I735" s="17"/>
      <c r="J735" s="77"/>
      <c r="K735" s="7"/>
    </row>
    <row r="736" spans="1:11" ht="16.2" x14ac:dyDescent="0.3">
      <c r="A736" s="29"/>
      <c r="B736" s="47" t="s">
        <v>703</v>
      </c>
      <c r="C736" s="4">
        <v>12</v>
      </c>
      <c r="D736" s="4">
        <f t="shared" si="187"/>
        <v>10</v>
      </c>
      <c r="E736" s="4"/>
      <c r="F736" s="4">
        <f t="shared" si="184"/>
        <v>2</v>
      </c>
      <c r="G736" s="20">
        <f t="shared" si="185"/>
        <v>373</v>
      </c>
      <c r="H736" s="17">
        <f t="shared" si="186"/>
        <v>0</v>
      </c>
      <c r="I736" s="17"/>
      <c r="J736" s="77"/>
      <c r="K736" s="7"/>
    </row>
    <row r="737" spans="1:11" ht="16.2" x14ac:dyDescent="0.3">
      <c r="A737" s="29"/>
      <c r="B737" s="47" t="s">
        <v>704</v>
      </c>
      <c r="C737" s="4">
        <v>8</v>
      </c>
      <c r="D737" s="4">
        <f t="shared" si="187"/>
        <v>7</v>
      </c>
      <c r="E737" s="4"/>
      <c r="F737" s="4"/>
      <c r="G737" s="20"/>
      <c r="H737" s="17"/>
      <c r="I737" s="17"/>
      <c r="J737" s="77"/>
      <c r="K737" s="7"/>
    </row>
    <row r="738" spans="1:11" ht="16.2" x14ac:dyDescent="0.3">
      <c r="A738" s="29"/>
      <c r="B738" s="47" t="s">
        <v>705</v>
      </c>
      <c r="C738" s="4"/>
      <c r="D738" s="4" t="str">
        <f t="shared" si="187"/>
        <v/>
      </c>
      <c r="E738" s="4"/>
      <c r="F738" s="4"/>
      <c r="G738" s="20"/>
      <c r="H738" s="17"/>
      <c r="I738" s="17"/>
      <c r="J738" s="77"/>
      <c r="K738" s="7"/>
    </row>
    <row r="739" spans="1:11" ht="16.2" x14ac:dyDescent="0.3">
      <c r="A739" s="29"/>
      <c r="B739" s="47" t="s">
        <v>706</v>
      </c>
      <c r="C739" s="4">
        <v>12</v>
      </c>
      <c r="D739" s="4">
        <f t="shared" si="187"/>
        <v>10</v>
      </c>
      <c r="E739" s="4"/>
      <c r="F739" s="4">
        <f t="shared" si="184"/>
        <v>2</v>
      </c>
      <c r="G739" s="20">
        <f t="shared" si="185"/>
        <v>373</v>
      </c>
      <c r="H739" s="17">
        <f t="shared" si="186"/>
        <v>0</v>
      </c>
      <c r="I739" s="17"/>
      <c r="J739" s="77"/>
      <c r="K739" s="7"/>
    </row>
    <row r="740" spans="1:11" ht="16.2" x14ac:dyDescent="0.3">
      <c r="A740" s="29"/>
      <c r="B740" s="47" t="s">
        <v>707</v>
      </c>
      <c r="C740" s="4">
        <v>12</v>
      </c>
      <c r="D740" s="4">
        <f t="shared" si="187"/>
        <v>10</v>
      </c>
      <c r="E740" s="4"/>
      <c r="F740" s="4">
        <f t="shared" si="184"/>
        <v>2</v>
      </c>
      <c r="G740" s="20">
        <f t="shared" si="185"/>
        <v>373</v>
      </c>
      <c r="H740" s="17">
        <f t="shared" si="186"/>
        <v>0</v>
      </c>
      <c r="I740" s="17"/>
      <c r="J740" s="77"/>
      <c r="K740" s="7"/>
    </row>
    <row r="741" spans="1:11" ht="16.2" x14ac:dyDescent="0.3">
      <c r="A741" s="29"/>
      <c r="B741" s="47" t="s">
        <v>708</v>
      </c>
      <c r="C741" s="4">
        <v>12</v>
      </c>
      <c r="D741" s="4">
        <f t="shared" si="187"/>
        <v>10</v>
      </c>
      <c r="E741" s="4"/>
      <c r="F741" s="4">
        <f t="shared" si="184"/>
        <v>2</v>
      </c>
      <c r="G741" s="20">
        <f t="shared" si="185"/>
        <v>373</v>
      </c>
      <c r="H741" s="17">
        <f t="shared" si="186"/>
        <v>0</v>
      </c>
      <c r="I741" s="17"/>
      <c r="J741" s="77"/>
      <c r="K741" s="7"/>
    </row>
    <row r="742" spans="1:11" ht="16.2" x14ac:dyDescent="0.3">
      <c r="A742" s="29"/>
      <c r="B742" s="47" t="s">
        <v>709</v>
      </c>
      <c r="C742" s="4">
        <v>12</v>
      </c>
      <c r="D742" s="4">
        <f t="shared" si="187"/>
        <v>10</v>
      </c>
      <c r="E742" s="4"/>
      <c r="F742" s="4">
        <f t="shared" si="184"/>
        <v>2</v>
      </c>
      <c r="G742" s="20">
        <f t="shared" si="185"/>
        <v>373</v>
      </c>
      <c r="H742" s="17">
        <f t="shared" si="186"/>
        <v>0</v>
      </c>
      <c r="I742" s="17"/>
      <c r="J742" s="77"/>
      <c r="K742" s="7"/>
    </row>
    <row r="743" spans="1:11" ht="16.2" x14ac:dyDescent="0.3">
      <c r="A743" s="29"/>
      <c r="B743" s="47" t="s">
        <v>710</v>
      </c>
      <c r="C743" s="4">
        <v>12</v>
      </c>
      <c r="D743" s="4">
        <f t="shared" si="187"/>
        <v>10</v>
      </c>
      <c r="E743" s="4"/>
      <c r="F743" s="4">
        <f t="shared" si="184"/>
        <v>2</v>
      </c>
      <c r="G743" s="20">
        <f t="shared" si="185"/>
        <v>373</v>
      </c>
      <c r="H743" s="17">
        <f t="shared" si="186"/>
        <v>0</v>
      </c>
      <c r="I743" s="17"/>
      <c r="J743" s="77"/>
      <c r="K743" s="7"/>
    </row>
    <row r="744" spans="1:11" ht="16.2" x14ac:dyDescent="0.3">
      <c r="A744" s="29"/>
      <c r="B744" s="47" t="s">
        <v>711</v>
      </c>
      <c r="C744" s="4">
        <v>8</v>
      </c>
      <c r="D744" s="4">
        <f t="shared" si="187"/>
        <v>7</v>
      </c>
      <c r="E744" s="4"/>
      <c r="F744" s="4"/>
      <c r="G744" s="20"/>
      <c r="H744" s="17"/>
      <c r="I744" s="17"/>
      <c r="J744" s="77"/>
      <c r="K744" s="7"/>
    </row>
    <row r="745" spans="1:11" ht="16.2" x14ac:dyDescent="0.3">
      <c r="A745" s="29"/>
      <c r="B745" s="47" t="s">
        <v>712</v>
      </c>
      <c r="C745" s="4"/>
      <c r="D745" s="4" t="str">
        <f t="shared" si="187"/>
        <v/>
      </c>
      <c r="E745" s="4"/>
      <c r="F745" s="4"/>
      <c r="G745" s="20"/>
      <c r="H745" s="17"/>
      <c r="I745" s="17"/>
      <c r="J745" s="77"/>
      <c r="K745" s="7"/>
    </row>
    <row r="746" spans="1:11" ht="16.2" x14ac:dyDescent="0.3">
      <c r="A746" s="29"/>
      <c r="B746" s="47" t="s">
        <v>713</v>
      </c>
      <c r="C746" s="4">
        <v>12</v>
      </c>
      <c r="D746" s="4">
        <f t="shared" si="187"/>
        <v>10</v>
      </c>
      <c r="E746" s="4"/>
      <c r="F746" s="4">
        <f t="shared" si="184"/>
        <v>2</v>
      </c>
      <c r="G746" s="20">
        <f t="shared" si="185"/>
        <v>373</v>
      </c>
      <c r="H746" s="17">
        <f t="shared" si="186"/>
        <v>0</v>
      </c>
      <c r="I746" s="17"/>
      <c r="J746" s="77"/>
      <c r="K746" s="7"/>
    </row>
    <row r="747" spans="1:11" ht="16.2" x14ac:dyDescent="0.3">
      <c r="A747" s="29"/>
      <c r="B747" s="47" t="s">
        <v>714</v>
      </c>
      <c r="C747" s="4">
        <v>12</v>
      </c>
      <c r="D747" s="4">
        <f t="shared" si="187"/>
        <v>10</v>
      </c>
      <c r="E747" s="4"/>
      <c r="F747" s="4">
        <f t="shared" si="184"/>
        <v>2</v>
      </c>
      <c r="G747" s="20">
        <f t="shared" si="185"/>
        <v>373</v>
      </c>
      <c r="H747" s="17">
        <f t="shared" si="186"/>
        <v>0</v>
      </c>
      <c r="I747" s="17"/>
      <c r="J747" s="77"/>
      <c r="K747" s="7"/>
    </row>
    <row r="748" spans="1:11" s="140" customFormat="1" ht="32.4" x14ac:dyDescent="0.3">
      <c r="A748" s="139"/>
      <c r="B748" s="118" t="s">
        <v>2135</v>
      </c>
      <c r="C748" s="10">
        <v>12</v>
      </c>
      <c r="D748" s="10">
        <f t="shared" si="187"/>
        <v>10</v>
      </c>
      <c r="E748" s="10"/>
      <c r="F748" s="10">
        <f t="shared" si="184"/>
        <v>2</v>
      </c>
      <c r="G748" s="38">
        <f t="shared" si="185"/>
        <v>373</v>
      </c>
      <c r="H748" s="38">
        <f t="shared" si="186"/>
        <v>0</v>
      </c>
      <c r="I748" s="38"/>
      <c r="J748" s="82"/>
      <c r="K748" s="38">
        <f>140*8*2+140*2*4/3</f>
        <v>2613.3333333333335</v>
      </c>
    </row>
    <row r="749" spans="1:11" s="140" customFormat="1" ht="32.4" x14ac:dyDescent="0.3">
      <c r="A749" s="139"/>
      <c r="B749" s="118" t="s">
        <v>1923</v>
      </c>
      <c r="C749" s="10">
        <v>12</v>
      </c>
      <c r="D749" s="10">
        <f t="shared" si="187"/>
        <v>10</v>
      </c>
      <c r="E749" s="10"/>
      <c r="F749" s="10">
        <f t="shared" ref="F749:F764" si="188">D749-8</f>
        <v>2</v>
      </c>
      <c r="G749" s="38">
        <f t="shared" si="185"/>
        <v>373</v>
      </c>
      <c r="H749" s="38">
        <f t="shared" ref="H749:H764" si="189">IF(F749&gt;2,F749-2,0)*140*5/3</f>
        <v>0</v>
      </c>
      <c r="I749" s="38"/>
      <c r="J749" s="82"/>
      <c r="K749" s="38">
        <f>140*8*2+140*2*4/3</f>
        <v>2613.3333333333335</v>
      </c>
    </row>
    <row r="750" spans="1:11" ht="16.2" x14ac:dyDescent="0.3">
      <c r="A750" s="29"/>
      <c r="B750" s="47" t="s">
        <v>715</v>
      </c>
      <c r="C750" s="4">
        <v>12</v>
      </c>
      <c r="D750" s="4">
        <f t="shared" si="187"/>
        <v>10</v>
      </c>
      <c r="E750" s="4"/>
      <c r="F750" s="4">
        <f t="shared" si="188"/>
        <v>2</v>
      </c>
      <c r="G750" s="20">
        <f t="shared" si="185"/>
        <v>373</v>
      </c>
      <c r="H750" s="17">
        <f t="shared" si="189"/>
        <v>0</v>
      </c>
      <c r="I750" s="17"/>
      <c r="J750" s="77"/>
      <c r="K750" s="7"/>
    </row>
    <row r="751" spans="1:11" ht="16.2" x14ac:dyDescent="0.3">
      <c r="A751" s="29"/>
      <c r="B751" s="47" t="s">
        <v>716</v>
      </c>
      <c r="C751" s="4">
        <v>8</v>
      </c>
      <c r="D751" s="4">
        <f t="shared" si="187"/>
        <v>7</v>
      </c>
      <c r="E751" s="4"/>
      <c r="F751" s="4"/>
      <c r="G751" s="20"/>
      <c r="H751" s="17"/>
      <c r="I751" s="17"/>
      <c r="J751" s="77"/>
      <c r="K751" s="7"/>
    </row>
    <row r="752" spans="1:11" ht="16.2" x14ac:dyDescent="0.3">
      <c r="A752" s="29"/>
      <c r="B752" s="47" t="s">
        <v>717</v>
      </c>
      <c r="C752" s="4"/>
      <c r="D752" s="4" t="str">
        <f t="shared" si="187"/>
        <v/>
      </c>
      <c r="E752" s="4"/>
      <c r="F752" s="4"/>
      <c r="G752" s="20"/>
      <c r="H752" s="17"/>
      <c r="I752" s="17"/>
      <c r="J752" s="77"/>
      <c r="K752" s="7"/>
    </row>
    <row r="753" spans="1:11" ht="16.2" x14ac:dyDescent="0.3">
      <c r="A753" s="29"/>
      <c r="B753" s="47" t="s">
        <v>718</v>
      </c>
      <c r="C753" s="4">
        <v>12</v>
      </c>
      <c r="D753" s="4">
        <f t="shared" si="187"/>
        <v>10</v>
      </c>
      <c r="E753" s="4"/>
      <c r="F753" s="4">
        <f t="shared" si="188"/>
        <v>2</v>
      </c>
      <c r="G753" s="20">
        <f t="shared" si="185"/>
        <v>373</v>
      </c>
      <c r="H753" s="17">
        <f t="shared" si="189"/>
        <v>0</v>
      </c>
      <c r="I753" s="17"/>
      <c r="J753" s="77"/>
      <c r="K753" s="7"/>
    </row>
    <row r="754" spans="1:11" ht="16.2" x14ac:dyDescent="0.3">
      <c r="A754" s="29"/>
      <c r="B754" s="47" t="s">
        <v>719</v>
      </c>
      <c r="C754" s="4">
        <v>12</v>
      </c>
      <c r="D754" s="4">
        <f t="shared" si="187"/>
        <v>10</v>
      </c>
      <c r="E754" s="4"/>
      <c r="F754" s="4">
        <f t="shared" si="188"/>
        <v>2</v>
      </c>
      <c r="G754" s="20">
        <f t="shared" si="185"/>
        <v>373</v>
      </c>
      <c r="H754" s="17">
        <f t="shared" si="189"/>
        <v>0</v>
      </c>
      <c r="I754" s="17"/>
      <c r="J754" s="77"/>
      <c r="K754" s="7"/>
    </row>
    <row r="755" spans="1:11" ht="16.2" x14ac:dyDescent="0.3">
      <c r="A755" s="29"/>
      <c r="B755" s="47" t="s">
        <v>720</v>
      </c>
      <c r="C755" s="4">
        <v>12</v>
      </c>
      <c r="D755" s="4">
        <f t="shared" si="187"/>
        <v>10</v>
      </c>
      <c r="E755" s="4"/>
      <c r="F755" s="4">
        <f t="shared" si="188"/>
        <v>2</v>
      </c>
      <c r="G755" s="20">
        <f t="shared" si="185"/>
        <v>373</v>
      </c>
      <c r="H755" s="17">
        <f t="shared" si="189"/>
        <v>0</v>
      </c>
      <c r="I755" s="17"/>
      <c r="J755" s="77"/>
      <c r="K755" s="7"/>
    </row>
    <row r="756" spans="1:11" ht="16.2" x14ac:dyDescent="0.3">
      <c r="A756" s="29"/>
      <c r="B756" s="47" t="s">
        <v>721</v>
      </c>
      <c r="C756" s="4">
        <v>12</v>
      </c>
      <c r="D756" s="4">
        <f t="shared" si="187"/>
        <v>10</v>
      </c>
      <c r="E756" s="4"/>
      <c r="F756" s="4">
        <f t="shared" si="188"/>
        <v>2</v>
      </c>
      <c r="G756" s="20">
        <f t="shared" si="185"/>
        <v>373</v>
      </c>
      <c r="H756" s="17">
        <f t="shared" si="189"/>
        <v>0</v>
      </c>
      <c r="I756" s="17"/>
      <c r="J756" s="77"/>
      <c r="K756" s="7"/>
    </row>
    <row r="757" spans="1:11" ht="16.2" x14ac:dyDescent="0.3">
      <c r="A757" s="29"/>
      <c r="B757" s="47" t="s">
        <v>722</v>
      </c>
      <c r="C757" s="4">
        <v>12</v>
      </c>
      <c r="D757" s="4">
        <f t="shared" si="187"/>
        <v>10</v>
      </c>
      <c r="E757" s="4"/>
      <c r="F757" s="4">
        <f t="shared" si="188"/>
        <v>2</v>
      </c>
      <c r="G757" s="20">
        <f t="shared" si="185"/>
        <v>373</v>
      </c>
      <c r="H757" s="17">
        <f t="shared" si="189"/>
        <v>0</v>
      </c>
      <c r="I757" s="17"/>
      <c r="J757" s="77"/>
      <c r="K757" s="7"/>
    </row>
    <row r="758" spans="1:11" ht="16.2" x14ac:dyDescent="0.3">
      <c r="A758" s="29"/>
      <c r="B758" s="47" t="s">
        <v>723</v>
      </c>
      <c r="C758" s="4">
        <v>8</v>
      </c>
      <c r="D758" s="4">
        <f t="shared" si="187"/>
        <v>7</v>
      </c>
      <c r="E758" s="4"/>
      <c r="F758" s="4"/>
      <c r="G758" s="20">
        <f t="shared" si="185"/>
        <v>0</v>
      </c>
      <c r="H758" s="17"/>
      <c r="I758" s="17"/>
      <c r="J758" s="77"/>
      <c r="K758" s="7"/>
    </row>
    <row r="759" spans="1:11" ht="16.2" x14ac:dyDescent="0.3">
      <c r="A759" s="29"/>
      <c r="B759" s="47" t="s">
        <v>724</v>
      </c>
      <c r="C759" s="4"/>
      <c r="D759" s="4" t="str">
        <f t="shared" si="187"/>
        <v/>
      </c>
      <c r="E759" s="4"/>
      <c r="F759" s="4"/>
      <c r="G759" s="20">
        <f t="shared" si="185"/>
        <v>0</v>
      </c>
      <c r="H759" s="17"/>
      <c r="I759" s="17"/>
      <c r="J759" s="77"/>
      <c r="K759" s="7"/>
    </row>
    <row r="760" spans="1:11" ht="16.2" x14ac:dyDescent="0.3">
      <c r="A760" s="29"/>
      <c r="B760" s="47" t="s">
        <v>725</v>
      </c>
      <c r="C760" s="4">
        <v>12</v>
      </c>
      <c r="D760" s="4">
        <v>10</v>
      </c>
      <c r="E760" s="4"/>
      <c r="F760" s="4">
        <f t="shared" si="188"/>
        <v>2</v>
      </c>
      <c r="G760" s="20">
        <f t="shared" si="185"/>
        <v>373</v>
      </c>
      <c r="H760" s="17">
        <f t="shared" si="189"/>
        <v>0</v>
      </c>
      <c r="I760" s="17"/>
      <c r="J760" s="77"/>
      <c r="K760" s="7"/>
    </row>
    <row r="761" spans="1:11" ht="16.2" x14ac:dyDescent="0.3">
      <c r="A761" s="29"/>
      <c r="B761" s="47" t="s">
        <v>726</v>
      </c>
      <c r="C761" s="4"/>
      <c r="D761" s="4" t="str">
        <f t="shared" si="187"/>
        <v/>
      </c>
      <c r="E761" s="4"/>
      <c r="F761" s="4"/>
      <c r="G761" s="20">
        <f t="shared" si="185"/>
        <v>0</v>
      </c>
      <c r="H761" s="17"/>
      <c r="I761" s="17"/>
      <c r="J761" s="77"/>
      <c r="K761" s="7"/>
    </row>
    <row r="762" spans="1:11" ht="16.2" x14ac:dyDescent="0.3">
      <c r="A762" s="29"/>
      <c r="B762" s="47" t="s">
        <v>727</v>
      </c>
      <c r="C762" s="4"/>
      <c r="D762" s="4" t="str">
        <f t="shared" si="187"/>
        <v/>
      </c>
      <c r="E762" s="4"/>
      <c r="F762" s="4"/>
      <c r="G762" s="20">
        <f t="shared" si="185"/>
        <v>0</v>
      </c>
      <c r="H762" s="17"/>
      <c r="I762" s="17"/>
      <c r="J762" s="77"/>
      <c r="K762" s="7"/>
    </row>
    <row r="763" spans="1:11" ht="16.2" x14ac:dyDescent="0.3">
      <c r="A763" s="29"/>
      <c r="B763" s="47" t="s">
        <v>728</v>
      </c>
      <c r="C763" s="4">
        <v>12</v>
      </c>
      <c r="D763" s="4">
        <f t="shared" si="187"/>
        <v>10</v>
      </c>
      <c r="E763" s="4"/>
      <c r="F763" s="4">
        <f t="shared" si="188"/>
        <v>2</v>
      </c>
      <c r="G763" s="20">
        <f t="shared" si="185"/>
        <v>373</v>
      </c>
      <c r="H763" s="17">
        <f t="shared" si="189"/>
        <v>0</v>
      </c>
      <c r="I763" s="17"/>
      <c r="J763" s="77"/>
      <c r="K763" s="7"/>
    </row>
    <row r="764" spans="1:11" ht="16.2" x14ac:dyDescent="0.3">
      <c r="A764" s="29"/>
      <c r="B764" s="47" t="s">
        <v>729</v>
      </c>
      <c r="C764" s="4">
        <v>12</v>
      </c>
      <c r="D764" s="4">
        <f t="shared" si="187"/>
        <v>10</v>
      </c>
      <c r="E764" s="4"/>
      <c r="F764" s="4">
        <f t="shared" si="188"/>
        <v>2</v>
      </c>
      <c r="G764" s="20">
        <f t="shared" si="185"/>
        <v>373</v>
      </c>
      <c r="H764" s="17">
        <f t="shared" si="189"/>
        <v>0</v>
      </c>
      <c r="I764" s="17"/>
      <c r="J764" s="77"/>
      <c r="K764" s="7"/>
    </row>
    <row r="765" spans="1:11" ht="16.2" x14ac:dyDescent="0.3">
      <c r="A765" s="29"/>
      <c r="B765" s="8" t="s">
        <v>59</v>
      </c>
      <c r="C765" s="4"/>
      <c r="D765" s="4">
        <v>180</v>
      </c>
      <c r="E765" s="4"/>
      <c r="F765" s="4">
        <v>38</v>
      </c>
      <c r="G765" s="20"/>
      <c r="H765" s="17"/>
      <c r="I765" s="17"/>
      <c r="J765" s="77">
        <v>25200</v>
      </c>
      <c r="K765" s="7"/>
    </row>
    <row r="766" spans="1:11" ht="32.4" x14ac:dyDescent="0.3">
      <c r="A766" s="29"/>
      <c r="B766" s="90" t="s">
        <v>1849</v>
      </c>
      <c r="C766" s="4"/>
      <c r="D766" s="4"/>
      <c r="E766" s="4"/>
      <c r="F766" s="4"/>
      <c r="G766" s="20"/>
      <c r="H766" s="1"/>
      <c r="I766" s="1"/>
      <c r="J766" s="77">
        <v>7094</v>
      </c>
      <c r="K766" s="7">
        <v>5226</v>
      </c>
    </row>
    <row r="767" spans="1:11" ht="16.2" x14ac:dyDescent="0.3">
      <c r="A767" s="29"/>
      <c r="B767" s="8" t="s">
        <v>1817</v>
      </c>
      <c r="C767" s="4"/>
      <c r="D767" s="4"/>
      <c r="E767" s="4"/>
      <c r="F767" s="4"/>
      <c r="G767" s="20"/>
      <c r="H767" s="1"/>
      <c r="I767" s="1"/>
      <c r="J767" s="77">
        <v>37520</v>
      </c>
      <c r="K767" s="7"/>
    </row>
    <row r="768" spans="1:11" ht="16.2" x14ac:dyDescent="0.3">
      <c r="A768" s="29"/>
      <c r="B768" s="8" t="s">
        <v>1</v>
      </c>
      <c r="C768" s="4"/>
      <c r="D768" s="4"/>
      <c r="E768" s="4"/>
      <c r="F768" s="4"/>
      <c r="G768" s="20"/>
      <c r="H768" s="1"/>
      <c r="I768" s="1"/>
      <c r="J768" s="77">
        <v>41500</v>
      </c>
      <c r="K768" s="7"/>
    </row>
    <row r="769" spans="1:11" ht="16.2" x14ac:dyDescent="0.3">
      <c r="A769" s="29"/>
      <c r="B769" s="8" t="s">
        <v>405</v>
      </c>
      <c r="C769" s="9"/>
      <c r="D769" s="9"/>
      <c r="E769" s="9"/>
      <c r="F769" s="9"/>
      <c r="G769" s="38"/>
      <c r="H769" s="10"/>
      <c r="I769" s="10"/>
      <c r="J769" s="78">
        <v>3980</v>
      </c>
      <c r="K769" s="15"/>
    </row>
    <row r="770" spans="1:11" ht="16.2" x14ac:dyDescent="0.3">
      <c r="A770" s="29"/>
      <c r="G770" s="20"/>
      <c r="K770" s="29"/>
    </row>
    <row r="771" spans="1:11" ht="16.2" x14ac:dyDescent="0.3">
      <c r="A771" s="29"/>
      <c r="B771" s="47" t="s">
        <v>730</v>
      </c>
      <c r="C771" s="4">
        <v>8</v>
      </c>
      <c r="D771" s="4">
        <f>IF((OR(C771&gt;12,C771=12)),C771-2,IF(C771=8,C771-1,""))</f>
        <v>7</v>
      </c>
      <c r="E771" s="4"/>
      <c r="F771" s="4"/>
      <c r="G771" s="20"/>
      <c r="H771" s="17"/>
      <c r="I771" s="17"/>
      <c r="J771" s="77"/>
      <c r="K771" s="7"/>
    </row>
    <row r="772" spans="1:11" ht="16.2" x14ac:dyDescent="0.3">
      <c r="A772" s="29"/>
      <c r="B772" s="47" t="s">
        <v>731</v>
      </c>
      <c r="C772" s="4"/>
      <c r="D772" s="4" t="str">
        <f t="shared" ref="D772:D800" si="190">IF((OR(C772&gt;12,C772=12)),C772-2,IF(C772=8,C772-1,""))</f>
        <v/>
      </c>
      <c r="E772" s="4"/>
      <c r="F772" s="4"/>
      <c r="G772" s="20"/>
      <c r="H772" s="17"/>
      <c r="I772" s="17"/>
      <c r="J772" s="77"/>
      <c r="K772" s="7"/>
    </row>
    <row r="773" spans="1:11" ht="16.2" x14ac:dyDescent="0.3">
      <c r="A773" s="29"/>
      <c r="B773" s="47" t="s">
        <v>732</v>
      </c>
      <c r="C773" s="4">
        <v>12</v>
      </c>
      <c r="D773" s="4">
        <f t="shared" si="190"/>
        <v>10</v>
      </c>
      <c r="E773" s="4"/>
      <c r="F773" s="4">
        <f t="shared" ref="F773:F798" si="191">D773-8</f>
        <v>2</v>
      </c>
      <c r="G773" s="20">
        <f t="shared" si="185"/>
        <v>373</v>
      </c>
      <c r="H773" s="17">
        <f t="shared" ref="H773:H798" si="192">IF(F773&gt;2,F773-2,0)*140*5/3</f>
        <v>0</v>
      </c>
      <c r="I773" s="17"/>
      <c r="J773" s="77"/>
      <c r="K773" s="7"/>
    </row>
    <row r="774" spans="1:11" ht="16.2" x14ac:dyDescent="0.3">
      <c r="A774" s="29"/>
      <c r="B774" s="47" t="s">
        <v>733</v>
      </c>
      <c r="C774" s="4">
        <v>12</v>
      </c>
      <c r="D774" s="4">
        <f t="shared" si="190"/>
        <v>10</v>
      </c>
      <c r="E774" s="4"/>
      <c r="F774" s="4">
        <f t="shared" si="191"/>
        <v>2</v>
      </c>
      <c r="G774" s="20">
        <f t="shared" si="185"/>
        <v>373</v>
      </c>
      <c r="H774" s="17">
        <f t="shared" si="192"/>
        <v>0</v>
      </c>
      <c r="I774" s="17"/>
      <c r="J774" s="77"/>
      <c r="K774" s="7"/>
    </row>
    <row r="775" spans="1:11" ht="16.2" x14ac:dyDescent="0.3">
      <c r="A775" s="29"/>
      <c r="B775" s="47" t="s">
        <v>734</v>
      </c>
      <c r="C775" s="4">
        <v>12</v>
      </c>
      <c r="D775" s="4">
        <f t="shared" si="190"/>
        <v>10</v>
      </c>
      <c r="E775" s="4"/>
      <c r="F775" s="4">
        <f t="shared" si="191"/>
        <v>2</v>
      </c>
      <c r="G775" s="20">
        <f t="shared" si="185"/>
        <v>373</v>
      </c>
      <c r="H775" s="17">
        <f t="shared" si="192"/>
        <v>0</v>
      </c>
      <c r="I775" s="17"/>
      <c r="J775" s="77"/>
      <c r="K775" s="7"/>
    </row>
    <row r="776" spans="1:11" ht="16.2" x14ac:dyDescent="0.3">
      <c r="A776" s="29"/>
      <c r="B776" s="47" t="s">
        <v>735</v>
      </c>
      <c r="C776" s="4">
        <v>12</v>
      </c>
      <c r="D776" s="4">
        <f t="shared" si="190"/>
        <v>10</v>
      </c>
      <c r="E776" s="4"/>
      <c r="F776" s="4">
        <f t="shared" si="191"/>
        <v>2</v>
      </c>
      <c r="G776" s="20">
        <f t="shared" si="185"/>
        <v>373</v>
      </c>
      <c r="H776" s="17">
        <f t="shared" si="192"/>
        <v>0</v>
      </c>
      <c r="I776" s="17"/>
      <c r="J776" s="77"/>
      <c r="K776" s="7"/>
    </row>
    <row r="777" spans="1:11" ht="16.2" x14ac:dyDescent="0.3">
      <c r="A777" s="29"/>
      <c r="B777" s="47" t="s">
        <v>736</v>
      </c>
      <c r="C777" s="4">
        <v>12</v>
      </c>
      <c r="D777" s="4">
        <f t="shared" si="190"/>
        <v>10</v>
      </c>
      <c r="E777" s="4"/>
      <c r="F777" s="4">
        <f t="shared" si="191"/>
        <v>2</v>
      </c>
      <c r="G777" s="20">
        <f t="shared" si="185"/>
        <v>373</v>
      </c>
      <c r="H777" s="17">
        <f t="shared" si="192"/>
        <v>0</v>
      </c>
      <c r="I777" s="17"/>
      <c r="J777" s="77"/>
      <c r="K777" s="7"/>
    </row>
    <row r="778" spans="1:11" ht="16.2" x14ac:dyDescent="0.3">
      <c r="A778" s="29"/>
      <c r="B778" s="47" t="s">
        <v>737</v>
      </c>
      <c r="C778" s="4">
        <v>8</v>
      </c>
      <c r="D778" s="4">
        <f t="shared" si="190"/>
        <v>7</v>
      </c>
      <c r="E778" s="4"/>
      <c r="F778" s="4"/>
      <c r="G778" s="20">
        <f t="shared" si="185"/>
        <v>0</v>
      </c>
      <c r="H778" s="17"/>
      <c r="I778" s="17"/>
      <c r="J778" s="77"/>
      <c r="K778" s="7"/>
    </row>
    <row r="779" spans="1:11" ht="16.2" x14ac:dyDescent="0.3">
      <c r="A779" s="29"/>
      <c r="B779" s="47" t="s">
        <v>738</v>
      </c>
      <c r="C779" s="4"/>
      <c r="D779" s="4" t="str">
        <f t="shared" si="190"/>
        <v/>
      </c>
      <c r="E779" s="4"/>
      <c r="F779" s="4"/>
      <c r="G779" s="20">
        <f t="shared" si="185"/>
        <v>0</v>
      </c>
      <c r="H779" s="17"/>
      <c r="I779" s="17"/>
      <c r="J779" s="77"/>
      <c r="K779" s="7"/>
    </row>
    <row r="780" spans="1:11" ht="16.2" x14ac:dyDescent="0.3">
      <c r="A780" s="29"/>
      <c r="B780" s="47" t="s">
        <v>739</v>
      </c>
      <c r="C780" s="4">
        <v>12</v>
      </c>
      <c r="D780" s="4">
        <f t="shared" si="190"/>
        <v>10</v>
      </c>
      <c r="E780" s="4"/>
      <c r="F780" s="4">
        <f t="shared" si="191"/>
        <v>2</v>
      </c>
      <c r="G780" s="20">
        <f t="shared" si="185"/>
        <v>373</v>
      </c>
      <c r="H780" s="17">
        <f t="shared" si="192"/>
        <v>0</v>
      </c>
      <c r="I780" s="17"/>
      <c r="J780" s="77"/>
      <c r="K780" s="7"/>
    </row>
    <row r="781" spans="1:11" ht="32.4" x14ac:dyDescent="0.3">
      <c r="A781" s="29"/>
      <c r="B781" s="70" t="s">
        <v>1924</v>
      </c>
      <c r="C781" s="9">
        <v>12</v>
      </c>
      <c r="D781" s="9">
        <f t="shared" si="190"/>
        <v>10</v>
      </c>
      <c r="E781" s="9"/>
      <c r="F781" s="9">
        <f t="shared" si="191"/>
        <v>2</v>
      </c>
      <c r="G781" s="38">
        <f t="shared" si="185"/>
        <v>373</v>
      </c>
      <c r="H781" s="38">
        <f t="shared" si="192"/>
        <v>0</v>
      </c>
      <c r="I781" s="38"/>
      <c r="J781" s="78"/>
      <c r="K781" s="15">
        <f>140*8*2+140*2*4/3</f>
        <v>2613.3333333333335</v>
      </c>
    </row>
    <row r="782" spans="1:11" ht="16.2" x14ac:dyDescent="0.3">
      <c r="A782" s="29"/>
      <c r="B782" s="47" t="s">
        <v>740</v>
      </c>
      <c r="C782" s="4">
        <v>12</v>
      </c>
      <c r="D782" s="4">
        <f t="shared" si="190"/>
        <v>10</v>
      </c>
      <c r="E782" s="4"/>
      <c r="F782" s="4">
        <f t="shared" si="191"/>
        <v>2</v>
      </c>
      <c r="G782" s="20">
        <f t="shared" si="185"/>
        <v>373</v>
      </c>
      <c r="H782" s="17">
        <f t="shared" si="192"/>
        <v>0</v>
      </c>
      <c r="I782" s="17"/>
      <c r="J782" s="77"/>
      <c r="K782" s="7"/>
    </row>
    <row r="783" spans="1:11" ht="16.2" x14ac:dyDescent="0.3">
      <c r="A783" s="29"/>
      <c r="B783" s="47" t="s">
        <v>741</v>
      </c>
      <c r="C783" s="4">
        <v>12</v>
      </c>
      <c r="D783" s="4">
        <f t="shared" si="190"/>
        <v>10</v>
      </c>
      <c r="E783" s="4"/>
      <c r="F783" s="4">
        <f t="shared" si="191"/>
        <v>2</v>
      </c>
      <c r="G783" s="20">
        <f t="shared" si="185"/>
        <v>373</v>
      </c>
      <c r="H783" s="17">
        <f t="shared" si="192"/>
        <v>0</v>
      </c>
      <c r="I783" s="17"/>
      <c r="J783" s="77"/>
      <c r="K783" s="7"/>
    </row>
    <row r="784" spans="1:11" ht="16.2" x14ac:dyDescent="0.3">
      <c r="A784" s="29"/>
      <c r="B784" s="47" t="s">
        <v>742</v>
      </c>
      <c r="C784" s="4">
        <v>12</v>
      </c>
      <c r="D784" s="4">
        <f t="shared" si="190"/>
        <v>10</v>
      </c>
      <c r="E784" s="4"/>
      <c r="F784" s="4">
        <f t="shared" si="191"/>
        <v>2</v>
      </c>
      <c r="G784" s="20">
        <f t="shared" si="185"/>
        <v>373</v>
      </c>
      <c r="H784" s="17">
        <f t="shared" si="192"/>
        <v>0</v>
      </c>
      <c r="I784" s="17"/>
      <c r="J784" s="77"/>
      <c r="K784" s="7"/>
    </row>
    <row r="785" spans="1:11" ht="16.2" x14ac:dyDescent="0.3">
      <c r="A785" s="29"/>
      <c r="B785" s="47" t="s">
        <v>743</v>
      </c>
      <c r="C785" s="4">
        <v>8</v>
      </c>
      <c r="D785" s="4">
        <f t="shared" si="190"/>
        <v>7</v>
      </c>
      <c r="E785" s="4"/>
      <c r="F785" s="4"/>
      <c r="G785" s="20">
        <f t="shared" si="185"/>
        <v>0</v>
      </c>
      <c r="H785" s="17"/>
      <c r="I785" s="17"/>
      <c r="J785" s="77"/>
      <c r="K785" s="7"/>
    </row>
    <row r="786" spans="1:11" ht="16.2" x14ac:dyDescent="0.3">
      <c r="A786" s="29"/>
      <c r="B786" s="47" t="s">
        <v>744</v>
      </c>
      <c r="C786" s="4"/>
      <c r="D786" s="4" t="str">
        <f t="shared" si="190"/>
        <v/>
      </c>
      <c r="E786" s="4"/>
      <c r="F786" s="4"/>
      <c r="G786" s="20">
        <f t="shared" si="185"/>
        <v>0</v>
      </c>
      <c r="H786" s="17"/>
      <c r="I786" s="17"/>
      <c r="J786" s="77"/>
      <c r="K786" s="7"/>
    </row>
    <row r="787" spans="1:11" ht="16.2" x14ac:dyDescent="0.3">
      <c r="A787" s="29"/>
      <c r="B787" s="47" t="s">
        <v>745</v>
      </c>
      <c r="C787" s="4">
        <v>12</v>
      </c>
      <c r="D787" s="4">
        <f t="shared" si="190"/>
        <v>10</v>
      </c>
      <c r="E787" s="4"/>
      <c r="F787" s="4">
        <f t="shared" si="191"/>
        <v>2</v>
      </c>
      <c r="G787" s="20">
        <f t="shared" si="185"/>
        <v>373</v>
      </c>
      <c r="H787" s="17">
        <f t="shared" si="192"/>
        <v>0</v>
      </c>
      <c r="I787" s="17"/>
      <c r="J787" s="77"/>
      <c r="K787" s="7"/>
    </row>
    <row r="788" spans="1:11" ht="16.2" x14ac:dyDescent="0.3">
      <c r="A788" s="29"/>
      <c r="B788" s="47" t="s">
        <v>746</v>
      </c>
      <c r="C788" s="4">
        <v>12</v>
      </c>
      <c r="D788" s="4">
        <f t="shared" si="190"/>
        <v>10</v>
      </c>
      <c r="E788" s="4"/>
      <c r="F788" s="4">
        <f t="shared" si="191"/>
        <v>2</v>
      </c>
      <c r="G788" s="20">
        <f t="shared" si="185"/>
        <v>373</v>
      </c>
      <c r="H788" s="17">
        <f t="shared" si="192"/>
        <v>0</v>
      </c>
      <c r="I788" s="17"/>
      <c r="J788" s="77"/>
      <c r="K788" s="7"/>
    </row>
    <row r="789" spans="1:11" ht="16.2" x14ac:dyDescent="0.3">
      <c r="A789" s="29"/>
      <c r="B789" s="47" t="s">
        <v>747</v>
      </c>
      <c r="C789" s="4">
        <v>12</v>
      </c>
      <c r="D789" s="4">
        <f t="shared" si="190"/>
        <v>10</v>
      </c>
      <c r="E789" s="4"/>
      <c r="F789" s="4">
        <f t="shared" si="191"/>
        <v>2</v>
      </c>
      <c r="G789" s="20">
        <f t="shared" si="185"/>
        <v>373</v>
      </c>
      <c r="H789" s="17">
        <f t="shared" si="192"/>
        <v>0</v>
      </c>
      <c r="I789" s="17"/>
      <c r="J789" s="77"/>
      <c r="K789" s="7"/>
    </row>
    <row r="790" spans="1:11" ht="16.2" x14ac:dyDescent="0.3">
      <c r="A790" s="29"/>
      <c r="B790" s="47" t="s">
        <v>748</v>
      </c>
      <c r="C790" s="4">
        <v>12</v>
      </c>
      <c r="D790" s="4">
        <f t="shared" si="190"/>
        <v>10</v>
      </c>
      <c r="E790" s="4"/>
      <c r="F790" s="4">
        <f t="shared" si="191"/>
        <v>2</v>
      </c>
      <c r="G790" s="20">
        <f t="shared" si="185"/>
        <v>373</v>
      </c>
      <c r="H790" s="17">
        <f t="shared" si="192"/>
        <v>0</v>
      </c>
      <c r="I790" s="17"/>
      <c r="J790" s="77"/>
      <c r="K790" s="7"/>
    </row>
    <row r="791" spans="1:11" ht="16.2" x14ac:dyDescent="0.3">
      <c r="A791" s="29"/>
      <c r="B791" s="47" t="s">
        <v>749</v>
      </c>
      <c r="C791" s="4">
        <v>12</v>
      </c>
      <c r="D791" s="4">
        <f t="shared" si="190"/>
        <v>10</v>
      </c>
      <c r="E791" s="4"/>
      <c r="F791" s="4">
        <f t="shared" si="191"/>
        <v>2</v>
      </c>
      <c r="G791" s="20">
        <f t="shared" si="185"/>
        <v>373</v>
      </c>
      <c r="H791" s="17">
        <f t="shared" si="192"/>
        <v>0</v>
      </c>
      <c r="I791" s="17"/>
      <c r="J791" s="77"/>
      <c r="K791" s="7"/>
    </row>
    <row r="792" spans="1:11" ht="16.2" x14ac:dyDescent="0.3">
      <c r="A792" s="29"/>
      <c r="B792" s="47" t="s">
        <v>750</v>
      </c>
      <c r="C792" s="4">
        <v>8</v>
      </c>
      <c r="D792" s="4">
        <f t="shared" si="190"/>
        <v>7</v>
      </c>
      <c r="E792" s="4"/>
      <c r="F792" s="4"/>
      <c r="G792" s="20">
        <f t="shared" si="185"/>
        <v>0</v>
      </c>
      <c r="H792" s="17"/>
      <c r="I792" s="17"/>
      <c r="J792" s="77"/>
      <c r="K792" s="7"/>
    </row>
    <row r="793" spans="1:11" ht="16.2" x14ac:dyDescent="0.3">
      <c r="A793" s="29"/>
      <c r="B793" s="47" t="s">
        <v>751</v>
      </c>
      <c r="C793" s="4"/>
      <c r="D793" s="4" t="str">
        <f t="shared" si="190"/>
        <v/>
      </c>
      <c r="E793" s="4"/>
      <c r="F793" s="4"/>
      <c r="G793" s="20">
        <f t="shared" si="185"/>
        <v>0</v>
      </c>
      <c r="H793" s="17"/>
      <c r="I793" s="17"/>
      <c r="J793" s="77"/>
      <c r="K793" s="7"/>
    </row>
    <row r="794" spans="1:11" ht="16.2" x14ac:dyDescent="0.3">
      <c r="A794" s="29"/>
      <c r="B794" s="47" t="s">
        <v>752</v>
      </c>
      <c r="C794" s="4">
        <v>12</v>
      </c>
      <c r="D794" s="4">
        <f t="shared" si="190"/>
        <v>10</v>
      </c>
      <c r="E794" s="4"/>
      <c r="F794" s="4">
        <f t="shared" si="191"/>
        <v>2</v>
      </c>
      <c r="G794" s="20">
        <f t="shared" si="185"/>
        <v>373</v>
      </c>
      <c r="H794" s="17">
        <f t="shared" si="192"/>
        <v>0</v>
      </c>
      <c r="I794" s="17"/>
      <c r="J794" s="77"/>
      <c r="K794" s="7"/>
    </row>
    <row r="795" spans="1:11" ht="16.2" x14ac:dyDescent="0.3">
      <c r="A795" s="29"/>
      <c r="B795" s="47" t="s">
        <v>753</v>
      </c>
      <c r="C795" s="4">
        <v>12</v>
      </c>
      <c r="D795" s="4">
        <f t="shared" si="190"/>
        <v>10</v>
      </c>
      <c r="E795" s="4"/>
      <c r="F795" s="4">
        <f t="shared" si="191"/>
        <v>2</v>
      </c>
      <c r="G795" s="20">
        <f t="shared" si="185"/>
        <v>373</v>
      </c>
      <c r="H795" s="17">
        <f t="shared" si="192"/>
        <v>0</v>
      </c>
      <c r="I795" s="17"/>
      <c r="J795" s="77"/>
      <c r="K795" s="7"/>
    </row>
    <row r="796" spans="1:11" ht="16.2" x14ac:dyDescent="0.3">
      <c r="A796" s="29"/>
      <c r="B796" s="47" t="s">
        <v>754</v>
      </c>
      <c r="C796" s="4">
        <v>12</v>
      </c>
      <c r="D796" s="4">
        <f t="shared" si="190"/>
        <v>10</v>
      </c>
      <c r="E796" s="4"/>
      <c r="F796" s="4">
        <f t="shared" si="191"/>
        <v>2</v>
      </c>
      <c r="G796" s="20">
        <f t="shared" si="185"/>
        <v>373</v>
      </c>
      <c r="H796" s="17">
        <f t="shared" si="192"/>
        <v>0</v>
      </c>
      <c r="I796" s="17"/>
      <c r="J796" s="77"/>
      <c r="K796" s="7"/>
    </row>
    <row r="797" spans="1:11" ht="16.2" x14ac:dyDescent="0.3">
      <c r="A797" s="29"/>
      <c r="B797" s="47" t="s">
        <v>755</v>
      </c>
      <c r="C797" s="4">
        <v>12</v>
      </c>
      <c r="D797" s="4">
        <f t="shared" si="190"/>
        <v>10</v>
      </c>
      <c r="E797" s="4"/>
      <c r="F797" s="4">
        <f t="shared" si="191"/>
        <v>2</v>
      </c>
      <c r="G797" s="20">
        <f t="shared" si="185"/>
        <v>373</v>
      </c>
      <c r="H797" s="17">
        <f t="shared" si="192"/>
        <v>0</v>
      </c>
      <c r="I797" s="17"/>
      <c r="J797" s="77"/>
      <c r="K797" s="7"/>
    </row>
    <row r="798" spans="1:11" ht="16.2" x14ac:dyDescent="0.3">
      <c r="A798" s="29"/>
      <c r="B798" s="47" t="s">
        <v>756</v>
      </c>
      <c r="C798" s="4">
        <v>12</v>
      </c>
      <c r="D798" s="4">
        <f t="shared" si="190"/>
        <v>10</v>
      </c>
      <c r="E798" s="4"/>
      <c r="F798" s="4">
        <f t="shared" si="191"/>
        <v>2</v>
      </c>
      <c r="G798" s="20">
        <f t="shared" si="185"/>
        <v>373</v>
      </c>
      <c r="H798" s="17">
        <f t="shared" si="192"/>
        <v>0</v>
      </c>
      <c r="I798" s="17"/>
      <c r="J798" s="77"/>
      <c r="K798" s="7"/>
    </row>
    <row r="799" spans="1:11" ht="16.2" x14ac:dyDescent="0.3">
      <c r="A799" s="29"/>
      <c r="B799" s="47" t="s">
        <v>757</v>
      </c>
      <c r="C799" s="4">
        <v>8</v>
      </c>
      <c r="D799" s="4">
        <f t="shared" si="190"/>
        <v>7</v>
      </c>
      <c r="E799" s="4"/>
      <c r="F799" s="4"/>
      <c r="G799" s="20"/>
      <c r="H799" s="17"/>
      <c r="I799" s="17"/>
      <c r="J799" s="77"/>
      <c r="K799" s="7"/>
    </row>
    <row r="800" spans="1:11" ht="16.2" x14ac:dyDescent="0.3">
      <c r="A800" s="29"/>
      <c r="B800" s="47" t="s">
        <v>758</v>
      </c>
      <c r="C800" s="4"/>
      <c r="D800" s="4" t="str">
        <f t="shared" si="190"/>
        <v/>
      </c>
      <c r="E800" s="4"/>
      <c r="F800" s="4"/>
      <c r="G800" s="20"/>
      <c r="H800" s="17"/>
      <c r="I800" s="17"/>
      <c r="J800" s="77"/>
      <c r="K800" s="7"/>
    </row>
    <row r="801" spans="1:11" ht="16.2" x14ac:dyDescent="0.3">
      <c r="A801" s="29"/>
      <c r="B801" s="8" t="s">
        <v>59</v>
      </c>
      <c r="C801" s="4"/>
      <c r="D801" s="4">
        <v>187</v>
      </c>
      <c r="E801" s="4"/>
      <c r="F801" s="4">
        <v>38</v>
      </c>
      <c r="G801" s="20"/>
      <c r="H801" s="17"/>
      <c r="I801" s="17"/>
      <c r="J801" s="77">
        <v>26180</v>
      </c>
      <c r="K801" s="7"/>
    </row>
    <row r="802" spans="1:11" ht="32.4" x14ac:dyDescent="0.3">
      <c r="A802" s="29"/>
      <c r="B802" s="90" t="s">
        <v>1849</v>
      </c>
      <c r="C802" s="4"/>
      <c r="D802" s="4"/>
      <c r="E802" s="4"/>
      <c r="F802" s="4"/>
      <c r="G802" s="20"/>
      <c r="H802" s="17"/>
      <c r="I802" s="17"/>
      <c r="J802" s="77">
        <v>7094</v>
      </c>
      <c r="K802" s="7">
        <v>2613</v>
      </c>
    </row>
    <row r="803" spans="1:11" ht="16.2" x14ac:dyDescent="0.3">
      <c r="A803" s="29"/>
      <c r="B803" s="8" t="s">
        <v>1817</v>
      </c>
      <c r="C803" s="4"/>
      <c r="D803" s="4"/>
      <c r="E803" s="4"/>
      <c r="F803" s="4"/>
      <c r="G803" s="20"/>
      <c r="H803" s="17"/>
      <c r="I803" s="17"/>
      <c r="J803" s="77">
        <v>35887</v>
      </c>
      <c r="K803" s="7"/>
    </row>
    <row r="804" spans="1:11" ht="16.2" x14ac:dyDescent="0.3">
      <c r="A804" s="29"/>
      <c r="B804" s="8" t="s">
        <v>1</v>
      </c>
      <c r="C804" s="9"/>
      <c r="D804" s="9"/>
      <c r="E804" s="9"/>
      <c r="F804" s="9"/>
      <c r="G804" s="38"/>
      <c r="H804" s="10"/>
      <c r="I804" s="10"/>
      <c r="J804" s="44">
        <v>41000</v>
      </c>
      <c r="K804" s="9"/>
    </row>
    <row r="805" spans="1:11" ht="16.2" x14ac:dyDescent="0.3">
      <c r="A805" s="29"/>
      <c r="B805" s="8" t="s">
        <v>405</v>
      </c>
      <c r="C805" s="9"/>
      <c r="D805" s="9"/>
      <c r="E805" s="9"/>
      <c r="F805" s="9"/>
      <c r="G805" s="38"/>
      <c r="H805" s="10"/>
      <c r="I805" s="10"/>
      <c r="J805" s="44">
        <v>5113</v>
      </c>
      <c r="K805" s="9"/>
    </row>
    <row r="806" spans="1:11" ht="16.2" x14ac:dyDescent="0.3">
      <c r="A806" s="29"/>
      <c r="G806" s="20"/>
      <c r="K806" s="29"/>
    </row>
    <row r="807" spans="1:11" ht="16.2" x14ac:dyDescent="0.3">
      <c r="A807" s="29"/>
      <c r="B807" s="47" t="s">
        <v>759</v>
      </c>
      <c r="C807" s="4">
        <v>12</v>
      </c>
      <c r="D807" s="4">
        <f>IF((OR(C807&gt;12,C807=12)),C807-2,IF(C807=8,C807-1,""))</f>
        <v>10</v>
      </c>
      <c r="E807" s="4"/>
      <c r="F807" s="4">
        <f t="shared" ref="F807" si="193">D807-8</f>
        <v>2</v>
      </c>
      <c r="G807" s="20">
        <f t="shared" ref="G807:G866" si="194">ROUND(IF(2&lt;F807,2,F807)*140*4/3,0)</f>
        <v>373</v>
      </c>
      <c r="H807" s="17">
        <f t="shared" ref="H807" si="195">IF(F807&gt;2,F807-2,0)*140*5/3</f>
        <v>0</v>
      </c>
      <c r="I807" s="17"/>
      <c r="J807" s="77"/>
      <c r="K807" s="7"/>
    </row>
    <row r="808" spans="1:11" ht="16.2" x14ac:dyDescent="0.3">
      <c r="A808" s="29"/>
      <c r="B808" s="47" t="s">
        <v>760</v>
      </c>
      <c r="C808" s="4">
        <v>12</v>
      </c>
      <c r="D808" s="4">
        <f t="shared" ref="D808:D837" si="196">IF((OR(C808&gt;12,C808=12)),C808-2,IF(C808=8,C808-1,""))</f>
        <v>10</v>
      </c>
      <c r="E808" s="4"/>
      <c r="F808" s="4">
        <f t="shared" ref="F808:F837" si="197">D808-8</f>
        <v>2</v>
      </c>
      <c r="G808" s="20">
        <f t="shared" si="194"/>
        <v>373</v>
      </c>
      <c r="H808" s="17">
        <f t="shared" ref="H808:H837" si="198">IF(F808&gt;2,F808-2,0)*140*5/3</f>
        <v>0</v>
      </c>
      <c r="I808" s="17"/>
      <c r="J808" s="77"/>
      <c r="K808" s="7"/>
    </row>
    <row r="809" spans="1:11" ht="16.2" x14ac:dyDescent="0.3">
      <c r="A809" s="29"/>
      <c r="B809" s="47" t="s">
        <v>761</v>
      </c>
      <c r="C809" s="4">
        <v>12</v>
      </c>
      <c r="D809" s="4">
        <f t="shared" si="196"/>
        <v>10</v>
      </c>
      <c r="E809" s="4"/>
      <c r="F809" s="4">
        <f t="shared" si="197"/>
        <v>2</v>
      </c>
      <c r="G809" s="20">
        <f t="shared" si="194"/>
        <v>373</v>
      </c>
      <c r="H809" s="17">
        <f t="shared" si="198"/>
        <v>0</v>
      </c>
      <c r="I809" s="17"/>
      <c r="J809" s="77"/>
      <c r="K809" s="7"/>
    </row>
    <row r="810" spans="1:11" ht="16.2" x14ac:dyDescent="0.3">
      <c r="A810" s="29"/>
      <c r="B810" s="47" t="s">
        <v>762</v>
      </c>
      <c r="C810" s="4">
        <v>12</v>
      </c>
      <c r="D810" s="4">
        <f t="shared" si="196"/>
        <v>10</v>
      </c>
      <c r="E810" s="4"/>
      <c r="F810" s="4">
        <f t="shared" si="197"/>
        <v>2</v>
      </c>
      <c r="G810" s="20">
        <f t="shared" si="194"/>
        <v>373</v>
      </c>
      <c r="H810" s="17">
        <f t="shared" si="198"/>
        <v>0</v>
      </c>
      <c r="I810" s="17"/>
      <c r="J810" s="77"/>
      <c r="K810" s="7"/>
    </row>
    <row r="811" spans="1:11" ht="16.2" x14ac:dyDescent="0.3">
      <c r="A811" s="29"/>
      <c r="B811" s="47" t="s">
        <v>763</v>
      </c>
      <c r="C811" s="4">
        <v>12</v>
      </c>
      <c r="D811" s="4">
        <v>10</v>
      </c>
      <c r="E811" s="4"/>
      <c r="F811" s="4">
        <f t="shared" si="197"/>
        <v>2</v>
      </c>
      <c r="G811" s="20">
        <f t="shared" si="194"/>
        <v>373</v>
      </c>
      <c r="H811" s="17">
        <f t="shared" si="198"/>
        <v>0</v>
      </c>
      <c r="I811" s="17"/>
      <c r="J811" s="77"/>
      <c r="K811" s="7"/>
    </row>
    <row r="812" spans="1:11" ht="16.2" x14ac:dyDescent="0.3">
      <c r="A812" s="29"/>
      <c r="B812" s="47" t="s">
        <v>764</v>
      </c>
      <c r="C812" s="4"/>
      <c r="D812" s="4" t="str">
        <f t="shared" si="196"/>
        <v/>
      </c>
      <c r="E812" s="4"/>
      <c r="F812" s="4"/>
      <c r="G812" s="20"/>
      <c r="H812" s="17"/>
      <c r="I812" s="17"/>
      <c r="J812" s="77"/>
      <c r="K812" s="7"/>
    </row>
    <row r="813" spans="1:11" ht="16.2" x14ac:dyDescent="0.3">
      <c r="A813" s="29"/>
      <c r="B813" s="47" t="s">
        <v>765</v>
      </c>
      <c r="C813" s="4"/>
      <c r="D813" s="4" t="str">
        <f t="shared" si="196"/>
        <v/>
      </c>
      <c r="E813" s="4"/>
      <c r="F813" s="4"/>
      <c r="G813" s="20"/>
      <c r="H813" s="17"/>
      <c r="I813" s="17"/>
      <c r="J813" s="77"/>
      <c r="K813" s="7"/>
    </row>
    <row r="814" spans="1:11" ht="16.2" x14ac:dyDescent="0.3">
      <c r="A814" s="29"/>
      <c r="B814" s="47" t="s">
        <v>766</v>
      </c>
      <c r="C814" s="4"/>
      <c r="D814" s="4" t="str">
        <f t="shared" si="196"/>
        <v/>
      </c>
      <c r="E814" s="4"/>
      <c r="F814" s="4"/>
      <c r="G814" s="20"/>
      <c r="H814" s="17"/>
      <c r="I814" s="17"/>
      <c r="J814" s="77"/>
      <c r="K814" s="7"/>
    </row>
    <row r="815" spans="1:11" ht="16.2" x14ac:dyDescent="0.3">
      <c r="A815" s="29"/>
      <c r="B815" s="47" t="s">
        <v>767</v>
      </c>
      <c r="C815" s="4">
        <v>12</v>
      </c>
      <c r="D815" s="4">
        <f t="shared" si="196"/>
        <v>10</v>
      </c>
      <c r="E815" s="4"/>
      <c r="F815" s="4">
        <f t="shared" si="197"/>
        <v>2</v>
      </c>
      <c r="G815" s="20">
        <f t="shared" si="194"/>
        <v>373</v>
      </c>
      <c r="H815" s="17">
        <f t="shared" si="198"/>
        <v>0</v>
      </c>
      <c r="I815" s="17"/>
      <c r="J815" s="77"/>
      <c r="K815" s="7"/>
    </row>
    <row r="816" spans="1:11" ht="16.2" x14ac:dyDescent="0.3">
      <c r="A816" s="29"/>
      <c r="B816" s="47" t="s">
        <v>768</v>
      </c>
      <c r="C816" s="4">
        <v>12</v>
      </c>
      <c r="D816" s="4">
        <f t="shared" si="196"/>
        <v>10</v>
      </c>
      <c r="E816" s="4"/>
      <c r="F816" s="4">
        <f t="shared" si="197"/>
        <v>2</v>
      </c>
      <c r="G816" s="20">
        <f t="shared" si="194"/>
        <v>373</v>
      </c>
      <c r="H816" s="17">
        <f t="shared" si="198"/>
        <v>0</v>
      </c>
      <c r="I816" s="17"/>
      <c r="J816" s="77"/>
      <c r="K816" s="7"/>
    </row>
    <row r="817" spans="1:11" ht="16.2" x14ac:dyDescent="0.3">
      <c r="A817" s="29"/>
      <c r="B817" s="47" t="s">
        <v>769</v>
      </c>
      <c r="C817" s="4">
        <v>12</v>
      </c>
      <c r="D817" s="4">
        <f t="shared" si="196"/>
        <v>10</v>
      </c>
      <c r="E817" s="4"/>
      <c r="F817" s="4">
        <f t="shared" si="197"/>
        <v>2</v>
      </c>
      <c r="G817" s="20">
        <f t="shared" si="194"/>
        <v>373</v>
      </c>
      <c r="H817" s="17">
        <f t="shared" si="198"/>
        <v>0</v>
      </c>
      <c r="I817" s="17"/>
      <c r="J817" s="77"/>
      <c r="K817" s="7"/>
    </row>
    <row r="818" spans="1:11" ht="16.2" x14ac:dyDescent="0.3">
      <c r="A818" s="29"/>
      <c r="B818" s="47" t="s">
        <v>770</v>
      </c>
      <c r="C818" s="4">
        <v>12</v>
      </c>
      <c r="D818" s="4">
        <f t="shared" si="196"/>
        <v>10</v>
      </c>
      <c r="E818" s="4"/>
      <c r="F818" s="4">
        <f t="shared" si="197"/>
        <v>2</v>
      </c>
      <c r="G818" s="20">
        <f t="shared" si="194"/>
        <v>373</v>
      </c>
      <c r="H818" s="17">
        <f t="shared" si="198"/>
        <v>0</v>
      </c>
      <c r="I818" s="17"/>
      <c r="J818" s="77"/>
      <c r="K818" s="7"/>
    </row>
    <row r="819" spans="1:11" ht="16.2" x14ac:dyDescent="0.3">
      <c r="A819" s="29"/>
      <c r="B819" s="47" t="s">
        <v>771</v>
      </c>
      <c r="C819" s="4">
        <v>8</v>
      </c>
      <c r="D819" s="4">
        <f t="shared" si="196"/>
        <v>7</v>
      </c>
      <c r="E819" s="4"/>
      <c r="F819" s="4"/>
      <c r="G819" s="20"/>
      <c r="H819" s="17"/>
      <c r="I819" s="17"/>
      <c r="J819" s="77"/>
      <c r="K819" s="7"/>
    </row>
    <row r="820" spans="1:11" ht="16.2" x14ac:dyDescent="0.3">
      <c r="A820" s="29"/>
      <c r="B820" s="47" t="s">
        <v>772</v>
      </c>
      <c r="C820" s="4"/>
      <c r="D820" s="4" t="str">
        <f t="shared" si="196"/>
        <v/>
      </c>
      <c r="E820" s="4"/>
      <c r="F820" s="4"/>
      <c r="G820" s="20"/>
      <c r="H820" s="17"/>
      <c r="I820" s="17"/>
      <c r="J820" s="77"/>
      <c r="K820" s="7"/>
    </row>
    <row r="821" spans="1:11" ht="16.2" x14ac:dyDescent="0.3">
      <c r="A821" s="29"/>
      <c r="B821" s="47" t="s">
        <v>773</v>
      </c>
      <c r="C821" s="4">
        <v>12</v>
      </c>
      <c r="D821" s="4">
        <f t="shared" si="196"/>
        <v>10</v>
      </c>
      <c r="E821" s="4"/>
      <c r="F821" s="4">
        <f t="shared" si="197"/>
        <v>2</v>
      </c>
      <c r="G821" s="20">
        <f t="shared" si="194"/>
        <v>373</v>
      </c>
      <c r="H821" s="17">
        <f t="shared" si="198"/>
        <v>0</v>
      </c>
      <c r="I821" s="17"/>
      <c r="J821" s="77"/>
      <c r="K821" s="7"/>
    </row>
    <row r="822" spans="1:11" ht="16.2" x14ac:dyDescent="0.3">
      <c r="A822" s="29"/>
      <c r="B822" s="47" t="s">
        <v>774</v>
      </c>
      <c r="C822" s="4">
        <v>12</v>
      </c>
      <c r="D822" s="4">
        <f t="shared" si="196"/>
        <v>10</v>
      </c>
      <c r="E822" s="4"/>
      <c r="F822" s="4">
        <f t="shared" si="197"/>
        <v>2</v>
      </c>
      <c r="G822" s="20">
        <f t="shared" si="194"/>
        <v>373</v>
      </c>
      <c r="H822" s="17">
        <f t="shared" si="198"/>
        <v>0</v>
      </c>
      <c r="I822" s="17"/>
      <c r="J822" s="77"/>
      <c r="K822" s="7"/>
    </row>
    <row r="823" spans="1:11" ht="16.2" x14ac:dyDescent="0.3">
      <c r="A823" s="29"/>
      <c r="B823" s="47" t="s">
        <v>775</v>
      </c>
      <c r="C823" s="4">
        <v>12</v>
      </c>
      <c r="D823" s="4">
        <f t="shared" si="196"/>
        <v>10</v>
      </c>
      <c r="E823" s="4"/>
      <c r="F823" s="4">
        <f t="shared" si="197"/>
        <v>2</v>
      </c>
      <c r="G823" s="20">
        <f t="shared" si="194"/>
        <v>373</v>
      </c>
      <c r="H823" s="17">
        <f t="shared" si="198"/>
        <v>0</v>
      </c>
      <c r="I823" s="17"/>
      <c r="J823" s="77"/>
      <c r="K823" s="7"/>
    </row>
    <row r="824" spans="1:11" ht="16.2" x14ac:dyDescent="0.3">
      <c r="A824" s="29"/>
      <c r="B824" s="47" t="s">
        <v>776</v>
      </c>
      <c r="C824" s="4">
        <v>12</v>
      </c>
      <c r="D824" s="4">
        <f t="shared" si="196"/>
        <v>10</v>
      </c>
      <c r="E824" s="4"/>
      <c r="F824" s="4">
        <f t="shared" si="197"/>
        <v>2</v>
      </c>
      <c r="G824" s="20">
        <f t="shared" si="194"/>
        <v>373</v>
      </c>
      <c r="H824" s="17">
        <f t="shared" si="198"/>
        <v>0</v>
      </c>
      <c r="I824" s="17"/>
      <c r="J824" s="77"/>
      <c r="K824" s="7"/>
    </row>
    <row r="825" spans="1:11" ht="16.2" x14ac:dyDescent="0.3">
      <c r="A825" s="29"/>
      <c r="B825" s="47" t="s">
        <v>777</v>
      </c>
      <c r="C825" s="4">
        <v>12</v>
      </c>
      <c r="D825" s="4">
        <f t="shared" si="196"/>
        <v>10</v>
      </c>
      <c r="E825" s="4"/>
      <c r="F825" s="4">
        <f t="shared" si="197"/>
        <v>2</v>
      </c>
      <c r="G825" s="20">
        <f t="shared" si="194"/>
        <v>373</v>
      </c>
      <c r="H825" s="17">
        <f t="shared" si="198"/>
        <v>0</v>
      </c>
      <c r="I825" s="17"/>
      <c r="J825" s="77"/>
      <c r="K825" s="7"/>
    </row>
    <row r="826" spans="1:11" ht="16.2" x14ac:dyDescent="0.3">
      <c r="A826" s="29"/>
      <c r="B826" s="47" t="s">
        <v>778</v>
      </c>
      <c r="C826" s="4">
        <v>8</v>
      </c>
      <c r="D826" s="4">
        <f t="shared" si="196"/>
        <v>7</v>
      </c>
      <c r="E826" s="4"/>
      <c r="F826" s="4"/>
      <c r="G826" s="20"/>
      <c r="H826" s="17"/>
      <c r="I826" s="17"/>
      <c r="J826" s="77"/>
      <c r="K826" s="7"/>
    </row>
    <row r="827" spans="1:11" ht="16.2" x14ac:dyDescent="0.3">
      <c r="A827" s="29"/>
      <c r="B827" s="47" t="s">
        <v>779</v>
      </c>
      <c r="C827" s="4"/>
      <c r="D827" s="4" t="str">
        <f t="shared" si="196"/>
        <v/>
      </c>
      <c r="E827" s="4"/>
      <c r="F827" s="4"/>
      <c r="G827" s="20"/>
      <c r="H827" s="17"/>
      <c r="I827" s="17"/>
      <c r="J827" s="77"/>
      <c r="K827" s="7"/>
    </row>
    <row r="828" spans="1:11" ht="16.2" x14ac:dyDescent="0.3">
      <c r="A828" s="29"/>
      <c r="B828" s="47" t="s">
        <v>780</v>
      </c>
      <c r="C828" s="4">
        <v>12</v>
      </c>
      <c r="D828" s="4">
        <f t="shared" si="196"/>
        <v>10</v>
      </c>
      <c r="E828" s="4"/>
      <c r="F828" s="4">
        <f t="shared" si="197"/>
        <v>2</v>
      </c>
      <c r="G828" s="20">
        <f t="shared" si="194"/>
        <v>373</v>
      </c>
      <c r="H828" s="17">
        <f t="shared" si="198"/>
        <v>0</v>
      </c>
      <c r="I828" s="17"/>
      <c r="J828" s="77"/>
      <c r="K828" s="7"/>
    </row>
    <row r="829" spans="1:11" ht="16.2" x14ac:dyDescent="0.3">
      <c r="A829" s="29"/>
      <c r="B829" s="47" t="s">
        <v>781</v>
      </c>
      <c r="C829" s="4">
        <v>12</v>
      </c>
      <c r="D829" s="4">
        <f t="shared" si="196"/>
        <v>10</v>
      </c>
      <c r="E829" s="4"/>
      <c r="F829" s="4">
        <f t="shared" si="197"/>
        <v>2</v>
      </c>
      <c r="G829" s="20">
        <f t="shared" si="194"/>
        <v>373</v>
      </c>
      <c r="H829" s="17">
        <f t="shared" si="198"/>
        <v>0</v>
      </c>
      <c r="I829" s="17"/>
      <c r="J829" s="77"/>
      <c r="K829" s="7"/>
    </row>
    <row r="830" spans="1:11" ht="16.2" x14ac:dyDescent="0.3">
      <c r="A830" s="29"/>
      <c r="B830" s="47" t="s">
        <v>782</v>
      </c>
      <c r="C830" s="4">
        <v>12</v>
      </c>
      <c r="D830" s="4">
        <f t="shared" si="196"/>
        <v>10</v>
      </c>
      <c r="E830" s="4"/>
      <c r="F830" s="4">
        <f t="shared" si="197"/>
        <v>2</v>
      </c>
      <c r="G830" s="20">
        <f t="shared" si="194"/>
        <v>373</v>
      </c>
      <c r="H830" s="17">
        <f t="shared" si="198"/>
        <v>0</v>
      </c>
      <c r="I830" s="17"/>
      <c r="J830" s="77"/>
      <c r="K830" s="7"/>
    </row>
    <row r="831" spans="1:11" ht="16.2" x14ac:dyDescent="0.3">
      <c r="A831" s="29"/>
      <c r="B831" s="47" t="s">
        <v>783</v>
      </c>
      <c r="C831" s="4">
        <v>12</v>
      </c>
      <c r="D831" s="4">
        <f t="shared" si="196"/>
        <v>10</v>
      </c>
      <c r="E831" s="4"/>
      <c r="F831" s="4">
        <f t="shared" si="197"/>
        <v>2</v>
      </c>
      <c r="G831" s="20">
        <f t="shared" si="194"/>
        <v>373</v>
      </c>
      <c r="H831" s="17">
        <f t="shared" si="198"/>
        <v>0</v>
      </c>
      <c r="I831" s="17"/>
      <c r="J831" s="77"/>
      <c r="K831" s="7"/>
    </row>
    <row r="832" spans="1:11" ht="16.2" x14ac:dyDescent="0.3">
      <c r="A832" s="29"/>
      <c r="B832" s="47" t="s">
        <v>784</v>
      </c>
      <c r="C832" s="4">
        <v>12</v>
      </c>
      <c r="D832" s="4">
        <f t="shared" si="196"/>
        <v>10</v>
      </c>
      <c r="E832" s="4"/>
      <c r="F832" s="4">
        <f t="shared" si="197"/>
        <v>2</v>
      </c>
      <c r="G832" s="20">
        <f t="shared" si="194"/>
        <v>373</v>
      </c>
      <c r="H832" s="17">
        <f t="shared" si="198"/>
        <v>0</v>
      </c>
      <c r="I832" s="17"/>
      <c r="J832" s="77"/>
      <c r="K832" s="7"/>
    </row>
    <row r="833" spans="1:11" ht="16.2" x14ac:dyDescent="0.3">
      <c r="A833" s="29"/>
      <c r="B833" s="47" t="s">
        <v>785</v>
      </c>
      <c r="C833" s="4">
        <v>8</v>
      </c>
      <c r="D833" s="4">
        <f t="shared" si="196"/>
        <v>7</v>
      </c>
      <c r="E833" s="4"/>
      <c r="F833" s="4"/>
      <c r="G833" s="20">
        <f t="shared" si="194"/>
        <v>0</v>
      </c>
      <c r="H833" s="17"/>
      <c r="I833" s="17"/>
      <c r="J833" s="77"/>
      <c r="K833" s="7"/>
    </row>
    <row r="834" spans="1:11" ht="16.2" x14ac:dyDescent="0.3">
      <c r="A834" s="29"/>
      <c r="B834" s="47" t="s">
        <v>786</v>
      </c>
      <c r="C834" s="4"/>
      <c r="D834" s="4" t="str">
        <f t="shared" si="196"/>
        <v/>
      </c>
      <c r="E834" s="4"/>
      <c r="F834" s="4"/>
      <c r="G834" s="20">
        <f t="shared" si="194"/>
        <v>0</v>
      </c>
      <c r="H834" s="17"/>
      <c r="I834" s="17"/>
      <c r="J834" s="77"/>
      <c r="K834" s="7"/>
    </row>
    <row r="835" spans="1:11" s="140" customFormat="1" ht="32.4" x14ac:dyDescent="0.3">
      <c r="A835" s="139"/>
      <c r="B835" s="177" t="s">
        <v>1925</v>
      </c>
      <c r="C835" s="10">
        <v>12</v>
      </c>
      <c r="D835" s="10">
        <f t="shared" si="196"/>
        <v>10</v>
      </c>
      <c r="E835" s="10"/>
      <c r="F835" s="10">
        <f t="shared" si="197"/>
        <v>2</v>
      </c>
      <c r="G835" s="38">
        <f t="shared" si="194"/>
        <v>373</v>
      </c>
      <c r="H835" s="38">
        <f t="shared" si="198"/>
        <v>0</v>
      </c>
      <c r="I835" s="38"/>
      <c r="J835" s="82"/>
      <c r="K835" s="38">
        <f>140*8*2+140*2*4/3</f>
        <v>2613.3333333333335</v>
      </c>
    </row>
    <row r="836" spans="1:11" ht="16.2" x14ac:dyDescent="0.3">
      <c r="A836" s="29"/>
      <c r="B836" s="47" t="s">
        <v>787</v>
      </c>
      <c r="C836" s="4">
        <v>12</v>
      </c>
      <c r="D836" s="4">
        <f t="shared" si="196"/>
        <v>10</v>
      </c>
      <c r="E836" s="4"/>
      <c r="F836" s="4">
        <f t="shared" si="197"/>
        <v>2</v>
      </c>
      <c r="G836" s="20">
        <f t="shared" si="194"/>
        <v>373</v>
      </c>
      <c r="H836" s="17">
        <f t="shared" si="198"/>
        <v>0</v>
      </c>
      <c r="I836" s="17"/>
      <c r="J836" s="77"/>
      <c r="K836" s="7"/>
    </row>
    <row r="837" spans="1:11" ht="16.2" x14ac:dyDescent="0.3">
      <c r="A837" s="29"/>
      <c r="B837" s="47" t="s">
        <v>788</v>
      </c>
      <c r="C837" s="4">
        <v>12</v>
      </c>
      <c r="D837" s="4">
        <f t="shared" si="196"/>
        <v>10</v>
      </c>
      <c r="E837" s="4"/>
      <c r="F837" s="4">
        <f t="shared" si="197"/>
        <v>2</v>
      </c>
      <c r="G837" s="20">
        <f t="shared" si="194"/>
        <v>373</v>
      </c>
      <c r="H837" s="17">
        <f t="shared" si="198"/>
        <v>0</v>
      </c>
      <c r="I837" s="17"/>
      <c r="J837" s="77"/>
      <c r="K837" s="7"/>
    </row>
    <row r="838" spans="1:11" ht="16.2" x14ac:dyDescent="0.3">
      <c r="A838" s="29"/>
      <c r="B838" s="8" t="s">
        <v>59</v>
      </c>
      <c r="C838" s="4"/>
      <c r="D838" s="4">
        <v>189</v>
      </c>
      <c r="E838" s="4"/>
      <c r="F838" s="4">
        <v>42</v>
      </c>
      <c r="G838" s="20"/>
      <c r="H838" s="17"/>
      <c r="I838" s="17"/>
      <c r="J838" s="77">
        <v>26460</v>
      </c>
      <c r="K838" s="7"/>
    </row>
    <row r="839" spans="1:11" ht="32.4" x14ac:dyDescent="0.3">
      <c r="A839" s="29"/>
      <c r="B839" s="90" t="s">
        <v>1849</v>
      </c>
      <c r="C839" s="4"/>
      <c r="D839" s="4"/>
      <c r="E839" s="4"/>
      <c r="F839" s="4"/>
      <c r="G839" s="20"/>
      <c r="H839" s="1"/>
      <c r="I839" s="1"/>
      <c r="J839" s="43">
        <v>7840</v>
      </c>
      <c r="K839" s="4">
        <v>2613</v>
      </c>
    </row>
    <row r="840" spans="1:11" ht="16.2" x14ac:dyDescent="0.3">
      <c r="A840" s="29"/>
      <c r="B840" s="8" t="s">
        <v>1817</v>
      </c>
      <c r="C840" s="4"/>
      <c r="D840" s="4"/>
      <c r="E840" s="4"/>
      <c r="F840" s="4"/>
      <c r="G840" s="20"/>
      <c r="H840" s="1"/>
      <c r="I840" s="1"/>
      <c r="J840" s="43">
        <v>36913</v>
      </c>
      <c r="K840" s="4"/>
    </row>
    <row r="841" spans="1:11" ht="16.2" x14ac:dyDescent="0.3">
      <c r="A841" s="29"/>
      <c r="B841" s="8" t="s">
        <v>1</v>
      </c>
      <c r="C841" s="4"/>
      <c r="D841" s="4"/>
      <c r="E841" s="4"/>
      <c r="F841" s="4"/>
      <c r="G841" s="20"/>
      <c r="H841" s="1"/>
      <c r="I841" s="1"/>
      <c r="J841" s="43">
        <v>44500</v>
      </c>
      <c r="K841" s="4"/>
    </row>
    <row r="842" spans="1:11" ht="16.2" x14ac:dyDescent="0.3">
      <c r="A842" s="29"/>
      <c r="B842" s="8" t="s">
        <v>405</v>
      </c>
      <c r="C842" s="9"/>
      <c r="D842" s="9" t="str">
        <f t="shared" ref="D842" si="199">IF((OR(C842&gt;12,C842=12)),C842-2,IF(C842=8,C842-1,""))</f>
        <v/>
      </c>
      <c r="E842" s="9"/>
      <c r="F842" s="9"/>
      <c r="G842" s="38"/>
      <c r="H842" s="10"/>
      <c r="I842" s="10"/>
      <c r="J842" s="78">
        <v>7597</v>
      </c>
      <c r="K842" s="15"/>
    </row>
    <row r="843" spans="1:11" ht="16.2" x14ac:dyDescent="0.3">
      <c r="A843" s="29"/>
      <c r="G843" s="20"/>
      <c r="K843" s="29"/>
    </row>
    <row r="844" spans="1:11" ht="16.2" x14ac:dyDescent="0.3">
      <c r="A844" s="29"/>
      <c r="B844" s="47" t="s">
        <v>789</v>
      </c>
      <c r="C844" s="4">
        <v>12</v>
      </c>
      <c r="D844" s="4">
        <f>IF((OR(C844&gt;12,C844=12)),C844-2,IF(C844=8,C844-1,""))</f>
        <v>10</v>
      </c>
      <c r="E844" s="4"/>
      <c r="F844" s="4">
        <f t="shared" ref="F844:F873" si="200">D844-8</f>
        <v>2</v>
      </c>
      <c r="G844" s="20">
        <f t="shared" si="194"/>
        <v>373</v>
      </c>
      <c r="H844" s="17">
        <f t="shared" ref="H844:H859" si="201">IF(F844&gt;2,F844-2,0)*140*5/3</f>
        <v>0</v>
      </c>
      <c r="I844" s="17"/>
      <c r="J844" s="77"/>
      <c r="K844" s="7"/>
    </row>
    <row r="845" spans="1:11" ht="16.2" x14ac:dyDescent="0.3">
      <c r="A845" s="29"/>
      <c r="B845" s="47" t="s">
        <v>790</v>
      </c>
      <c r="C845" s="4">
        <v>12</v>
      </c>
      <c r="D845" s="4">
        <f t="shared" ref="D845:D873" si="202">IF((OR(C845&gt;12,C845=12)),C845-2,IF(C845=8,C845-1,""))</f>
        <v>10</v>
      </c>
      <c r="E845" s="4"/>
      <c r="F845" s="4">
        <f t="shared" si="200"/>
        <v>2</v>
      </c>
      <c r="G845" s="20">
        <f t="shared" si="194"/>
        <v>373</v>
      </c>
      <c r="H845" s="17">
        <f t="shared" si="201"/>
        <v>0</v>
      </c>
      <c r="I845" s="17"/>
      <c r="J845" s="77"/>
      <c r="K845" s="7"/>
    </row>
    <row r="846" spans="1:11" ht="16.2" x14ac:dyDescent="0.3">
      <c r="A846" s="29"/>
      <c r="B846" s="47" t="s">
        <v>791</v>
      </c>
      <c r="C846" s="4">
        <v>8</v>
      </c>
      <c r="D846" s="4">
        <f t="shared" si="202"/>
        <v>7</v>
      </c>
      <c r="E846" s="4"/>
      <c r="F846" s="4"/>
      <c r="G846" s="20"/>
      <c r="H846" s="17"/>
      <c r="I846" s="17"/>
      <c r="J846" s="77"/>
      <c r="K846" s="7"/>
    </row>
    <row r="847" spans="1:11" ht="16.2" x14ac:dyDescent="0.3">
      <c r="A847" s="29"/>
      <c r="B847" s="47" t="s">
        <v>792</v>
      </c>
      <c r="C847" s="4"/>
      <c r="D847" s="4" t="str">
        <f t="shared" si="202"/>
        <v/>
      </c>
      <c r="E847" s="4"/>
      <c r="F847" s="4"/>
      <c r="G847" s="20"/>
      <c r="H847" s="17"/>
      <c r="I847" s="17"/>
      <c r="J847" s="77"/>
      <c r="K847" s="7"/>
    </row>
    <row r="848" spans="1:11" ht="16.2" x14ac:dyDescent="0.3">
      <c r="A848" s="29"/>
      <c r="B848" s="47" t="s">
        <v>793</v>
      </c>
      <c r="C848" s="4">
        <v>12</v>
      </c>
      <c r="D848" s="4">
        <f t="shared" si="202"/>
        <v>10</v>
      </c>
      <c r="E848" s="4"/>
      <c r="F848" s="4"/>
      <c r="G848" s="20"/>
      <c r="H848" s="17"/>
      <c r="I848" s="17"/>
      <c r="J848" s="77"/>
      <c r="K848" s="7"/>
    </row>
    <row r="849" spans="1:11" ht="16.2" x14ac:dyDescent="0.3">
      <c r="A849" s="29"/>
      <c r="B849" s="47" t="s">
        <v>794</v>
      </c>
      <c r="C849" s="4">
        <v>12</v>
      </c>
      <c r="D849" s="4">
        <f t="shared" si="202"/>
        <v>10</v>
      </c>
      <c r="E849" s="4"/>
      <c r="F849" s="4"/>
      <c r="G849" s="20"/>
      <c r="H849" s="17"/>
      <c r="I849" s="17"/>
      <c r="J849" s="77"/>
      <c r="K849" s="7"/>
    </row>
    <row r="850" spans="1:11" ht="16.2" x14ac:dyDescent="0.3">
      <c r="A850" s="29"/>
      <c r="B850" s="47" t="s">
        <v>795</v>
      </c>
      <c r="C850" s="4">
        <v>12</v>
      </c>
      <c r="D850" s="4">
        <f t="shared" si="202"/>
        <v>10</v>
      </c>
      <c r="E850" s="4"/>
      <c r="F850" s="4">
        <f t="shared" si="200"/>
        <v>2</v>
      </c>
      <c r="G850" s="20">
        <f t="shared" si="194"/>
        <v>373</v>
      </c>
      <c r="H850" s="17">
        <f t="shared" si="201"/>
        <v>0</v>
      </c>
      <c r="I850" s="17"/>
      <c r="J850" s="77"/>
      <c r="K850" s="7"/>
    </row>
    <row r="851" spans="1:11" ht="16.2" x14ac:dyDescent="0.3">
      <c r="A851" s="29"/>
      <c r="B851" s="47" t="s">
        <v>796</v>
      </c>
      <c r="C851" s="4">
        <v>12</v>
      </c>
      <c r="D851" s="4">
        <f t="shared" si="202"/>
        <v>10</v>
      </c>
      <c r="E851" s="4"/>
      <c r="F851" s="4">
        <f t="shared" si="200"/>
        <v>2</v>
      </c>
      <c r="G851" s="20">
        <f t="shared" si="194"/>
        <v>373</v>
      </c>
      <c r="H851" s="17">
        <f t="shared" si="201"/>
        <v>0</v>
      </c>
      <c r="I851" s="17"/>
      <c r="J851" s="77"/>
      <c r="K851" s="7"/>
    </row>
    <row r="852" spans="1:11" ht="16.2" x14ac:dyDescent="0.3">
      <c r="A852" s="29"/>
      <c r="B852" s="47" t="s">
        <v>797</v>
      </c>
      <c r="C852" s="4">
        <v>12</v>
      </c>
      <c r="D852" s="4">
        <f t="shared" si="202"/>
        <v>10</v>
      </c>
      <c r="E852" s="4"/>
      <c r="F852" s="4">
        <f t="shared" si="200"/>
        <v>2</v>
      </c>
      <c r="G852" s="20">
        <f t="shared" si="194"/>
        <v>373</v>
      </c>
      <c r="H852" s="17">
        <f t="shared" si="201"/>
        <v>0</v>
      </c>
      <c r="I852" s="17"/>
      <c r="J852" s="77"/>
      <c r="K852" s="7"/>
    </row>
    <row r="853" spans="1:11" ht="16.2" x14ac:dyDescent="0.3">
      <c r="A853" s="29"/>
      <c r="B853" s="47" t="s">
        <v>798</v>
      </c>
      <c r="C853" s="4">
        <v>8</v>
      </c>
      <c r="D853" s="4">
        <f t="shared" si="202"/>
        <v>7</v>
      </c>
      <c r="E853" s="4"/>
      <c r="F853" s="4"/>
      <c r="G853" s="20"/>
      <c r="H853" s="17"/>
      <c r="I853" s="17"/>
      <c r="J853" s="77"/>
      <c r="K853" s="7"/>
    </row>
    <row r="854" spans="1:11" ht="16.2" x14ac:dyDescent="0.3">
      <c r="A854" s="29"/>
      <c r="B854" s="47" t="s">
        <v>799</v>
      </c>
      <c r="C854" s="4"/>
      <c r="D854" s="4" t="str">
        <f t="shared" si="202"/>
        <v/>
      </c>
      <c r="E854" s="4"/>
      <c r="F854" s="4"/>
      <c r="G854" s="20"/>
      <c r="H854" s="17"/>
      <c r="I854" s="17"/>
      <c r="J854" s="77"/>
      <c r="K854" s="7"/>
    </row>
    <row r="855" spans="1:11" ht="16.2" x14ac:dyDescent="0.3">
      <c r="A855" s="29"/>
      <c r="B855" s="47" t="s">
        <v>800</v>
      </c>
      <c r="C855" s="4"/>
      <c r="D855" s="4" t="str">
        <f t="shared" si="202"/>
        <v/>
      </c>
      <c r="E855" s="4"/>
      <c r="F855" s="4"/>
      <c r="G855" s="20"/>
      <c r="H855" s="17"/>
      <c r="I855" s="17"/>
      <c r="J855" s="77"/>
      <c r="K855" s="7"/>
    </row>
    <row r="856" spans="1:11" ht="16.2" x14ac:dyDescent="0.3">
      <c r="A856" s="29"/>
      <c r="B856" s="47" t="s">
        <v>801</v>
      </c>
      <c r="C856" s="4">
        <v>12</v>
      </c>
      <c r="D856" s="4">
        <f t="shared" si="202"/>
        <v>10</v>
      </c>
      <c r="E856" s="4"/>
      <c r="F856" s="4">
        <f t="shared" si="200"/>
        <v>2</v>
      </c>
      <c r="G856" s="20">
        <f t="shared" si="194"/>
        <v>373</v>
      </c>
      <c r="H856" s="17">
        <f t="shared" si="201"/>
        <v>0</v>
      </c>
      <c r="I856" s="17"/>
      <c r="J856" s="77"/>
      <c r="K856" s="7"/>
    </row>
    <row r="857" spans="1:11" ht="16.2" x14ac:dyDescent="0.3">
      <c r="A857" s="29"/>
      <c r="B857" s="47" t="s">
        <v>802</v>
      </c>
      <c r="C857" s="4">
        <v>12</v>
      </c>
      <c r="D857" s="4">
        <f t="shared" si="202"/>
        <v>10</v>
      </c>
      <c r="E857" s="4"/>
      <c r="F857" s="4">
        <f t="shared" si="200"/>
        <v>2</v>
      </c>
      <c r="G857" s="20">
        <f t="shared" si="194"/>
        <v>373</v>
      </c>
      <c r="H857" s="17">
        <f t="shared" si="201"/>
        <v>0</v>
      </c>
      <c r="I857" s="17"/>
      <c r="J857" s="77"/>
      <c r="K857" s="7"/>
    </row>
    <row r="858" spans="1:11" ht="16.2" x14ac:dyDescent="0.3">
      <c r="A858" s="29"/>
      <c r="B858" s="47" t="s">
        <v>803</v>
      </c>
      <c r="C858" s="4">
        <v>12</v>
      </c>
      <c r="D858" s="4">
        <f t="shared" si="202"/>
        <v>10</v>
      </c>
      <c r="E858" s="4"/>
      <c r="F858" s="4">
        <f t="shared" si="200"/>
        <v>2</v>
      </c>
      <c r="G858" s="20">
        <f t="shared" si="194"/>
        <v>373</v>
      </c>
      <c r="H858" s="17">
        <f t="shared" si="201"/>
        <v>0</v>
      </c>
      <c r="I858" s="17"/>
      <c r="J858" s="77"/>
      <c r="K858" s="7"/>
    </row>
    <row r="859" spans="1:11" ht="16.2" x14ac:dyDescent="0.3">
      <c r="A859" s="29"/>
      <c r="B859" s="47" t="s">
        <v>804</v>
      </c>
      <c r="C859" s="4">
        <v>12</v>
      </c>
      <c r="D859" s="4">
        <f t="shared" si="202"/>
        <v>10</v>
      </c>
      <c r="E859" s="4"/>
      <c r="F859" s="4">
        <f t="shared" si="200"/>
        <v>2</v>
      </c>
      <c r="G859" s="20">
        <f t="shared" si="194"/>
        <v>373</v>
      </c>
      <c r="H859" s="17">
        <f t="shared" si="201"/>
        <v>0</v>
      </c>
      <c r="I859" s="17"/>
      <c r="J859" s="77"/>
      <c r="K859" s="7"/>
    </row>
    <row r="860" spans="1:11" ht="16.2" x14ac:dyDescent="0.3">
      <c r="A860" s="29"/>
      <c r="B860" s="47" t="s">
        <v>805</v>
      </c>
      <c r="C860" s="4">
        <v>8</v>
      </c>
      <c r="D860" s="4">
        <f t="shared" si="202"/>
        <v>7</v>
      </c>
      <c r="E860" s="4"/>
      <c r="F860" s="4"/>
      <c r="G860" s="20"/>
      <c r="H860" s="17"/>
      <c r="I860" s="17"/>
      <c r="J860" s="77"/>
      <c r="K860" s="7"/>
    </row>
    <row r="861" spans="1:11" ht="16.2" x14ac:dyDescent="0.3">
      <c r="A861" s="29"/>
      <c r="B861" s="47" t="s">
        <v>806</v>
      </c>
      <c r="C861" s="4"/>
      <c r="D861" s="4" t="str">
        <f t="shared" si="202"/>
        <v/>
      </c>
      <c r="E861" s="4"/>
      <c r="F861" s="4"/>
      <c r="G861" s="20"/>
      <c r="H861" s="17"/>
      <c r="I861" s="17"/>
      <c r="J861" s="77"/>
      <c r="K861" s="7"/>
    </row>
    <row r="862" spans="1:11" ht="16.2" x14ac:dyDescent="0.3">
      <c r="A862" s="29"/>
      <c r="B862" s="47" t="s">
        <v>807</v>
      </c>
      <c r="C862" s="4">
        <v>12</v>
      </c>
      <c r="D862" s="4">
        <f t="shared" si="202"/>
        <v>10</v>
      </c>
      <c r="E862" s="4"/>
      <c r="F862" s="4">
        <f t="shared" si="200"/>
        <v>2</v>
      </c>
      <c r="G862" s="20">
        <f t="shared" si="194"/>
        <v>373</v>
      </c>
      <c r="H862" s="17">
        <f t="shared" ref="H862:H874" si="203">IF(F862&gt;2,F862-2,0)*140*5/3</f>
        <v>0</v>
      </c>
      <c r="I862" s="17"/>
      <c r="J862" s="77"/>
      <c r="K862" s="7"/>
    </row>
    <row r="863" spans="1:11" ht="16.2" x14ac:dyDescent="0.3">
      <c r="A863" s="29"/>
      <c r="B863" s="47" t="s">
        <v>808</v>
      </c>
      <c r="C863" s="4">
        <v>12</v>
      </c>
      <c r="D863" s="4">
        <v>10</v>
      </c>
      <c r="E863" s="4"/>
      <c r="F863" s="4">
        <f t="shared" si="200"/>
        <v>2</v>
      </c>
      <c r="G863" s="20">
        <f t="shared" si="194"/>
        <v>373</v>
      </c>
      <c r="H863" s="17">
        <f t="shared" si="203"/>
        <v>0</v>
      </c>
      <c r="I863" s="17"/>
      <c r="J863" s="77"/>
      <c r="K863" s="7"/>
    </row>
    <row r="864" spans="1:11" ht="16.2" x14ac:dyDescent="0.3">
      <c r="A864" s="29"/>
      <c r="B864" s="47" t="s">
        <v>809</v>
      </c>
      <c r="C864" s="4">
        <v>12</v>
      </c>
      <c r="D864" s="4">
        <f t="shared" si="202"/>
        <v>10</v>
      </c>
      <c r="E864" s="4"/>
      <c r="F864" s="4">
        <f t="shared" si="200"/>
        <v>2</v>
      </c>
      <c r="G864" s="20">
        <f t="shared" si="194"/>
        <v>373</v>
      </c>
      <c r="H864" s="17">
        <f t="shared" si="203"/>
        <v>0</v>
      </c>
      <c r="I864" s="17"/>
      <c r="J864" s="77"/>
      <c r="K864" s="7"/>
    </row>
    <row r="865" spans="1:11" ht="16.2" x14ac:dyDescent="0.3">
      <c r="A865" s="29"/>
      <c r="B865" s="47" t="s">
        <v>810</v>
      </c>
      <c r="C865" s="4">
        <v>12</v>
      </c>
      <c r="D865" s="4">
        <f t="shared" si="202"/>
        <v>10</v>
      </c>
      <c r="E865" s="4"/>
      <c r="F865" s="4">
        <f t="shared" si="200"/>
        <v>2</v>
      </c>
      <c r="G865" s="20">
        <f t="shared" si="194"/>
        <v>373</v>
      </c>
      <c r="H865" s="17">
        <f t="shared" si="203"/>
        <v>0</v>
      </c>
      <c r="I865" s="17"/>
      <c r="J865" s="77"/>
      <c r="K865" s="7"/>
    </row>
    <row r="866" spans="1:11" ht="16.2" x14ac:dyDescent="0.3">
      <c r="A866" s="29"/>
      <c r="B866" s="47" t="s">
        <v>811</v>
      </c>
      <c r="C866" s="4">
        <v>12</v>
      </c>
      <c r="D866" s="4">
        <f t="shared" si="202"/>
        <v>10</v>
      </c>
      <c r="E866" s="4"/>
      <c r="F866" s="4">
        <f t="shared" si="200"/>
        <v>2</v>
      </c>
      <c r="G866" s="20">
        <f t="shared" si="194"/>
        <v>373</v>
      </c>
      <c r="H866" s="17">
        <f t="shared" si="203"/>
        <v>0</v>
      </c>
      <c r="I866" s="17"/>
      <c r="J866" s="77"/>
      <c r="K866" s="7"/>
    </row>
    <row r="867" spans="1:11" ht="16.2" x14ac:dyDescent="0.3">
      <c r="A867" s="29"/>
      <c r="B867" s="47" t="s">
        <v>812</v>
      </c>
      <c r="C867" s="4">
        <v>8</v>
      </c>
      <c r="D867" s="4">
        <f t="shared" si="202"/>
        <v>7</v>
      </c>
      <c r="E867" s="4"/>
      <c r="F867" s="4"/>
      <c r="G867" s="20"/>
      <c r="H867" s="17"/>
      <c r="I867" s="17"/>
      <c r="J867" s="77"/>
      <c r="K867" s="7"/>
    </row>
    <row r="868" spans="1:11" ht="16.2" x14ac:dyDescent="0.3">
      <c r="A868" s="29"/>
      <c r="B868" s="47" t="s">
        <v>813</v>
      </c>
      <c r="C868" s="4"/>
      <c r="D868" s="4" t="str">
        <f t="shared" si="202"/>
        <v/>
      </c>
      <c r="E868" s="4"/>
      <c r="F868" s="4"/>
      <c r="G868" s="20"/>
      <c r="H868" s="17"/>
      <c r="I868" s="17"/>
      <c r="J868" s="77"/>
      <c r="K868" s="7"/>
    </row>
    <row r="869" spans="1:11" ht="16.2" x14ac:dyDescent="0.3">
      <c r="A869" s="29"/>
      <c r="B869" s="47" t="s">
        <v>814</v>
      </c>
      <c r="C869" s="4"/>
      <c r="D869" s="4" t="str">
        <f t="shared" si="202"/>
        <v/>
      </c>
      <c r="E869" s="4"/>
      <c r="F869" s="4"/>
      <c r="G869" s="20"/>
      <c r="H869" s="17"/>
      <c r="I869" s="17"/>
      <c r="J869" s="77"/>
      <c r="K869" s="7"/>
    </row>
    <row r="870" spans="1:11" ht="16.2" x14ac:dyDescent="0.3">
      <c r="A870" s="29"/>
      <c r="B870" s="47" t="s">
        <v>815</v>
      </c>
      <c r="C870" s="4">
        <v>12</v>
      </c>
      <c r="D870" s="4">
        <f t="shared" si="202"/>
        <v>10</v>
      </c>
      <c r="E870" s="4"/>
      <c r="F870" s="4">
        <f t="shared" si="200"/>
        <v>2</v>
      </c>
      <c r="G870" s="20">
        <f t="shared" ref="G870:G934" si="204">ROUND(IF(2&lt;F870,2,F870)*140*4/3,0)</f>
        <v>373</v>
      </c>
      <c r="H870" s="17">
        <f t="shared" si="203"/>
        <v>0</v>
      </c>
      <c r="I870" s="17"/>
      <c r="J870" s="77"/>
      <c r="K870" s="7"/>
    </row>
    <row r="871" spans="1:11" ht="16.2" x14ac:dyDescent="0.3">
      <c r="A871" s="29"/>
      <c r="B871" s="47" t="s">
        <v>816</v>
      </c>
      <c r="C871" s="4">
        <v>12</v>
      </c>
      <c r="D871" s="4">
        <f t="shared" si="202"/>
        <v>10</v>
      </c>
      <c r="E871" s="4"/>
      <c r="F871" s="4">
        <f t="shared" si="200"/>
        <v>2</v>
      </c>
      <c r="G871" s="20">
        <f t="shared" si="204"/>
        <v>373</v>
      </c>
      <c r="H871" s="17">
        <f t="shared" si="203"/>
        <v>0</v>
      </c>
      <c r="I871" s="17"/>
      <c r="J871" s="77"/>
      <c r="K871" s="7"/>
    </row>
    <row r="872" spans="1:11" ht="16.2" x14ac:dyDescent="0.3">
      <c r="A872" s="29"/>
      <c r="B872" s="47" t="s">
        <v>817</v>
      </c>
      <c r="C872" s="4">
        <v>12</v>
      </c>
      <c r="D872" s="4">
        <f t="shared" si="202"/>
        <v>10</v>
      </c>
      <c r="E872" s="4"/>
      <c r="F872" s="4">
        <f t="shared" si="200"/>
        <v>2</v>
      </c>
      <c r="G872" s="20">
        <f t="shared" si="204"/>
        <v>373</v>
      </c>
      <c r="H872" s="17">
        <f t="shared" si="203"/>
        <v>0</v>
      </c>
      <c r="I872" s="17"/>
      <c r="J872" s="77"/>
      <c r="K872" s="7"/>
    </row>
    <row r="873" spans="1:11" ht="16.2" x14ac:dyDescent="0.3">
      <c r="A873" s="29"/>
      <c r="B873" s="47" t="s">
        <v>818</v>
      </c>
      <c r="C873" s="4">
        <v>12</v>
      </c>
      <c r="D873" s="4">
        <f t="shared" si="202"/>
        <v>10</v>
      </c>
      <c r="E873" s="4"/>
      <c r="F873" s="4">
        <f t="shared" si="200"/>
        <v>2</v>
      </c>
      <c r="G873" s="20">
        <f t="shared" si="204"/>
        <v>373</v>
      </c>
      <c r="H873" s="17">
        <f t="shared" si="203"/>
        <v>0</v>
      </c>
      <c r="I873" s="17"/>
      <c r="J873" s="77"/>
      <c r="K873" s="7"/>
    </row>
    <row r="874" spans="1:11" ht="16.2" x14ac:dyDescent="0.3">
      <c r="A874" s="29"/>
      <c r="B874" s="8" t="s">
        <v>59</v>
      </c>
      <c r="C874" s="4"/>
      <c r="D874" s="4">
        <v>188</v>
      </c>
      <c r="E874" s="4"/>
      <c r="F874" s="4">
        <f>SUM(F844:F873)</f>
        <v>36</v>
      </c>
      <c r="G874" s="20">
        <f t="shared" si="204"/>
        <v>373</v>
      </c>
      <c r="H874" s="17">
        <f t="shared" si="203"/>
        <v>7933.333333333333</v>
      </c>
      <c r="I874" s="17"/>
      <c r="J874" s="77">
        <v>26320</v>
      </c>
      <c r="K874" s="7"/>
    </row>
    <row r="875" spans="1:11" ht="32.4" x14ac:dyDescent="0.3">
      <c r="A875" s="29"/>
      <c r="B875" s="90" t="s">
        <v>1849</v>
      </c>
      <c r="C875" s="4"/>
      <c r="D875" s="4"/>
      <c r="E875" s="4"/>
      <c r="F875" s="4"/>
      <c r="G875" s="20"/>
      <c r="H875" s="1"/>
      <c r="I875" s="1"/>
      <c r="J875" s="43">
        <v>6720</v>
      </c>
      <c r="K875" s="4"/>
    </row>
    <row r="876" spans="1:11" ht="16.2" x14ac:dyDescent="0.3">
      <c r="A876" s="29"/>
      <c r="B876" s="8" t="s">
        <v>1817</v>
      </c>
      <c r="C876" s="4"/>
      <c r="D876" s="4"/>
      <c r="E876" s="4"/>
      <c r="F876" s="4"/>
      <c r="G876" s="20"/>
      <c r="H876" s="1"/>
      <c r="I876" s="1"/>
      <c r="J876" s="43">
        <v>33040</v>
      </c>
      <c r="K876" s="4"/>
    </row>
    <row r="877" spans="1:11" ht="16.2" x14ac:dyDescent="0.3">
      <c r="A877" s="29"/>
      <c r="B877" s="8" t="s">
        <v>1</v>
      </c>
      <c r="C877" s="4"/>
      <c r="D877" s="4"/>
      <c r="E877" s="4"/>
      <c r="F877" s="4"/>
      <c r="G877" s="20"/>
      <c r="H877" s="1"/>
      <c r="I877" s="1"/>
      <c r="J877" s="43">
        <v>41500</v>
      </c>
      <c r="K877" s="4"/>
    </row>
    <row r="878" spans="1:11" ht="16.2" x14ac:dyDescent="0.3">
      <c r="A878" s="29"/>
      <c r="B878" s="8" t="s">
        <v>405</v>
      </c>
      <c r="C878" s="9"/>
      <c r="D878" s="9" t="str">
        <f t="shared" ref="D878" si="205">IF((OR(C878&gt;12,C878=12)),C878-2,IF(C878=8,C878-1,""))</f>
        <v/>
      </c>
      <c r="E878" s="9"/>
      <c r="F878" s="9"/>
      <c r="G878" s="38"/>
      <c r="H878" s="10"/>
      <c r="I878" s="10"/>
      <c r="J878" s="78">
        <v>8460</v>
      </c>
      <c r="K878" s="15"/>
    </row>
    <row r="879" spans="1:11" ht="16.2" x14ac:dyDescent="0.3">
      <c r="A879" s="29"/>
      <c r="G879" s="20"/>
      <c r="K879" s="29"/>
    </row>
    <row r="880" spans="1:11" ht="16.2" x14ac:dyDescent="0.3">
      <c r="A880" s="29"/>
      <c r="B880" s="47" t="s">
        <v>819</v>
      </c>
      <c r="C880" s="4">
        <v>8</v>
      </c>
      <c r="D880" s="4">
        <f>IF((OR(C880&gt;12,C880=12)),C880-2,IF(C880=8,C880-1,""))</f>
        <v>7</v>
      </c>
      <c r="E880" s="4">
        <f>IF(D880&lt;8,D880,8)</f>
        <v>7</v>
      </c>
      <c r="F880" s="4"/>
      <c r="G880" s="20"/>
      <c r="H880" s="17"/>
      <c r="I880" s="17"/>
      <c r="J880" s="77"/>
      <c r="K880" s="7"/>
    </row>
    <row r="881" spans="1:11" ht="16.2" x14ac:dyDescent="0.3">
      <c r="A881" s="29"/>
      <c r="B881" s="47" t="s">
        <v>820</v>
      </c>
      <c r="C881" s="4"/>
      <c r="D881" s="4" t="str">
        <f t="shared" ref="D881:D910" si="206">IF((OR(C881&gt;12,C881=12)),C881-2,IF(C881=8,C881-1,""))</f>
        <v/>
      </c>
      <c r="E881" s="4"/>
      <c r="F881" s="4"/>
      <c r="G881" s="20"/>
      <c r="H881" s="17"/>
      <c r="I881" s="17"/>
      <c r="J881" s="77"/>
      <c r="K881" s="7"/>
    </row>
    <row r="882" spans="1:11" ht="16.2" x14ac:dyDescent="0.3">
      <c r="A882" s="29"/>
      <c r="B882" s="47" t="s">
        <v>821</v>
      </c>
      <c r="C882" s="4">
        <v>12</v>
      </c>
      <c r="D882" s="4">
        <f t="shared" si="206"/>
        <v>10</v>
      </c>
      <c r="E882" s="4">
        <f t="shared" ref="E882:E908" si="207">IF(D882&lt;8,D882,8)</f>
        <v>8</v>
      </c>
      <c r="F882" s="4">
        <f t="shared" ref="F882:F907" si="208">D882-8</f>
        <v>2</v>
      </c>
      <c r="G882" s="20">
        <f t="shared" si="204"/>
        <v>373</v>
      </c>
      <c r="H882" s="17">
        <f t="shared" ref="H882:H907" si="209">IF(F882&gt;2,F882-2,0)*140*5/3</f>
        <v>0</v>
      </c>
      <c r="I882" s="17"/>
      <c r="J882" s="77"/>
      <c r="K882" s="7"/>
    </row>
    <row r="883" spans="1:11" ht="16.2" x14ac:dyDescent="0.3">
      <c r="A883" s="29"/>
      <c r="B883" s="47" t="s">
        <v>822</v>
      </c>
      <c r="C883" s="4">
        <v>12</v>
      </c>
      <c r="D883" s="4">
        <f t="shared" si="206"/>
        <v>10</v>
      </c>
      <c r="E883" s="4">
        <f t="shared" si="207"/>
        <v>8</v>
      </c>
      <c r="F883" s="4">
        <f t="shared" si="208"/>
        <v>2</v>
      </c>
      <c r="G883" s="20">
        <f t="shared" si="204"/>
        <v>373</v>
      </c>
      <c r="H883" s="17">
        <f t="shared" si="209"/>
        <v>0</v>
      </c>
      <c r="I883" s="17"/>
      <c r="J883" s="77"/>
      <c r="K883" s="7"/>
    </row>
    <row r="884" spans="1:11" ht="16.2" x14ac:dyDescent="0.3">
      <c r="A884" s="29"/>
      <c r="B884" s="47" t="s">
        <v>823</v>
      </c>
      <c r="C884" s="4">
        <v>12</v>
      </c>
      <c r="D884" s="4">
        <f t="shared" si="206"/>
        <v>10</v>
      </c>
      <c r="E884" s="4">
        <f t="shared" si="207"/>
        <v>8</v>
      </c>
      <c r="F884" s="4">
        <f t="shared" si="208"/>
        <v>2</v>
      </c>
      <c r="G884" s="20">
        <f t="shared" si="204"/>
        <v>373</v>
      </c>
      <c r="H884" s="17">
        <f t="shared" si="209"/>
        <v>0</v>
      </c>
      <c r="I884" s="17"/>
      <c r="J884" s="77"/>
      <c r="K884" s="7"/>
    </row>
    <row r="885" spans="1:11" ht="16.2" x14ac:dyDescent="0.3">
      <c r="A885" s="29"/>
      <c r="B885" s="47" t="s">
        <v>824</v>
      </c>
      <c r="C885" s="4">
        <v>12</v>
      </c>
      <c r="D885" s="4">
        <f t="shared" si="206"/>
        <v>10</v>
      </c>
      <c r="E885" s="4">
        <f t="shared" si="207"/>
        <v>8</v>
      </c>
      <c r="F885" s="4">
        <f t="shared" si="208"/>
        <v>2</v>
      </c>
      <c r="G885" s="20">
        <f t="shared" si="204"/>
        <v>373</v>
      </c>
      <c r="H885" s="17">
        <f t="shared" si="209"/>
        <v>0</v>
      </c>
      <c r="I885" s="17"/>
      <c r="J885" s="77"/>
      <c r="K885" s="7"/>
    </row>
    <row r="886" spans="1:11" ht="16.2" x14ac:dyDescent="0.3">
      <c r="A886" s="29"/>
      <c r="B886" s="47" t="s">
        <v>825</v>
      </c>
      <c r="C886" s="4">
        <v>12</v>
      </c>
      <c r="D886" s="4">
        <f t="shared" si="206"/>
        <v>10</v>
      </c>
      <c r="E886" s="4">
        <f t="shared" si="207"/>
        <v>8</v>
      </c>
      <c r="F886" s="4">
        <f t="shared" si="208"/>
        <v>2</v>
      </c>
      <c r="G886" s="20">
        <f t="shared" si="204"/>
        <v>373</v>
      </c>
      <c r="H886" s="17">
        <f t="shared" si="209"/>
        <v>0</v>
      </c>
      <c r="I886" s="17"/>
      <c r="J886" s="77"/>
      <c r="K886" s="7"/>
    </row>
    <row r="887" spans="1:11" ht="16.2" x14ac:dyDescent="0.3">
      <c r="A887" s="29"/>
      <c r="B887" s="47" t="s">
        <v>826</v>
      </c>
      <c r="C887" s="4">
        <v>8</v>
      </c>
      <c r="D887" s="4">
        <f t="shared" si="206"/>
        <v>7</v>
      </c>
      <c r="E887" s="4">
        <f t="shared" si="207"/>
        <v>7</v>
      </c>
      <c r="F887" s="4"/>
      <c r="G887" s="20">
        <f t="shared" si="204"/>
        <v>0</v>
      </c>
      <c r="H887" s="17"/>
      <c r="I887" s="17"/>
      <c r="J887" s="77"/>
      <c r="K887" s="7"/>
    </row>
    <row r="888" spans="1:11" ht="16.2" x14ac:dyDescent="0.3">
      <c r="A888" s="29"/>
      <c r="B888" s="47" t="s">
        <v>827</v>
      </c>
      <c r="C888" s="4"/>
      <c r="D888" s="4" t="str">
        <f t="shared" si="206"/>
        <v/>
      </c>
      <c r="E888" s="4"/>
      <c r="F888" s="4"/>
      <c r="G888" s="20">
        <f t="shared" si="204"/>
        <v>0</v>
      </c>
      <c r="H888" s="17"/>
      <c r="I888" s="17"/>
      <c r="J888" s="77"/>
      <c r="K888" s="7"/>
    </row>
    <row r="889" spans="1:11" ht="16.2" x14ac:dyDescent="0.3">
      <c r="A889" s="29"/>
      <c r="B889" s="47" t="s">
        <v>828</v>
      </c>
      <c r="C889" s="4">
        <v>12</v>
      </c>
      <c r="D889" s="4">
        <f t="shared" si="206"/>
        <v>10</v>
      </c>
      <c r="E889" s="4">
        <f t="shared" si="207"/>
        <v>8</v>
      </c>
      <c r="F889" s="4">
        <f t="shared" si="208"/>
        <v>2</v>
      </c>
      <c r="G889" s="20">
        <f t="shared" si="204"/>
        <v>373</v>
      </c>
      <c r="H889" s="17">
        <f t="shared" si="209"/>
        <v>0</v>
      </c>
      <c r="I889" s="17"/>
      <c r="J889" s="77"/>
      <c r="K889" s="7"/>
    </row>
    <row r="890" spans="1:11" ht="16.2" x14ac:dyDescent="0.3">
      <c r="A890" s="29"/>
      <c r="B890" s="47" t="s">
        <v>829</v>
      </c>
      <c r="C890" s="4">
        <v>12</v>
      </c>
      <c r="D890" s="4">
        <f t="shared" si="206"/>
        <v>10</v>
      </c>
      <c r="E890" s="4">
        <f t="shared" si="207"/>
        <v>8</v>
      </c>
      <c r="F890" s="4">
        <f t="shared" si="208"/>
        <v>2</v>
      </c>
      <c r="G890" s="20">
        <f t="shared" si="204"/>
        <v>373</v>
      </c>
      <c r="H890" s="17">
        <f t="shared" si="209"/>
        <v>0</v>
      </c>
      <c r="I890" s="17"/>
      <c r="J890" s="77"/>
      <c r="K890" s="7"/>
    </row>
    <row r="891" spans="1:11" ht="16.2" x14ac:dyDescent="0.3">
      <c r="A891" s="29"/>
      <c r="B891" s="47" t="s">
        <v>830</v>
      </c>
      <c r="C891" s="4">
        <v>12</v>
      </c>
      <c r="D891" s="4">
        <f t="shared" si="206"/>
        <v>10</v>
      </c>
      <c r="E891" s="4">
        <f t="shared" si="207"/>
        <v>8</v>
      </c>
      <c r="F891" s="4">
        <f t="shared" si="208"/>
        <v>2</v>
      </c>
      <c r="G891" s="20">
        <f t="shared" si="204"/>
        <v>373</v>
      </c>
      <c r="H891" s="17">
        <f t="shared" si="209"/>
        <v>0</v>
      </c>
      <c r="I891" s="17"/>
      <c r="J891" s="77"/>
      <c r="K891" s="7"/>
    </row>
    <row r="892" spans="1:11" ht="16.2" x14ac:dyDescent="0.3">
      <c r="A892" s="29"/>
      <c r="B892" s="47" t="s">
        <v>831</v>
      </c>
      <c r="C892" s="4">
        <v>12</v>
      </c>
      <c r="D892" s="4">
        <f t="shared" si="206"/>
        <v>10</v>
      </c>
      <c r="E892" s="4">
        <f t="shared" si="207"/>
        <v>8</v>
      </c>
      <c r="F892" s="4">
        <f t="shared" si="208"/>
        <v>2</v>
      </c>
      <c r="G892" s="20">
        <f t="shared" si="204"/>
        <v>373</v>
      </c>
      <c r="H892" s="17">
        <f t="shared" si="209"/>
        <v>0</v>
      </c>
      <c r="I892" s="17"/>
      <c r="J892" s="77"/>
      <c r="K892" s="7"/>
    </row>
    <row r="893" spans="1:11" ht="16.2" x14ac:dyDescent="0.3">
      <c r="A893" s="29"/>
      <c r="B893" s="47" t="s">
        <v>832</v>
      </c>
      <c r="C893" s="4">
        <v>12</v>
      </c>
      <c r="D893" s="4">
        <f t="shared" si="206"/>
        <v>10</v>
      </c>
      <c r="E893" s="4">
        <f t="shared" si="207"/>
        <v>8</v>
      </c>
      <c r="F893" s="4">
        <f t="shared" si="208"/>
        <v>2</v>
      </c>
      <c r="G893" s="20">
        <f t="shared" si="204"/>
        <v>373</v>
      </c>
      <c r="H893" s="17">
        <f t="shared" si="209"/>
        <v>0</v>
      </c>
      <c r="I893" s="17"/>
      <c r="J893" s="77"/>
      <c r="K893" s="7"/>
    </row>
    <row r="894" spans="1:11" ht="16.2" x14ac:dyDescent="0.3">
      <c r="A894" s="29"/>
      <c r="B894" s="47" t="s">
        <v>833</v>
      </c>
      <c r="C894" s="4">
        <v>8</v>
      </c>
      <c r="D894" s="4">
        <f t="shared" si="206"/>
        <v>7</v>
      </c>
      <c r="E894" s="4">
        <f t="shared" si="207"/>
        <v>7</v>
      </c>
      <c r="F894" s="4"/>
      <c r="G894" s="20"/>
      <c r="H894" s="17"/>
      <c r="I894" s="17"/>
      <c r="J894" s="77"/>
      <c r="K894" s="7"/>
    </row>
    <row r="895" spans="1:11" ht="16.2" x14ac:dyDescent="0.3">
      <c r="A895" s="29"/>
      <c r="B895" s="47" t="s">
        <v>834</v>
      </c>
      <c r="C895" s="4"/>
      <c r="D895" s="4" t="str">
        <f t="shared" si="206"/>
        <v/>
      </c>
      <c r="E895" s="4"/>
      <c r="F895" s="4"/>
      <c r="G895" s="20"/>
      <c r="H895" s="17"/>
      <c r="I895" s="17"/>
      <c r="J895" s="77"/>
      <c r="K895" s="7"/>
    </row>
    <row r="896" spans="1:11" ht="16.2" x14ac:dyDescent="0.3">
      <c r="A896" s="29"/>
      <c r="B896" s="47" t="s">
        <v>835</v>
      </c>
      <c r="C896" s="4">
        <v>12</v>
      </c>
      <c r="D896" s="4">
        <f t="shared" si="206"/>
        <v>10</v>
      </c>
      <c r="E896" s="4">
        <f t="shared" si="207"/>
        <v>8</v>
      </c>
      <c r="F896" s="4">
        <f t="shared" si="208"/>
        <v>2</v>
      </c>
      <c r="G896" s="20">
        <f t="shared" si="204"/>
        <v>373</v>
      </c>
      <c r="H896" s="17">
        <f t="shared" si="209"/>
        <v>0</v>
      </c>
      <c r="I896" s="17"/>
      <c r="J896" s="77"/>
      <c r="K896" s="7"/>
    </row>
    <row r="897" spans="1:11" ht="16.2" x14ac:dyDescent="0.3">
      <c r="A897" s="29"/>
      <c r="B897" s="47" t="s">
        <v>836</v>
      </c>
      <c r="C897" s="4">
        <v>12</v>
      </c>
      <c r="D897" s="4">
        <f t="shared" si="206"/>
        <v>10</v>
      </c>
      <c r="E897" s="4">
        <f t="shared" si="207"/>
        <v>8</v>
      </c>
      <c r="F897" s="4">
        <f t="shared" si="208"/>
        <v>2</v>
      </c>
      <c r="G897" s="20">
        <f t="shared" si="204"/>
        <v>373</v>
      </c>
      <c r="H897" s="17">
        <f t="shared" si="209"/>
        <v>0</v>
      </c>
      <c r="I897" s="17"/>
      <c r="J897" s="77"/>
      <c r="K897" s="7"/>
    </row>
    <row r="898" spans="1:11" ht="16.2" x14ac:dyDescent="0.3">
      <c r="A898" s="29"/>
      <c r="B898" s="47" t="s">
        <v>837</v>
      </c>
      <c r="C898" s="4">
        <v>12</v>
      </c>
      <c r="D898" s="4">
        <f t="shared" si="206"/>
        <v>10</v>
      </c>
      <c r="E898" s="4">
        <f t="shared" si="207"/>
        <v>8</v>
      </c>
      <c r="F898" s="4">
        <f t="shared" si="208"/>
        <v>2</v>
      </c>
      <c r="G898" s="20">
        <f t="shared" si="204"/>
        <v>373</v>
      </c>
      <c r="H898" s="17">
        <f t="shared" si="209"/>
        <v>0</v>
      </c>
      <c r="I898" s="17"/>
      <c r="J898" s="77"/>
      <c r="K898" s="7"/>
    </row>
    <row r="899" spans="1:11" ht="16.2" x14ac:dyDescent="0.3">
      <c r="A899" s="29"/>
      <c r="B899" s="47" t="s">
        <v>838</v>
      </c>
      <c r="C899" s="4">
        <v>12</v>
      </c>
      <c r="D899" s="4">
        <f t="shared" si="206"/>
        <v>10</v>
      </c>
      <c r="E899" s="4">
        <f t="shared" si="207"/>
        <v>8</v>
      </c>
      <c r="F899" s="4">
        <f t="shared" si="208"/>
        <v>2</v>
      </c>
      <c r="G899" s="20">
        <f t="shared" si="204"/>
        <v>373</v>
      </c>
      <c r="H899" s="17">
        <f t="shared" si="209"/>
        <v>0</v>
      </c>
      <c r="I899" s="17"/>
      <c r="J899" s="77"/>
      <c r="K899" s="7"/>
    </row>
    <row r="900" spans="1:11" ht="16.2" x14ac:dyDescent="0.3">
      <c r="A900" s="29"/>
      <c r="B900" s="47" t="s">
        <v>839</v>
      </c>
      <c r="C900" s="4">
        <v>12</v>
      </c>
      <c r="D900" s="4">
        <f t="shared" si="206"/>
        <v>10</v>
      </c>
      <c r="E900" s="4">
        <f t="shared" si="207"/>
        <v>8</v>
      </c>
      <c r="F900" s="4">
        <f t="shared" si="208"/>
        <v>2</v>
      </c>
      <c r="G900" s="20">
        <f t="shared" si="204"/>
        <v>373</v>
      </c>
      <c r="H900" s="17">
        <f t="shared" si="209"/>
        <v>0</v>
      </c>
      <c r="I900" s="17"/>
      <c r="J900" s="77"/>
      <c r="K900" s="7"/>
    </row>
    <row r="901" spans="1:11" ht="16.2" x14ac:dyDescent="0.3">
      <c r="A901" s="29"/>
      <c r="B901" s="47" t="s">
        <v>840</v>
      </c>
      <c r="C901" s="4">
        <v>8</v>
      </c>
      <c r="D901" s="4">
        <f t="shared" si="206"/>
        <v>7</v>
      </c>
      <c r="E901" s="4">
        <f t="shared" si="207"/>
        <v>7</v>
      </c>
      <c r="F901" s="4"/>
      <c r="G901" s="20"/>
      <c r="H901" s="17"/>
      <c r="I901" s="17"/>
      <c r="J901" s="77"/>
      <c r="K901" s="7"/>
    </row>
    <row r="902" spans="1:11" ht="16.2" x14ac:dyDescent="0.3">
      <c r="A902" s="29"/>
      <c r="B902" s="47" t="s">
        <v>841</v>
      </c>
      <c r="C902" s="4"/>
      <c r="D902" s="4" t="str">
        <f t="shared" si="206"/>
        <v/>
      </c>
      <c r="E902" s="4"/>
      <c r="F902" s="4"/>
      <c r="G902" s="20"/>
      <c r="H902" s="17"/>
      <c r="I902" s="17"/>
      <c r="J902" s="77"/>
      <c r="K902" s="7"/>
    </row>
    <row r="903" spans="1:11" ht="16.2" x14ac:dyDescent="0.3">
      <c r="A903" s="29"/>
      <c r="B903" s="47" t="s">
        <v>842</v>
      </c>
      <c r="C903" s="4">
        <v>12</v>
      </c>
      <c r="D903" s="4">
        <f t="shared" si="206"/>
        <v>10</v>
      </c>
      <c r="E903" s="4">
        <f t="shared" si="207"/>
        <v>8</v>
      </c>
      <c r="F903" s="4"/>
      <c r="G903" s="20"/>
      <c r="H903" s="17"/>
      <c r="I903" s="17"/>
      <c r="J903" s="77"/>
      <c r="K903" s="7"/>
    </row>
    <row r="904" spans="1:11" ht="16.2" x14ac:dyDescent="0.3">
      <c r="A904" s="29"/>
      <c r="B904" s="47" t="s">
        <v>843</v>
      </c>
      <c r="C904" s="4">
        <v>12</v>
      </c>
      <c r="D904" s="4">
        <f t="shared" si="206"/>
        <v>10</v>
      </c>
      <c r="E904" s="4">
        <f t="shared" si="207"/>
        <v>8</v>
      </c>
      <c r="F904" s="4">
        <f t="shared" si="208"/>
        <v>2</v>
      </c>
      <c r="G904" s="20">
        <f t="shared" si="204"/>
        <v>373</v>
      </c>
      <c r="H904" s="17">
        <f t="shared" si="209"/>
        <v>0</v>
      </c>
      <c r="I904" s="17"/>
      <c r="J904" s="77"/>
      <c r="K904" s="7"/>
    </row>
    <row r="905" spans="1:11" ht="16.2" x14ac:dyDescent="0.3">
      <c r="A905" s="29"/>
      <c r="B905" s="47" t="s">
        <v>844</v>
      </c>
      <c r="C905" s="4">
        <v>12</v>
      </c>
      <c r="D905" s="4">
        <f t="shared" si="206"/>
        <v>10</v>
      </c>
      <c r="E905" s="4">
        <f t="shared" si="207"/>
        <v>8</v>
      </c>
      <c r="F905" s="4">
        <f t="shared" si="208"/>
        <v>2</v>
      </c>
      <c r="G905" s="20">
        <f t="shared" si="204"/>
        <v>373</v>
      </c>
      <c r="H905" s="17">
        <f t="shared" si="209"/>
        <v>0</v>
      </c>
      <c r="I905" s="17"/>
      <c r="J905" s="77"/>
      <c r="K905" s="7"/>
    </row>
    <row r="906" spans="1:11" ht="16.2" x14ac:dyDescent="0.3">
      <c r="A906" s="29"/>
      <c r="B906" s="47" t="s">
        <v>845</v>
      </c>
      <c r="C906" s="4">
        <v>12</v>
      </c>
      <c r="D906" s="4">
        <f t="shared" si="206"/>
        <v>10</v>
      </c>
      <c r="E906" s="4">
        <f t="shared" si="207"/>
        <v>8</v>
      </c>
      <c r="F906" s="4">
        <f t="shared" si="208"/>
        <v>2</v>
      </c>
      <c r="G906" s="20">
        <f t="shared" si="204"/>
        <v>373</v>
      </c>
      <c r="H906" s="17">
        <f t="shared" si="209"/>
        <v>0</v>
      </c>
      <c r="I906" s="17"/>
      <c r="J906" s="77"/>
      <c r="K906" s="7"/>
    </row>
    <row r="907" spans="1:11" ht="16.2" x14ac:dyDescent="0.3">
      <c r="A907" s="29"/>
      <c r="B907" s="47" t="s">
        <v>846</v>
      </c>
      <c r="C907" s="4">
        <v>12</v>
      </c>
      <c r="D907" s="4">
        <f t="shared" si="206"/>
        <v>10</v>
      </c>
      <c r="E907" s="4">
        <f t="shared" si="207"/>
        <v>8</v>
      </c>
      <c r="F907" s="4">
        <f t="shared" si="208"/>
        <v>2</v>
      </c>
      <c r="G907" s="20">
        <f t="shared" si="204"/>
        <v>373</v>
      </c>
      <c r="H907" s="17">
        <f t="shared" si="209"/>
        <v>0</v>
      </c>
      <c r="I907" s="17"/>
      <c r="J907" s="77"/>
      <c r="K907" s="7"/>
    </row>
    <row r="908" spans="1:11" ht="16.2" x14ac:dyDescent="0.3">
      <c r="A908" s="29"/>
      <c r="B908" s="47" t="s">
        <v>847</v>
      </c>
      <c r="C908" s="4">
        <v>8</v>
      </c>
      <c r="D908" s="4">
        <f t="shared" si="206"/>
        <v>7</v>
      </c>
      <c r="E908" s="4">
        <f t="shared" si="207"/>
        <v>7</v>
      </c>
      <c r="F908" s="4"/>
      <c r="G908" s="20"/>
      <c r="H908" s="17"/>
      <c r="I908" s="17"/>
      <c r="J908" s="77"/>
      <c r="K908" s="7"/>
    </row>
    <row r="909" spans="1:11" ht="16.2" x14ac:dyDescent="0.3">
      <c r="A909" s="29"/>
      <c r="B909" s="47" t="s">
        <v>848</v>
      </c>
      <c r="C909" s="4"/>
      <c r="D909" s="4" t="str">
        <f t="shared" si="206"/>
        <v/>
      </c>
      <c r="E909" s="4"/>
      <c r="F909" s="4"/>
      <c r="G909" s="20"/>
      <c r="H909" s="17"/>
      <c r="I909" s="17"/>
      <c r="J909" s="77"/>
      <c r="K909" s="7"/>
    </row>
    <row r="910" spans="1:11" ht="16.2" x14ac:dyDescent="0.3">
      <c r="A910" s="29"/>
      <c r="B910" s="47" t="s">
        <v>849</v>
      </c>
      <c r="C910" s="4"/>
      <c r="D910" s="4" t="str">
        <f t="shared" si="206"/>
        <v/>
      </c>
      <c r="E910" s="4"/>
      <c r="F910" s="4"/>
      <c r="G910" s="20"/>
      <c r="H910" s="17"/>
      <c r="I910" s="17"/>
      <c r="J910" s="77"/>
      <c r="K910" s="7"/>
    </row>
    <row r="911" spans="1:11" ht="16.2" x14ac:dyDescent="0.3">
      <c r="A911" s="29"/>
      <c r="B911" s="8" t="s">
        <v>59</v>
      </c>
      <c r="C911" s="4"/>
      <c r="D911" s="4">
        <f>SUM(E880:E908)</f>
        <v>195</v>
      </c>
      <c r="E911" s="4"/>
      <c r="F911" s="4">
        <f>SUM(F882:F910)</f>
        <v>38</v>
      </c>
      <c r="G911" s="20"/>
      <c r="H911" s="17"/>
      <c r="I911" s="17"/>
      <c r="J911" s="77">
        <f>D911*140</f>
        <v>27300</v>
      </c>
      <c r="K911" s="7"/>
    </row>
    <row r="912" spans="1:11" ht="32.4" x14ac:dyDescent="0.3">
      <c r="A912" s="29"/>
      <c r="B912" s="90" t="s">
        <v>1849</v>
      </c>
      <c r="C912" s="4"/>
      <c r="D912" s="4"/>
      <c r="E912" s="4"/>
      <c r="F912" s="4"/>
      <c r="G912" s="20"/>
      <c r="H912" s="1"/>
      <c r="I912" s="1"/>
      <c r="J912" s="43">
        <v>7094</v>
      </c>
      <c r="K912" s="4"/>
    </row>
    <row r="913" spans="1:11" ht="16.2" x14ac:dyDescent="0.3">
      <c r="A913" s="29"/>
      <c r="B913" s="8" t="s">
        <v>1817</v>
      </c>
      <c r="C913" s="4"/>
      <c r="D913" s="4"/>
      <c r="E913" s="4"/>
      <c r="F913" s="4"/>
      <c r="G913" s="20"/>
      <c r="H913" s="1"/>
      <c r="I913" s="1"/>
      <c r="J913" s="77">
        <f>J911+J912</f>
        <v>34394</v>
      </c>
      <c r="K913" s="4"/>
    </row>
    <row r="914" spans="1:11" ht="16.2" x14ac:dyDescent="0.3">
      <c r="A914" s="29"/>
      <c r="B914" s="8" t="s">
        <v>1</v>
      </c>
      <c r="C914" s="4"/>
      <c r="D914" s="4"/>
      <c r="E914" s="4"/>
      <c r="F914" s="4"/>
      <c r="G914" s="20"/>
      <c r="H914" s="1"/>
      <c r="I914" s="1"/>
      <c r="J914" s="43">
        <v>42500</v>
      </c>
      <c r="K914" s="4"/>
    </row>
    <row r="915" spans="1:11" ht="16.2" x14ac:dyDescent="0.3">
      <c r="A915" s="29"/>
      <c r="B915" s="8" t="s">
        <v>405</v>
      </c>
      <c r="C915" s="9"/>
      <c r="D915" s="9" t="str">
        <f t="shared" ref="D915" si="210">IF((OR(C915&gt;12,C915=12)),C915-2,IF(C915=8,C915-1,""))</f>
        <v/>
      </c>
      <c r="E915" s="9"/>
      <c r="F915" s="9"/>
      <c r="G915" s="38"/>
      <c r="H915" s="10"/>
      <c r="I915" s="10"/>
      <c r="J915" s="78">
        <f>J914-J913</f>
        <v>8106</v>
      </c>
      <c r="K915" s="15"/>
    </row>
    <row r="916" spans="1:11" ht="16.2" x14ac:dyDescent="0.3">
      <c r="A916" s="29"/>
      <c r="G916" s="20"/>
      <c r="K916" s="29"/>
    </row>
    <row r="917" spans="1:11" ht="16.2" x14ac:dyDescent="0.3">
      <c r="A917" s="29"/>
      <c r="B917" s="47" t="s">
        <v>850</v>
      </c>
      <c r="C917" s="4"/>
      <c r="D917" s="4" t="str">
        <f>IF((OR(C917&gt;12,C917=12)),C917-2,IF(C917=8,C917-1,""))</f>
        <v/>
      </c>
      <c r="E917" s="4"/>
      <c r="F917" s="4"/>
      <c r="G917" s="20"/>
      <c r="H917" s="17"/>
      <c r="I917" s="17"/>
      <c r="J917" s="77"/>
      <c r="K917" s="7"/>
    </row>
    <row r="918" spans="1:11" ht="16.2" x14ac:dyDescent="0.3">
      <c r="A918" s="29"/>
      <c r="B918" s="47" t="s">
        <v>851</v>
      </c>
      <c r="C918" s="4">
        <v>12</v>
      </c>
      <c r="D918" s="4">
        <f t="shared" ref="D918:D947" si="211">IF((OR(C918&gt;12,C918=12)),C918-2,IF(C918=8,C918-1,""))</f>
        <v>10</v>
      </c>
      <c r="E918" s="4">
        <f t="shared" ref="E918:E947" si="212">IF(D918&lt;8,D918,8)</f>
        <v>8</v>
      </c>
      <c r="F918" s="4">
        <f t="shared" ref="F918:F947" si="213">D918-8</f>
        <v>2</v>
      </c>
      <c r="G918" s="20">
        <f t="shared" si="204"/>
        <v>373</v>
      </c>
      <c r="H918" s="17">
        <f t="shared" ref="H918:H934" si="214">IF(F918&gt;2,F918-2,0)*140*5/3</f>
        <v>0</v>
      </c>
      <c r="I918" s="17"/>
      <c r="J918" s="77"/>
      <c r="K918" s="7"/>
    </row>
    <row r="919" spans="1:11" ht="16.2" x14ac:dyDescent="0.3">
      <c r="A919" s="29"/>
      <c r="B919" s="47" t="s">
        <v>852</v>
      </c>
      <c r="C919" s="4">
        <v>12</v>
      </c>
      <c r="D919" s="4">
        <f t="shared" si="211"/>
        <v>10</v>
      </c>
      <c r="E919" s="4">
        <f t="shared" si="212"/>
        <v>8</v>
      </c>
      <c r="F919" s="4">
        <f t="shared" si="213"/>
        <v>2</v>
      </c>
      <c r="G919" s="20">
        <f t="shared" si="204"/>
        <v>373</v>
      </c>
      <c r="H919" s="17">
        <f t="shared" si="214"/>
        <v>0</v>
      </c>
      <c r="I919" s="17"/>
      <c r="J919" s="77"/>
      <c r="K919" s="7"/>
    </row>
    <row r="920" spans="1:11" ht="16.2" x14ac:dyDescent="0.3">
      <c r="A920" s="29"/>
      <c r="B920" s="47" t="s">
        <v>853</v>
      </c>
      <c r="C920" s="4">
        <v>12</v>
      </c>
      <c r="D920" s="4">
        <f t="shared" si="211"/>
        <v>10</v>
      </c>
      <c r="E920" s="4">
        <f t="shared" si="212"/>
        <v>8</v>
      </c>
      <c r="F920" s="4">
        <f t="shared" si="213"/>
        <v>2</v>
      </c>
      <c r="G920" s="20">
        <f t="shared" si="204"/>
        <v>373</v>
      </c>
      <c r="H920" s="17">
        <f t="shared" si="214"/>
        <v>0</v>
      </c>
      <c r="I920" s="17"/>
      <c r="J920" s="77"/>
      <c r="K920" s="7"/>
    </row>
    <row r="921" spans="1:11" ht="16.2" x14ac:dyDescent="0.3">
      <c r="A921" s="29"/>
      <c r="B921" s="47" t="s">
        <v>854</v>
      </c>
      <c r="C921" s="4">
        <v>8</v>
      </c>
      <c r="D921" s="4">
        <f t="shared" si="211"/>
        <v>7</v>
      </c>
      <c r="E921" s="4">
        <f t="shared" si="212"/>
        <v>7</v>
      </c>
      <c r="F921" s="4"/>
      <c r="G921" s="20"/>
      <c r="H921" s="17"/>
      <c r="I921" s="17"/>
      <c r="J921" s="77"/>
      <c r="K921" s="7"/>
    </row>
    <row r="922" spans="1:11" ht="16.2" x14ac:dyDescent="0.3">
      <c r="A922" s="29"/>
      <c r="B922" s="47" t="s">
        <v>855</v>
      </c>
      <c r="C922" s="4"/>
      <c r="D922" s="4" t="str">
        <f t="shared" si="211"/>
        <v/>
      </c>
      <c r="E922" s="4"/>
      <c r="F922" s="4"/>
      <c r="G922" s="20"/>
      <c r="H922" s="17"/>
      <c r="I922" s="17"/>
      <c r="J922" s="77"/>
      <c r="K922" s="7"/>
    </row>
    <row r="923" spans="1:11" ht="16.2" x14ac:dyDescent="0.3">
      <c r="A923" s="29"/>
      <c r="B923" s="47" t="s">
        <v>856</v>
      </c>
      <c r="C923" s="4">
        <v>12</v>
      </c>
      <c r="D923" s="4">
        <f t="shared" si="211"/>
        <v>10</v>
      </c>
      <c r="E923" s="4">
        <f t="shared" si="212"/>
        <v>8</v>
      </c>
      <c r="F923" s="4">
        <f t="shared" si="213"/>
        <v>2</v>
      </c>
      <c r="G923" s="20">
        <f t="shared" si="204"/>
        <v>373</v>
      </c>
      <c r="H923" s="17">
        <f t="shared" si="214"/>
        <v>0</v>
      </c>
      <c r="I923" s="17"/>
      <c r="J923" s="77"/>
      <c r="K923" s="7"/>
    </row>
    <row r="924" spans="1:11" ht="16.2" x14ac:dyDescent="0.3">
      <c r="A924" s="29"/>
      <c r="B924" s="47" t="s">
        <v>857</v>
      </c>
      <c r="C924" s="4">
        <v>12</v>
      </c>
      <c r="D924" s="4">
        <f t="shared" si="211"/>
        <v>10</v>
      </c>
      <c r="E924" s="4">
        <f t="shared" si="212"/>
        <v>8</v>
      </c>
      <c r="F924" s="4">
        <f t="shared" si="213"/>
        <v>2</v>
      </c>
      <c r="G924" s="20">
        <f t="shared" si="204"/>
        <v>373</v>
      </c>
      <c r="H924" s="17">
        <f t="shared" si="214"/>
        <v>0</v>
      </c>
      <c r="I924" s="17"/>
      <c r="J924" s="77"/>
      <c r="K924" s="7"/>
    </row>
    <row r="925" spans="1:11" ht="16.2" x14ac:dyDescent="0.3">
      <c r="A925" s="29"/>
      <c r="B925" s="47" t="s">
        <v>858</v>
      </c>
      <c r="C925" s="4">
        <v>12</v>
      </c>
      <c r="D925" s="4">
        <f t="shared" si="211"/>
        <v>10</v>
      </c>
      <c r="E925" s="4">
        <f t="shared" si="212"/>
        <v>8</v>
      </c>
      <c r="F925" s="4">
        <f t="shared" si="213"/>
        <v>2</v>
      </c>
      <c r="G925" s="20">
        <f t="shared" si="204"/>
        <v>373</v>
      </c>
      <c r="H925" s="17">
        <f t="shared" si="214"/>
        <v>0</v>
      </c>
      <c r="I925" s="17"/>
      <c r="J925" s="77"/>
      <c r="K925" s="7"/>
    </row>
    <row r="926" spans="1:11" ht="16.2" x14ac:dyDescent="0.3">
      <c r="A926" s="29"/>
      <c r="B926" s="47" t="s">
        <v>859</v>
      </c>
      <c r="C926" s="4">
        <v>12</v>
      </c>
      <c r="D926" s="4">
        <f t="shared" si="211"/>
        <v>10</v>
      </c>
      <c r="E926" s="4">
        <f t="shared" si="212"/>
        <v>8</v>
      </c>
      <c r="F926" s="4">
        <f t="shared" si="213"/>
        <v>2</v>
      </c>
      <c r="G926" s="20">
        <f t="shared" si="204"/>
        <v>373</v>
      </c>
      <c r="H926" s="17">
        <f t="shared" si="214"/>
        <v>0</v>
      </c>
      <c r="I926" s="17"/>
      <c r="J926" s="77"/>
      <c r="K926" s="7"/>
    </row>
    <row r="927" spans="1:11" ht="16.2" x14ac:dyDescent="0.3">
      <c r="A927" s="29"/>
      <c r="B927" s="47" t="s">
        <v>860</v>
      </c>
      <c r="C927" s="4">
        <v>12</v>
      </c>
      <c r="D927" s="4">
        <f t="shared" si="211"/>
        <v>10</v>
      </c>
      <c r="E927" s="4">
        <f t="shared" si="212"/>
        <v>8</v>
      </c>
      <c r="F927" s="4">
        <f t="shared" si="213"/>
        <v>2</v>
      </c>
      <c r="G927" s="20">
        <f t="shared" si="204"/>
        <v>373</v>
      </c>
      <c r="H927" s="17">
        <f t="shared" si="214"/>
        <v>0</v>
      </c>
      <c r="I927" s="17"/>
      <c r="J927" s="77"/>
      <c r="K927" s="7"/>
    </row>
    <row r="928" spans="1:11" ht="16.2" x14ac:dyDescent="0.3">
      <c r="A928" s="29"/>
      <c r="B928" s="47" t="s">
        <v>861</v>
      </c>
      <c r="C928" s="4">
        <v>8</v>
      </c>
      <c r="D928" s="4">
        <f t="shared" si="211"/>
        <v>7</v>
      </c>
      <c r="E928" s="4">
        <f t="shared" si="212"/>
        <v>7</v>
      </c>
      <c r="F928" s="4"/>
      <c r="G928" s="20">
        <f t="shared" si="204"/>
        <v>0</v>
      </c>
      <c r="H928" s="17"/>
      <c r="I928" s="17"/>
      <c r="J928" s="77"/>
      <c r="K928" s="7"/>
    </row>
    <row r="929" spans="1:11" ht="16.2" x14ac:dyDescent="0.3">
      <c r="A929" s="29"/>
      <c r="B929" s="47" t="s">
        <v>862</v>
      </c>
      <c r="C929" s="4"/>
      <c r="D929" s="4" t="str">
        <f t="shared" si="211"/>
        <v/>
      </c>
      <c r="E929" s="4"/>
      <c r="F929" s="4"/>
      <c r="G929" s="20">
        <f t="shared" si="204"/>
        <v>0</v>
      </c>
      <c r="H929" s="17"/>
      <c r="I929" s="17"/>
      <c r="J929" s="77"/>
      <c r="K929" s="7"/>
    </row>
    <row r="930" spans="1:11" ht="16.2" x14ac:dyDescent="0.3">
      <c r="A930" s="29"/>
      <c r="B930" s="47" t="s">
        <v>863</v>
      </c>
      <c r="C930" s="4">
        <v>12</v>
      </c>
      <c r="D930" s="4">
        <f t="shared" si="211"/>
        <v>10</v>
      </c>
      <c r="E930" s="4">
        <f t="shared" si="212"/>
        <v>8</v>
      </c>
      <c r="F930" s="4">
        <f t="shared" si="213"/>
        <v>2</v>
      </c>
      <c r="G930" s="20">
        <f t="shared" si="204"/>
        <v>373</v>
      </c>
      <c r="H930" s="17">
        <f t="shared" si="214"/>
        <v>0</v>
      </c>
      <c r="I930" s="17"/>
      <c r="J930" s="77"/>
      <c r="K930" s="7"/>
    </row>
    <row r="931" spans="1:11" ht="16.2" x14ac:dyDescent="0.3">
      <c r="A931" s="29"/>
      <c r="B931" s="47" t="s">
        <v>864</v>
      </c>
      <c r="C931" s="4">
        <v>12</v>
      </c>
      <c r="D931" s="4">
        <f t="shared" si="211"/>
        <v>10</v>
      </c>
      <c r="E931" s="4">
        <f t="shared" si="212"/>
        <v>8</v>
      </c>
      <c r="F931" s="4">
        <f t="shared" si="213"/>
        <v>2</v>
      </c>
      <c r="G931" s="20">
        <f t="shared" si="204"/>
        <v>373</v>
      </c>
      <c r="H931" s="17">
        <f t="shared" si="214"/>
        <v>0</v>
      </c>
      <c r="I931" s="17"/>
      <c r="J931" s="77"/>
      <c r="K931" s="7"/>
    </row>
    <row r="932" spans="1:11" ht="16.2" x14ac:dyDescent="0.3">
      <c r="A932" s="29"/>
      <c r="B932" s="47" t="s">
        <v>865</v>
      </c>
      <c r="C932" s="4">
        <v>12</v>
      </c>
      <c r="D932" s="4">
        <f t="shared" si="211"/>
        <v>10</v>
      </c>
      <c r="E932" s="4">
        <f t="shared" si="212"/>
        <v>8</v>
      </c>
      <c r="F932" s="4">
        <f t="shared" si="213"/>
        <v>2</v>
      </c>
      <c r="G932" s="20">
        <f t="shared" si="204"/>
        <v>373</v>
      </c>
      <c r="H932" s="17">
        <f t="shared" si="214"/>
        <v>0</v>
      </c>
      <c r="I932" s="17"/>
      <c r="J932" s="77"/>
      <c r="K932" s="7"/>
    </row>
    <row r="933" spans="1:11" ht="16.2" x14ac:dyDescent="0.3">
      <c r="A933" s="29"/>
      <c r="B933" s="47" t="s">
        <v>866</v>
      </c>
      <c r="C933" s="4">
        <v>12</v>
      </c>
      <c r="D933" s="4">
        <f t="shared" si="211"/>
        <v>10</v>
      </c>
      <c r="E933" s="4">
        <f t="shared" si="212"/>
        <v>8</v>
      </c>
      <c r="F933" s="4">
        <f t="shared" si="213"/>
        <v>2</v>
      </c>
      <c r="G933" s="20">
        <f t="shared" si="204"/>
        <v>373</v>
      </c>
      <c r="H933" s="17">
        <f t="shared" si="214"/>
        <v>0</v>
      </c>
      <c r="I933" s="17"/>
      <c r="J933" s="77"/>
      <c r="K933" s="7"/>
    </row>
    <row r="934" spans="1:11" ht="16.2" x14ac:dyDescent="0.3">
      <c r="A934" s="29"/>
      <c r="B934" s="47" t="s">
        <v>867</v>
      </c>
      <c r="C934" s="4">
        <v>12</v>
      </c>
      <c r="D934" s="4">
        <f t="shared" si="211"/>
        <v>10</v>
      </c>
      <c r="E934" s="4">
        <f t="shared" si="212"/>
        <v>8</v>
      </c>
      <c r="F934" s="4">
        <f t="shared" si="213"/>
        <v>2</v>
      </c>
      <c r="G934" s="20">
        <f t="shared" si="204"/>
        <v>373</v>
      </c>
      <c r="H934" s="17">
        <f t="shared" si="214"/>
        <v>0</v>
      </c>
      <c r="I934" s="17"/>
      <c r="J934" s="77"/>
      <c r="K934" s="7"/>
    </row>
    <row r="935" spans="1:11" ht="16.2" x14ac:dyDescent="0.3">
      <c r="A935" s="29"/>
      <c r="B935" s="47" t="s">
        <v>868</v>
      </c>
      <c r="C935" s="4">
        <v>8</v>
      </c>
      <c r="D935" s="4">
        <f t="shared" si="211"/>
        <v>7</v>
      </c>
      <c r="E935" s="4">
        <f t="shared" si="212"/>
        <v>7</v>
      </c>
      <c r="F935" s="4"/>
      <c r="G935" s="20"/>
      <c r="H935" s="17"/>
      <c r="I935" s="17"/>
      <c r="J935" s="77"/>
      <c r="K935" s="7"/>
    </row>
    <row r="936" spans="1:11" ht="16.2" x14ac:dyDescent="0.3">
      <c r="A936" s="29"/>
      <c r="B936" s="47" t="s">
        <v>869</v>
      </c>
      <c r="C936" s="4"/>
      <c r="D936" s="4" t="str">
        <f t="shared" si="211"/>
        <v/>
      </c>
      <c r="E936" s="4"/>
      <c r="F936" s="4"/>
      <c r="G936" s="20"/>
      <c r="H936" s="17"/>
      <c r="I936" s="17"/>
      <c r="J936" s="77"/>
      <c r="K936" s="7"/>
    </row>
    <row r="937" spans="1:11" ht="16.2" x14ac:dyDescent="0.3">
      <c r="A937" s="29"/>
      <c r="B937" s="47" t="s">
        <v>870</v>
      </c>
      <c r="C937" s="4">
        <v>12</v>
      </c>
      <c r="D937" s="4">
        <f t="shared" si="211"/>
        <v>10</v>
      </c>
      <c r="E937" s="4">
        <f t="shared" si="212"/>
        <v>8</v>
      </c>
      <c r="F937" s="4">
        <f t="shared" si="213"/>
        <v>2</v>
      </c>
      <c r="G937" s="20">
        <f t="shared" ref="G937:G1002" si="215">ROUND(IF(2&lt;F937,2,F937)*140*4/3,0)</f>
        <v>373</v>
      </c>
      <c r="H937" s="17">
        <f t="shared" ref="H937:H948" si="216">IF(F937&gt;2,F937-2,0)*140*5/3</f>
        <v>0</v>
      </c>
      <c r="I937" s="17"/>
      <c r="J937" s="77"/>
      <c r="K937" s="7"/>
    </row>
    <row r="938" spans="1:11" ht="16.2" x14ac:dyDescent="0.3">
      <c r="A938" s="29"/>
      <c r="B938" s="47" t="s">
        <v>871</v>
      </c>
      <c r="C938" s="4">
        <v>12</v>
      </c>
      <c r="D938" s="4">
        <f t="shared" si="211"/>
        <v>10</v>
      </c>
      <c r="E938" s="4">
        <f t="shared" si="212"/>
        <v>8</v>
      </c>
      <c r="F938" s="4">
        <f t="shared" si="213"/>
        <v>2</v>
      </c>
      <c r="G938" s="20">
        <f t="shared" si="215"/>
        <v>373</v>
      </c>
      <c r="H938" s="17">
        <f t="shared" si="216"/>
        <v>0</v>
      </c>
      <c r="I938" s="17"/>
      <c r="J938" s="77"/>
      <c r="K938" s="7"/>
    </row>
    <row r="939" spans="1:11" ht="16.2" x14ac:dyDescent="0.3">
      <c r="A939" s="29"/>
      <c r="B939" s="47" t="s">
        <v>872</v>
      </c>
      <c r="C939" s="4">
        <v>12</v>
      </c>
      <c r="D939" s="4">
        <f t="shared" si="211"/>
        <v>10</v>
      </c>
      <c r="E939" s="4">
        <f t="shared" si="212"/>
        <v>8</v>
      </c>
      <c r="F939" s="4">
        <f t="shared" si="213"/>
        <v>2</v>
      </c>
      <c r="G939" s="20">
        <f t="shared" si="215"/>
        <v>373</v>
      </c>
      <c r="H939" s="17">
        <f t="shared" si="216"/>
        <v>0</v>
      </c>
      <c r="I939" s="17"/>
      <c r="J939" s="77"/>
      <c r="K939" s="7"/>
    </row>
    <row r="940" spans="1:11" ht="16.2" x14ac:dyDescent="0.3">
      <c r="A940" s="29"/>
      <c r="B940" s="47" t="s">
        <v>873</v>
      </c>
      <c r="C940" s="4">
        <v>12</v>
      </c>
      <c r="D940" s="4">
        <f t="shared" si="211"/>
        <v>10</v>
      </c>
      <c r="E940" s="4">
        <f t="shared" si="212"/>
        <v>8</v>
      </c>
      <c r="F940" s="4">
        <f t="shared" si="213"/>
        <v>2</v>
      </c>
      <c r="G940" s="20">
        <f t="shared" si="215"/>
        <v>373</v>
      </c>
      <c r="H940" s="17">
        <f t="shared" si="216"/>
        <v>0</v>
      </c>
      <c r="I940" s="17"/>
      <c r="J940" s="77"/>
      <c r="K940" s="7"/>
    </row>
    <row r="941" spans="1:11" ht="16.2" x14ac:dyDescent="0.3">
      <c r="A941" s="29"/>
      <c r="B941" s="47" t="s">
        <v>874</v>
      </c>
      <c r="C941" s="4">
        <v>12</v>
      </c>
      <c r="D941" s="4">
        <f t="shared" si="211"/>
        <v>10</v>
      </c>
      <c r="E941" s="4">
        <f t="shared" si="212"/>
        <v>8</v>
      </c>
      <c r="F941" s="4">
        <f t="shared" si="213"/>
        <v>2</v>
      </c>
      <c r="G941" s="20">
        <f t="shared" si="215"/>
        <v>373</v>
      </c>
      <c r="H941" s="17">
        <f t="shared" si="216"/>
        <v>0</v>
      </c>
      <c r="I941" s="17"/>
      <c r="J941" s="77"/>
      <c r="K941" s="7"/>
    </row>
    <row r="942" spans="1:11" ht="16.2" x14ac:dyDescent="0.3">
      <c r="A942" s="29"/>
      <c r="B942" s="47" t="s">
        <v>875</v>
      </c>
      <c r="C942" s="4">
        <v>8</v>
      </c>
      <c r="D942" s="4">
        <f t="shared" si="211"/>
        <v>7</v>
      </c>
      <c r="E942" s="4">
        <f t="shared" si="212"/>
        <v>7</v>
      </c>
      <c r="F942" s="4"/>
      <c r="G942" s="20"/>
      <c r="H942" s="17"/>
      <c r="I942" s="17"/>
      <c r="J942" s="77"/>
      <c r="K942" s="7"/>
    </row>
    <row r="943" spans="1:11" ht="16.2" x14ac:dyDescent="0.3">
      <c r="A943" s="29"/>
      <c r="B943" s="47" t="s">
        <v>876</v>
      </c>
      <c r="C943" s="4"/>
      <c r="D943" s="4" t="str">
        <f t="shared" si="211"/>
        <v/>
      </c>
      <c r="E943" s="4"/>
      <c r="F943" s="4"/>
      <c r="G943" s="20"/>
      <c r="H943" s="17"/>
      <c r="I943" s="17"/>
      <c r="J943" s="77"/>
      <c r="K943" s="7"/>
    </row>
    <row r="944" spans="1:11" ht="16.2" x14ac:dyDescent="0.3">
      <c r="A944" s="29"/>
      <c r="B944" s="47" t="s">
        <v>877</v>
      </c>
      <c r="C944" s="4">
        <v>12</v>
      </c>
      <c r="D944" s="4">
        <f t="shared" si="211"/>
        <v>10</v>
      </c>
      <c r="E944" s="4">
        <f t="shared" si="212"/>
        <v>8</v>
      </c>
      <c r="F944" s="4">
        <f t="shared" si="213"/>
        <v>2</v>
      </c>
      <c r="G944" s="20">
        <f t="shared" si="215"/>
        <v>373</v>
      </c>
      <c r="H944" s="17">
        <f t="shared" si="216"/>
        <v>0</v>
      </c>
      <c r="I944" s="17"/>
      <c r="J944" s="77"/>
      <c r="K944" s="7"/>
    </row>
    <row r="945" spans="1:11" ht="16.2" x14ac:dyDescent="0.3">
      <c r="A945" s="29"/>
      <c r="B945" s="47" t="s">
        <v>878</v>
      </c>
      <c r="C945" s="4">
        <v>12</v>
      </c>
      <c r="D945" s="4">
        <f t="shared" si="211"/>
        <v>10</v>
      </c>
      <c r="E945" s="4">
        <f t="shared" si="212"/>
        <v>8</v>
      </c>
      <c r="F945" s="4">
        <f t="shared" si="213"/>
        <v>2</v>
      </c>
      <c r="G945" s="20">
        <f t="shared" si="215"/>
        <v>373</v>
      </c>
      <c r="H945" s="17">
        <f t="shared" si="216"/>
        <v>0</v>
      </c>
      <c r="I945" s="17"/>
      <c r="J945" s="77"/>
      <c r="K945" s="7"/>
    </row>
    <row r="946" spans="1:11" ht="16.2" x14ac:dyDescent="0.3">
      <c r="A946" s="29"/>
      <c r="B946" s="47" t="s">
        <v>879</v>
      </c>
      <c r="C946" s="4">
        <v>12</v>
      </c>
      <c r="D946" s="4">
        <f t="shared" si="211"/>
        <v>10</v>
      </c>
      <c r="E946" s="4">
        <f t="shared" si="212"/>
        <v>8</v>
      </c>
      <c r="F946" s="4">
        <f t="shared" si="213"/>
        <v>2</v>
      </c>
      <c r="G946" s="20">
        <f t="shared" si="215"/>
        <v>373</v>
      </c>
      <c r="H946" s="17">
        <f t="shared" si="216"/>
        <v>0</v>
      </c>
      <c r="I946" s="17"/>
      <c r="J946" s="77"/>
      <c r="K946" s="7"/>
    </row>
    <row r="947" spans="1:11" ht="16.2" x14ac:dyDescent="0.3">
      <c r="A947" s="29"/>
      <c r="B947" s="47" t="s">
        <v>880</v>
      </c>
      <c r="C947" s="4">
        <v>12</v>
      </c>
      <c r="D947" s="4">
        <f t="shared" si="211"/>
        <v>10</v>
      </c>
      <c r="E947" s="4">
        <f t="shared" si="212"/>
        <v>8</v>
      </c>
      <c r="F947" s="4">
        <f t="shared" si="213"/>
        <v>2</v>
      </c>
      <c r="G947" s="20">
        <f t="shared" si="215"/>
        <v>373</v>
      </c>
      <c r="H947" s="17">
        <f t="shared" si="216"/>
        <v>0</v>
      </c>
      <c r="I947" s="17"/>
      <c r="J947" s="77"/>
      <c r="K947" s="7"/>
    </row>
    <row r="948" spans="1:11" ht="16.2" x14ac:dyDescent="0.3">
      <c r="A948" s="29"/>
      <c r="B948" s="8" t="s">
        <v>59</v>
      </c>
      <c r="C948" s="4"/>
      <c r="D948" s="4">
        <v>204</v>
      </c>
      <c r="E948" s="4"/>
      <c r="F948" s="4">
        <f>SUM(F918:F947)</f>
        <v>44</v>
      </c>
      <c r="G948" s="20">
        <f t="shared" si="215"/>
        <v>373</v>
      </c>
      <c r="H948" s="17">
        <f t="shared" si="216"/>
        <v>9800</v>
      </c>
      <c r="I948" s="17"/>
      <c r="J948" s="77">
        <f>D948*140</f>
        <v>28560</v>
      </c>
      <c r="K948" s="7"/>
    </row>
    <row r="949" spans="1:11" ht="32.4" x14ac:dyDescent="0.3">
      <c r="A949" s="29"/>
      <c r="B949" s="90" t="s">
        <v>1849</v>
      </c>
      <c r="C949" s="4"/>
      <c r="D949" s="4"/>
      <c r="E949" s="4"/>
      <c r="F949" s="4"/>
      <c r="G949" s="20"/>
      <c r="H949" s="1"/>
      <c r="I949" s="1"/>
      <c r="J949" s="43">
        <v>8214</v>
      </c>
      <c r="K949" s="4"/>
    </row>
    <row r="950" spans="1:11" ht="16.2" x14ac:dyDescent="0.3">
      <c r="A950" s="29"/>
      <c r="B950" s="8" t="s">
        <v>1817</v>
      </c>
      <c r="C950" s="4"/>
      <c r="D950" s="4"/>
      <c r="E950" s="4"/>
      <c r="F950" s="4"/>
      <c r="G950" s="20"/>
      <c r="H950" s="1"/>
      <c r="I950" s="1"/>
      <c r="J950" s="77">
        <f>J948+J949</f>
        <v>36774</v>
      </c>
      <c r="K950" s="4"/>
    </row>
    <row r="951" spans="1:11" ht="32.4" x14ac:dyDescent="0.3">
      <c r="A951" s="29"/>
      <c r="B951" s="90" t="s">
        <v>1853</v>
      </c>
      <c r="C951" s="4"/>
      <c r="D951" s="4"/>
      <c r="E951" s="4"/>
      <c r="F951" s="4"/>
      <c r="G951" s="20"/>
      <c r="H951" s="1"/>
      <c r="I951" s="1"/>
      <c r="J951" s="43">
        <v>43000</v>
      </c>
      <c r="K951" s="4"/>
    </row>
    <row r="952" spans="1:11" ht="16.2" x14ac:dyDescent="0.3">
      <c r="A952" s="29"/>
      <c r="B952" s="8" t="s">
        <v>405</v>
      </c>
      <c r="C952" s="9"/>
      <c r="D952" s="9"/>
      <c r="E952" s="9"/>
      <c r="F952" s="9"/>
      <c r="G952" s="38"/>
      <c r="H952" s="10"/>
      <c r="I952" s="10"/>
      <c r="J952" s="78">
        <f>J951-J950</f>
        <v>6226</v>
      </c>
      <c r="K952" s="9"/>
    </row>
    <row r="953" spans="1:11" ht="16.2" x14ac:dyDescent="0.3">
      <c r="A953" s="29"/>
      <c r="G953" s="20"/>
      <c r="K953" s="29"/>
    </row>
    <row r="954" spans="1:11" ht="16.2" x14ac:dyDescent="0.3">
      <c r="A954" s="29"/>
      <c r="B954" s="47" t="s">
        <v>881</v>
      </c>
      <c r="C954" s="4">
        <v>12</v>
      </c>
      <c r="D954" s="4">
        <f>IF((OR(C954&gt;12,C954=12)),C954-2,IF(C954=8,C954-1,""))</f>
        <v>10</v>
      </c>
      <c r="E954" s="4">
        <f t="shared" ref="E954:E955" si="217">IF(D954&lt;8,D954,8)</f>
        <v>8</v>
      </c>
      <c r="F954" s="4">
        <f t="shared" ref="F954:F982" si="218">D954-8</f>
        <v>2</v>
      </c>
      <c r="G954" s="20">
        <f t="shared" si="215"/>
        <v>373</v>
      </c>
      <c r="H954" s="17">
        <f t="shared" ref="H954:H982" si="219">IF(F954&gt;2,F954-2,0)*140*5/3</f>
        <v>0</v>
      </c>
      <c r="I954" s="17"/>
      <c r="J954" s="77"/>
      <c r="K954" s="7"/>
    </row>
    <row r="955" spans="1:11" ht="16.2" x14ac:dyDescent="0.3">
      <c r="A955" s="29"/>
      <c r="B955" s="47" t="s">
        <v>882</v>
      </c>
      <c r="C955" s="4">
        <v>8</v>
      </c>
      <c r="D955" s="4">
        <f t="shared" ref="D955:D983" si="220">IF((OR(C955&gt;12,C955=12)),C955-2,IF(C955=8,C955-1,""))</f>
        <v>7</v>
      </c>
      <c r="E955" s="4">
        <f t="shared" si="217"/>
        <v>7</v>
      </c>
      <c r="F955" s="4"/>
      <c r="G955" s="20"/>
      <c r="H955" s="17"/>
      <c r="I955" s="17"/>
      <c r="J955" s="77"/>
      <c r="K955" s="7"/>
    </row>
    <row r="956" spans="1:11" ht="16.2" x14ac:dyDescent="0.3">
      <c r="A956" s="29"/>
      <c r="B956" s="47" t="s">
        <v>883</v>
      </c>
      <c r="C956" s="4"/>
      <c r="D956" s="4" t="str">
        <f t="shared" si="220"/>
        <v/>
      </c>
      <c r="E956" s="4"/>
      <c r="F956" s="4"/>
      <c r="G956" s="20"/>
      <c r="H956" s="17"/>
      <c r="I956" s="17"/>
      <c r="J956" s="77"/>
      <c r="K956" s="7"/>
    </row>
    <row r="957" spans="1:11" ht="16.2" x14ac:dyDescent="0.3">
      <c r="A957" s="29"/>
      <c r="B957" s="179" t="s">
        <v>2136</v>
      </c>
      <c r="C957" s="19"/>
      <c r="D957" s="19" t="str">
        <f t="shared" si="220"/>
        <v/>
      </c>
      <c r="E957" s="19"/>
      <c r="F957" s="19"/>
      <c r="G957" s="20"/>
      <c r="H957" s="20"/>
      <c r="I957" s="20"/>
      <c r="J957" s="91"/>
      <c r="K957" s="21"/>
    </row>
    <row r="958" spans="1:11" ht="16.2" x14ac:dyDescent="0.3">
      <c r="A958" s="29"/>
      <c r="B958" s="47" t="s">
        <v>884</v>
      </c>
      <c r="C958" s="4"/>
      <c r="D958" s="4" t="str">
        <f t="shared" si="220"/>
        <v/>
      </c>
      <c r="E958" s="4"/>
      <c r="F958" s="4"/>
      <c r="G958" s="20"/>
      <c r="H958" s="17"/>
      <c r="I958" s="17"/>
      <c r="J958" s="77"/>
      <c r="K958" s="7"/>
    </row>
    <row r="959" spans="1:11" ht="16.2" x14ac:dyDescent="0.3">
      <c r="A959" s="29"/>
      <c r="B959" s="47" t="s">
        <v>885</v>
      </c>
      <c r="C959" s="4">
        <v>12</v>
      </c>
      <c r="D959" s="4">
        <f t="shared" si="220"/>
        <v>10</v>
      </c>
      <c r="E959" s="4">
        <f t="shared" ref="E959:E984" si="221">IF(D959&lt;8,D959,8)</f>
        <v>8</v>
      </c>
      <c r="F959" s="4">
        <f t="shared" si="218"/>
        <v>2</v>
      </c>
      <c r="G959" s="20">
        <f t="shared" si="215"/>
        <v>373</v>
      </c>
      <c r="H959" s="17">
        <f t="shared" si="219"/>
        <v>0</v>
      </c>
      <c r="I959" s="17"/>
      <c r="J959" s="77"/>
      <c r="K959" s="7"/>
    </row>
    <row r="960" spans="1:11" ht="16.2" x14ac:dyDescent="0.3">
      <c r="A960" s="29"/>
      <c r="B960" s="47" t="s">
        <v>886</v>
      </c>
      <c r="C960" s="4">
        <v>12</v>
      </c>
      <c r="D960" s="4">
        <f t="shared" si="220"/>
        <v>10</v>
      </c>
      <c r="E960" s="4">
        <f t="shared" si="221"/>
        <v>8</v>
      </c>
      <c r="F960" s="4">
        <f t="shared" si="218"/>
        <v>2</v>
      </c>
      <c r="G960" s="20">
        <f t="shared" si="215"/>
        <v>373</v>
      </c>
      <c r="H960" s="17">
        <f t="shared" si="219"/>
        <v>0</v>
      </c>
      <c r="I960" s="17"/>
      <c r="J960" s="77"/>
      <c r="K960" s="7"/>
    </row>
    <row r="961" spans="1:11" ht="16.2" x14ac:dyDescent="0.3">
      <c r="A961" s="29"/>
      <c r="B961" s="47" t="s">
        <v>887</v>
      </c>
      <c r="C961" s="4">
        <v>12</v>
      </c>
      <c r="D961" s="4">
        <f t="shared" si="220"/>
        <v>10</v>
      </c>
      <c r="E961" s="4">
        <f t="shared" si="221"/>
        <v>8</v>
      </c>
      <c r="F961" s="4">
        <f t="shared" si="218"/>
        <v>2</v>
      </c>
      <c r="G961" s="20">
        <f t="shared" si="215"/>
        <v>373</v>
      </c>
      <c r="H961" s="17">
        <f t="shared" si="219"/>
        <v>0</v>
      </c>
      <c r="I961" s="17"/>
      <c r="J961" s="77"/>
      <c r="K961" s="7"/>
    </row>
    <row r="962" spans="1:11" ht="16.2" x14ac:dyDescent="0.3">
      <c r="A962" s="29"/>
      <c r="B962" s="47" t="s">
        <v>888</v>
      </c>
      <c r="C962" s="4">
        <v>8</v>
      </c>
      <c r="D962" s="4">
        <f t="shared" si="220"/>
        <v>7</v>
      </c>
      <c r="E962" s="4">
        <f t="shared" si="221"/>
        <v>7</v>
      </c>
      <c r="F962" s="4"/>
      <c r="G962" s="20">
        <f t="shared" si="215"/>
        <v>0</v>
      </c>
      <c r="H962" s="17"/>
      <c r="I962" s="17"/>
      <c r="J962" s="77"/>
      <c r="K962" s="7"/>
    </row>
    <row r="963" spans="1:11" ht="16.2" x14ac:dyDescent="0.3">
      <c r="A963" s="29"/>
      <c r="B963" s="47" t="s">
        <v>889</v>
      </c>
      <c r="C963" s="4"/>
      <c r="D963" s="4" t="str">
        <f t="shared" si="220"/>
        <v/>
      </c>
      <c r="E963" s="4"/>
      <c r="F963" s="4"/>
      <c r="G963" s="20">
        <f t="shared" si="215"/>
        <v>0</v>
      </c>
      <c r="H963" s="17"/>
      <c r="I963" s="17"/>
      <c r="J963" s="77"/>
      <c r="K963" s="7"/>
    </row>
    <row r="964" spans="1:11" ht="16.2" x14ac:dyDescent="0.3">
      <c r="A964" s="29"/>
      <c r="B964" s="47" t="s">
        <v>890</v>
      </c>
      <c r="C964" s="4">
        <v>12</v>
      </c>
      <c r="D964" s="4">
        <v>10</v>
      </c>
      <c r="E964" s="4">
        <f t="shared" si="221"/>
        <v>8</v>
      </c>
      <c r="F964" s="4">
        <f t="shared" si="218"/>
        <v>2</v>
      </c>
      <c r="G964" s="20">
        <f t="shared" si="215"/>
        <v>373</v>
      </c>
      <c r="H964" s="17">
        <f t="shared" si="219"/>
        <v>0</v>
      </c>
      <c r="I964" s="17"/>
      <c r="J964" s="77"/>
      <c r="K964" s="7"/>
    </row>
    <row r="965" spans="1:11" ht="16.2" x14ac:dyDescent="0.3">
      <c r="A965" s="29"/>
      <c r="B965" s="47" t="s">
        <v>891</v>
      </c>
      <c r="C965" s="4">
        <v>12</v>
      </c>
      <c r="D965" s="4">
        <f t="shared" si="220"/>
        <v>10</v>
      </c>
      <c r="E965" s="4">
        <f t="shared" si="221"/>
        <v>8</v>
      </c>
      <c r="F965" s="4">
        <f t="shared" si="218"/>
        <v>2</v>
      </c>
      <c r="G965" s="20">
        <f t="shared" si="215"/>
        <v>373</v>
      </c>
      <c r="H965" s="17">
        <f t="shared" si="219"/>
        <v>0</v>
      </c>
      <c r="I965" s="17"/>
      <c r="J965" s="77"/>
      <c r="K965" s="7"/>
    </row>
    <row r="966" spans="1:11" ht="16.2" x14ac:dyDescent="0.3">
      <c r="A966" s="29"/>
      <c r="B966" s="47" t="s">
        <v>892</v>
      </c>
      <c r="C966" s="4">
        <v>12</v>
      </c>
      <c r="D966" s="4">
        <f t="shared" si="220"/>
        <v>10</v>
      </c>
      <c r="E966" s="4">
        <f t="shared" si="221"/>
        <v>8</v>
      </c>
      <c r="F966" s="4">
        <f t="shared" si="218"/>
        <v>2</v>
      </c>
      <c r="G966" s="20">
        <f t="shared" si="215"/>
        <v>373</v>
      </c>
      <c r="H966" s="17">
        <f t="shared" si="219"/>
        <v>0</v>
      </c>
      <c r="I966" s="17"/>
      <c r="J966" s="77"/>
      <c r="K966" s="7"/>
    </row>
    <row r="967" spans="1:11" ht="16.2" x14ac:dyDescent="0.3">
      <c r="A967" s="29"/>
      <c r="B967" s="47" t="s">
        <v>893</v>
      </c>
      <c r="C967" s="4">
        <v>12</v>
      </c>
      <c r="D967" s="4">
        <f t="shared" si="220"/>
        <v>10</v>
      </c>
      <c r="E967" s="4">
        <f t="shared" si="221"/>
        <v>8</v>
      </c>
      <c r="F967" s="4">
        <f t="shared" si="218"/>
        <v>2</v>
      </c>
      <c r="G967" s="20">
        <f t="shared" si="215"/>
        <v>373</v>
      </c>
      <c r="H967" s="17">
        <f t="shared" si="219"/>
        <v>0</v>
      </c>
      <c r="I967" s="17"/>
      <c r="J967" s="77"/>
      <c r="K967" s="7"/>
    </row>
    <row r="968" spans="1:11" ht="16.2" x14ac:dyDescent="0.3">
      <c r="A968" s="29"/>
      <c r="B968" s="47" t="s">
        <v>894</v>
      </c>
      <c r="C968" s="4">
        <v>12</v>
      </c>
      <c r="D968" s="4">
        <f t="shared" si="220"/>
        <v>10</v>
      </c>
      <c r="E968" s="4">
        <f t="shared" si="221"/>
        <v>8</v>
      </c>
      <c r="F968" s="4">
        <f t="shared" si="218"/>
        <v>2</v>
      </c>
      <c r="G968" s="20">
        <f t="shared" si="215"/>
        <v>373</v>
      </c>
      <c r="H968" s="17">
        <f t="shared" si="219"/>
        <v>0</v>
      </c>
      <c r="I968" s="17"/>
      <c r="J968" s="77"/>
      <c r="K968" s="7"/>
    </row>
    <row r="969" spans="1:11" ht="16.2" x14ac:dyDescent="0.3">
      <c r="A969" s="29"/>
      <c r="B969" s="47" t="s">
        <v>895</v>
      </c>
      <c r="C969" s="4">
        <v>8</v>
      </c>
      <c r="D969" s="4">
        <f t="shared" si="220"/>
        <v>7</v>
      </c>
      <c r="E969" s="4">
        <f t="shared" si="221"/>
        <v>7</v>
      </c>
      <c r="F969" s="4"/>
      <c r="G969" s="20"/>
      <c r="H969" s="17"/>
      <c r="I969" s="17"/>
      <c r="J969" s="77"/>
      <c r="K969" s="7"/>
    </row>
    <row r="970" spans="1:11" ht="16.2" x14ac:dyDescent="0.3">
      <c r="A970" s="29"/>
      <c r="B970" s="47" t="s">
        <v>896</v>
      </c>
      <c r="C970" s="4"/>
      <c r="D970" s="4" t="str">
        <f t="shared" si="220"/>
        <v/>
      </c>
      <c r="E970" s="4"/>
      <c r="F970" s="4"/>
      <c r="G970" s="20"/>
      <c r="H970" s="17"/>
      <c r="I970" s="17"/>
      <c r="J970" s="77"/>
      <c r="K970" s="7"/>
    </row>
    <row r="971" spans="1:11" ht="16.2" x14ac:dyDescent="0.3">
      <c r="A971" s="29"/>
      <c r="B971" s="47" t="s">
        <v>897</v>
      </c>
      <c r="C971" s="4">
        <v>12</v>
      </c>
      <c r="D971" s="4">
        <f t="shared" si="220"/>
        <v>10</v>
      </c>
      <c r="E971" s="4">
        <f t="shared" si="221"/>
        <v>8</v>
      </c>
      <c r="F971" s="4">
        <f t="shared" si="218"/>
        <v>2</v>
      </c>
      <c r="G971" s="20">
        <f t="shared" si="215"/>
        <v>373</v>
      </c>
      <c r="H971" s="17">
        <f t="shared" si="219"/>
        <v>0</v>
      </c>
      <c r="I971" s="17"/>
      <c r="J971" s="77"/>
      <c r="K971" s="7"/>
    </row>
    <row r="972" spans="1:11" ht="16.2" x14ac:dyDescent="0.3">
      <c r="A972" s="29"/>
      <c r="B972" s="47" t="s">
        <v>898</v>
      </c>
      <c r="C972" s="4">
        <v>12</v>
      </c>
      <c r="D972" s="4">
        <f t="shared" si="220"/>
        <v>10</v>
      </c>
      <c r="E972" s="4">
        <f t="shared" si="221"/>
        <v>8</v>
      </c>
      <c r="F972" s="4">
        <f t="shared" si="218"/>
        <v>2</v>
      </c>
      <c r="G972" s="20">
        <f t="shared" si="215"/>
        <v>373</v>
      </c>
      <c r="H972" s="17">
        <f t="shared" si="219"/>
        <v>0</v>
      </c>
      <c r="I972" s="17"/>
      <c r="J972" s="77"/>
      <c r="K972" s="7"/>
    </row>
    <row r="973" spans="1:11" s="140" customFormat="1" ht="32.4" x14ac:dyDescent="0.3">
      <c r="A973" s="139"/>
      <c r="B973" s="118" t="s">
        <v>1927</v>
      </c>
      <c r="C973" s="10">
        <v>12</v>
      </c>
      <c r="D973" s="10">
        <f t="shared" si="220"/>
        <v>10</v>
      </c>
      <c r="E973" s="10">
        <f t="shared" si="221"/>
        <v>8</v>
      </c>
      <c r="F973" s="10">
        <f t="shared" si="218"/>
        <v>2</v>
      </c>
      <c r="G973" s="38">
        <f t="shared" si="215"/>
        <v>373</v>
      </c>
      <c r="H973" s="38">
        <f t="shared" si="219"/>
        <v>0</v>
      </c>
      <c r="I973" s="38"/>
      <c r="J973" s="82"/>
      <c r="K973" s="38">
        <f>140*8*2+140*2*4/3</f>
        <v>2613.3333333333335</v>
      </c>
    </row>
    <row r="974" spans="1:11" ht="16.2" x14ac:dyDescent="0.3">
      <c r="A974" s="29"/>
      <c r="B974" s="57" t="s">
        <v>899</v>
      </c>
      <c r="C974" s="4">
        <v>12</v>
      </c>
      <c r="D974" s="4">
        <f t="shared" si="220"/>
        <v>10</v>
      </c>
      <c r="E974" s="4">
        <f t="shared" si="221"/>
        <v>8</v>
      </c>
      <c r="F974" s="4">
        <f t="shared" si="218"/>
        <v>2</v>
      </c>
      <c r="G974" s="20">
        <f t="shared" si="215"/>
        <v>373</v>
      </c>
      <c r="H974" s="17">
        <f t="shared" si="219"/>
        <v>0</v>
      </c>
      <c r="I974" s="17"/>
      <c r="J974" s="77"/>
      <c r="K974" s="7"/>
    </row>
    <row r="975" spans="1:11" ht="16.2" x14ac:dyDescent="0.3">
      <c r="A975" s="29"/>
      <c r="B975" s="47" t="s">
        <v>900</v>
      </c>
      <c r="C975" s="4">
        <v>12</v>
      </c>
      <c r="D975" s="4">
        <f t="shared" si="220"/>
        <v>10</v>
      </c>
      <c r="E975" s="4">
        <f t="shared" si="221"/>
        <v>8</v>
      </c>
      <c r="F975" s="4">
        <f t="shared" si="218"/>
        <v>2</v>
      </c>
      <c r="G975" s="20">
        <f t="shared" si="215"/>
        <v>373</v>
      </c>
      <c r="H975" s="17">
        <f t="shared" si="219"/>
        <v>0</v>
      </c>
      <c r="I975" s="17"/>
      <c r="J975" s="77"/>
      <c r="K975" s="7"/>
    </row>
    <row r="976" spans="1:11" ht="16.2" x14ac:dyDescent="0.3">
      <c r="A976" s="29"/>
      <c r="B976" s="47" t="s">
        <v>901</v>
      </c>
      <c r="C976" s="4">
        <v>8</v>
      </c>
      <c r="D976" s="4">
        <f t="shared" si="220"/>
        <v>7</v>
      </c>
      <c r="E976" s="4">
        <f t="shared" si="221"/>
        <v>7</v>
      </c>
      <c r="F976" s="4"/>
      <c r="G976" s="20"/>
      <c r="H976" s="17"/>
      <c r="I976" s="17"/>
      <c r="J976" s="77"/>
      <c r="K976" s="7"/>
    </row>
    <row r="977" spans="1:11" ht="16.2" x14ac:dyDescent="0.3">
      <c r="A977" s="29"/>
      <c r="B977" s="47" t="s">
        <v>902</v>
      </c>
      <c r="C977" s="4"/>
      <c r="D977" s="4" t="str">
        <f t="shared" si="220"/>
        <v/>
      </c>
      <c r="E977" s="4"/>
      <c r="F977" s="4"/>
      <c r="G977" s="20"/>
      <c r="H977" s="17"/>
      <c r="I977" s="17"/>
      <c r="J977" s="77"/>
      <c r="K977" s="7"/>
    </row>
    <row r="978" spans="1:11" ht="16.2" x14ac:dyDescent="0.3">
      <c r="A978" s="29"/>
      <c r="B978" s="47" t="s">
        <v>903</v>
      </c>
      <c r="C978" s="4">
        <v>12</v>
      </c>
      <c r="D978" s="4">
        <f t="shared" si="220"/>
        <v>10</v>
      </c>
      <c r="E978" s="4">
        <f t="shared" si="221"/>
        <v>8</v>
      </c>
      <c r="F978" s="4">
        <f t="shared" si="218"/>
        <v>2</v>
      </c>
      <c r="G978" s="20">
        <f t="shared" si="215"/>
        <v>373</v>
      </c>
      <c r="H978" s="17">
        <f t="shared" si="219"/>
        <v>0</v>
      </c>
      <c r="I978" s="17"/>
      <c r="J978" s="77"/>
      <c r="K978" s="7"/>
    </row>
    <row r="979" spans="1:11" ht="16.2" x14ac:dyDescent="0.3">
      <c r="A979" s="29"/>
      <c r="B979" s="47" t="s">
        <v>904</v>
      </c>
      <c r="C979" s="4">
        <v>12</v>
      </c>
      <c r="D979" s="4">
        <f t="shared" si="220"/>
        <v>10</v>
      </c>
      <c r="E979" s="4">
        <f t="shared" si="221"/>
        <v>8</v>
      </c>
      <c r="F979" s="4">
        <f t="shared" si="218"/>
        <v>2</v>
      </c>
      <c r="G979" s="20">
        <f t="shared" si="215"/>
        <v>373</v>
      </c>
      <c r="H979" s="17">
        <f t="shared" si="219"/>
        <v>0</v>
      </c>
      <c r="I979" s="17"/>
      <c r="J979" s="77"/>
      <c r="K979" s="7"/>
    </row>
    <row r="980" spans="1:11" ht="16.2" x14ac:dyDescent="0.3">
      <c r="A980" s="29"/>
      <c r="B980" s="47" t="s">
        <v>905</v>
      </c>
      <c r="C980" s="4">
        <v>12</v>
      </c>
      <c r="D980" s="4">
        <f t="shared" si="220"/>
        <v>10</v>
      </c>
      <c r="E980" s="4">
        <f t="shared" si="221"/>
        <v>8</v>
      </c>
      <c r="F980" s="4">
        <f t="shared" si="218"/>
        <v>2</v>
      </c>
      <c r="G980" s="20">
        <f t="shared" si="215"/>
        <v>373</v>
      </c>
      <c r="H980" s="17">
        <f t="shared" si="219"/>
        <v>0</v>
      </c>
      <c r="I980" s="17"/>
      <c r="J980" s="77"/>
      <c r="K980" s="7"/>
    </row>
    <row r="981" spans="1:11" ht="16.2" x14ac:dyDescent="0.3">
      <c r="A981" s="29"/>
      <c r="B981" s="47" t="s">
        <v>906</v>
      </c>
      <c r="C981" s="4">
        <v>12</v>
      </c>
      <c r="D981" s="4">
        <f t="shared" si="220"/>
        <v>10</v>
      </c>
      <c r="E981" s="4">
        <f t="shared" si="221"/>
        <v>8</v>
      </c>
      <c r="F981" s="4">
        <f t="shared" si="218"/>
        <v>2</v>
      </c>
      <c r="G981" s="20">
        <f t="shared" si="215"/>
        <v>373</v>
      </c>
      <c r="H981" s="17">
        <f t="shared" si="219"/>
        <v>0</v>
      </c>
      <c r="I981" s="17"/>
      <c r="J981" s="77"/>
      <c r="K981" s="7"/>
    </row>
    <row r="982" spans="1:11" ht="16.2" x14ac:dyDescent="0.3">
      <c r="A982" s="29"/>
      <c r="B982" s="47" t="s">
        <v>907</v>
      </c>
      <c r="C982" s="4">
        <v>12</v>
      </c>
      <c r="D982" s="4">
        <f t="shared" si="220"/>
        <v>10</v>
      </c>
      <c r="E982" s="4">
        <f t="shared" si="221"/>
        <v>8</v>
      </c>
      <c r="F982" s="4">
        <f t="shared" si="218"/>
        <v>2</v>
      </c>
      <c r="G982" s="20">
        <f t="shared" si="215"/>
        <v>373</v>
      </c>
      <c r="H982" s="17">
        <f t="shared" si="219"/>
        <v>0</v>
      </c>
      <c r="I982" s="17"/>
      <c r="J982" s="77"/>
      <c r="K982" s="7"/>
    </row>
    <row r="983" spans="1:11" ht="16.2" x14ac:dyDescent="0.3">
      <c r="A983" s="29"/>
      <c r="B983" s="47" t="s">
        <v>1786</v>
      </c>
      <c r="C983" s="4">
        <v>8</v>
      </c>
      <c r="D983" s="4">
        <f t="shared" si="220"/>
        <v>7</v>
      </c>
      <c r="E983" s="4">
        <f t="shared" si="221"/>
        <v>7</v>
      </c>
      <c r="F983" s="4"/>
      <c r="G983" s="20"/>
      <c r="H983" s="17"/>
      <c r="I983" s="17"/>
      <c r="J983" s="77"/>
      <c r="K983" s="7"/>
    </row>
    <row r="984" spans="1:11" ht="16.2" x14ac:dyDescent="0.3">
      <c r="A984" s="29"/>
      <c r="B984" s="8" t="s">
        <v>59</v>
      </c>
      <c r="C984" s="4"/>
      <c r="D984" s="4">
        <v>179</v>
      </c>
      <c r="E984" s="4">
        <f t="shared" si="221"/>
        <v>8</v>
      </c>
      <c r="F984" s="4">
        <v>36</v>
      </c>
      <c r="G984" s="20"/>
      <c r="H984" s="17"/>
      <c r="I984" s="17"/>
      <c r="J984" s="77">
        <f>D984*140</f>
        <v>25060</v>
      </c>
      <c r="K984" s="7"/>
    </row>
    <row r="985" spans="1:11" ht="32.4" x14ac:dyDescent="0.3">
      <c r="A985" s="29"/>
      <c r="B985" s="90" t="s">
        <v>1849</v>
      </c>
      <c r="C985" s="4"/>
      <c r="D985" s="4"/>
      <c r="E985" s="4"/>
      <c r="F985" s="4"/>
      <c r="G985" s="20"/>
      <c r="H985" s="17"/>
      <c r="I985" s="17"/>
      <c r="J985" s="43">
        <f>F984*140*4/3</f>
        <v>6720</v>
      </c>
      <c r="K985" s="7">
        <v>2613</v>
      </c>
    </row>
    <row r="986" spans="1:11" ht="16.2" x14ac:dyDescent="0.3">
      <c r="A986" s="29"/>
      <c r="B986" s="8" t="s">
        <v>1817</v>
      </c>
      <c r="C986" s="4"/>
      <c r="D986" s="4"/>
      <c r="E986" s="4"/>
      <c r="F986" s="4"/>
      <c r="G986" s="20"/>
      <c r="H986" s="17"/>
      <c r="I986" s="17"/>
      <c r="J986" s="77">
        <v>34393</v>
      </c>
      <c r="K986" s="7"/>
    </row>
    <row r="987" spans="1:11" ht="16.2" x14ac:dyDescent="0.3">
      <c r="A987" s="29"/>
      <c r="B987" s="8" t="s">
        <v>1</v>
      </c>
      <c r="C987" s="4"/>
      <c r="D987" s="4"/>
      <c r="E987" s="4"/>
      <c r="F987" s="4"/>
      <c r="G987" s="20"/>
      <c r="H987" s="1"/>
      <c r="I987" s="1"/>
      <c r="J987" s="43">
        <v>39500</v>
      </c>
      <c r="K987" s="4"/>
    </row>
    <row r="988" spans="1:11" ht="16.2" x14ac:dyDescent="0.3">
      <c r="A988" s="29"/>
      <c r="B988" s="8" t="s">
        <v>405</v>
      </c>
      <c r="C988" s="9"/>
      <c r="D988" s="9" t="str">
        <f t="shared" ref="D988" si="222">IF((OR(C988&gt;12,C988=12)),C988-2,IF(C988=8,C988-1,""))</f>
        <v/>
      </c>
      <c r="E988" s="9"/>
      <c r="F988" s="9"/>
      <c r="G988" s="38"/>
      <c r="H988" s="10"/>
      <c r="I988" s="10"/>
      <c r="J988" s="78">
        <f>J987-J986</f>
        <v>5107</v>
      </c>
      <c r="K988" s="15"/>
    </row>
    <row r="989" spans="1:11" ht="16.2" x14ac:dyDescent="0.3">
      <c r="A989" s="29"/>
      <c r="G989" s="20"/>
      <c r="K989" s="29"/>
    </row>
    <row r="990" spans="1:11" ht="16.2" x14ac:dyDescent="0.3">
      <c r="A990" s="29"/>
      <c r="B990" s="72" t="s">
        <v>1787</v>
      </c>
      <c r="C990" s="4"/>
      <c r="D990" s="4" t="str">
        <f t="shared" ref="D990:D1020" si="223">IF((OR(C990&gt;12,C990=12)),C990-2,IF(C990=8,C990-1,""))</f>
        <v/>
      </c>
      <c r="E990" s="4"/>
      <c r="F990" s="4"/>
      <c r="G990" s="20"/>
      <c r="H990" s="17"/>
      <c r="I990" s="17"/>
      <c r="J990" s="77"/>
      <c r="K990" s="7"/>
    </row>
    <row r="991" spans="1:11" ht="16.2" x14ac:dyDescent="0.3">
      <c r="A991" s="29"/>
      <c r="B991" s="72" t="s">
        <v>1788</v>
      </c>
      <c r="C991" s="36">
        <v>12</v>
      </c>
      <c r="D991" s="4">
        <f t="shared" si="223"/>
        <v>10</v>
      </c>
      <c r="E991" s="4">
        <f t="shared" ref="E991:E1020" si="224">IF(D991&lt;8,D991,8)</f>
        <v>8</v>
      </c>
      <c r="F991" s="4">
        <f t="shared" ref="F991:F1020" si="225">D991-8</f>
        <v>2</v>
      </c>
      <c r="G991" s="20">
        <f t="shared" si="215"/>
        <v>373</v>
      </c>
      <c r="H991" s="17">
        <f t="shared" ref="H991:H998" si="226">IF(F991&gt;2,F991-2,0)*140*5/3</f>
        <v>0</v>
      </c>
      <c r="I991" s="17"/>
      <c r="J991" s="77"/>
      <c r="K991" s="7"/>
    </row>
    <row r="992" spans="1:11" ht="16.2" x14ac:dyDescent="0.3">
      <c r="A992" s="29"/>
      <c r="B992" s="47" t="s">
        <v>908</v>
      </c>
      <c r="C992" s="4">
        <v>12</v>
      </c>
      <c r="D992" s="4">
        <f t="shared" si="223"/>
        <v>10</v>
      </c>
      <c r="E992" s="4">
        <f t="shared" si="224"/>
        <v>8</v>
      </c>
      <c r="F992" s="4">
        <f t="shared" si="225"/>
        <v>2</v>
      </c>
      <c r="G992" s="20">
        <f t="shared" si="215"/>
        <v>373</v>
      </c>
      <c r="H992" s="17">
        <f t="shared" si="226"/>
        <v>0</v>
      </c>
      <c r="I992" s="17"/>
      <c r="J992" s="77"/>
      <c r="K992" s="7"/>
    </row>
    <row r="993" spans="1:11" ht="16.2" x14ac:dyDescent="0.3">
      <c r="A993" s="29"/>
      <c r="B993" s="47" t="s">
        <v>909</v>
      </c>
      <c r="C993" s="4">
        <v>12</v>
      </c>
      <c r="D993" s="4">
        <f t="shared" si="223"/>
        <v>10</v>
      </c>
      <c r="E993" s="4">
        <f t="shared" si="224"/>
        <v>8</v>
      </c>
      <c r="F993" s="4">
        <f t="shared" si="225"/>
        <v>2</v>
      </c>
      <c r="G993" s="20">
        <f t="shared" si="215"/>
        <v>373</v>
      </c>
      <c r="H993" s="17">
        <f t="shared" si="226"/>
        <v>0</v>
      </c>
      <c r="I993" s="17"/>
      <c r="J993" s="77"/>
      <c r="K993" s="7"/>
    </row>
    <row r="994" spans="1:11" ht="16.2" x14ac:dyDescent="0.3">
      <c r="A994" s="29"/>
      <c r="B994" s="47" t="s">
        <v>910</v>
      </c>
      <c r="C994" s="4">
        <v>12</v>
      </c>
      <c r="D994" s="4">
        <f t="shared" si="223"/>
        <v>10</v>
      </c>
      <c r="E994" s="4">
        <f t="shared" si="224"/>
        <v>8</v>
      </c>
      <c r="F994" s="4">
        <f t="shared" si="225"/>
        <v>2</v>
      </c>
      <c r="G994" s="20">
        <f t="shared" si="215"/>
        <v>373</v>
      </c>
      <c r="H994" s="17">
        <f t="shared" si="226"/>
        <v>0</v>
      </c>
      <c r="I994" s="17"/>
      <c r="J994" s="77"/>
      <c r="K994" s="7"/>
    </row>
    <row r="995" spans="1:11" ht="16.2" x14ac:dyDescent="0.3">
      <c r="A995" s="29"/>
      <c r="B995" s="47" t="s">
        <v>911</v>
      </c>
      <c r="C995" s="4">
        <v>12</v>
      </c>
      <c r="D995" s="4">
        <f t="shared" si="223"/>
        <v>10</v>
      </c>
      <c r="E995" s="4">
        <f t="shared" si="224"/>
        <v>8</v>
      </c>
      <c r="F995" s="4">
        <f t="shared" si="225"/>
        <v>2</v>
      </c>
      <c r="G995" s="20">
        <f t="shared" si="215"/>
        <v>373</v>
      </c>
      <c r="H995" s="17">
        <f t="shared" si="226"/>
        <v>0</v>
      </c>
      <c r="I995" s="17"/>
      <c r="J995" s="77"/>
      <c r="K995" s="7"/>
    </row>
    <row r="996" spans="1:11" ht="16.2" x14ac:dyDescent="0.3">
      <c r="A996" s="29"/>
      <c r="B996" s="47" t="s">
        <v>912</v>
      </c>
      <c r="C996" s="4">
        <v>8</v>
      </c>
      <c r="D996" s="4">
        <f t="shared" si="223"/>
        <v>7</v>
      </c>
      <c r="E996" s="4">
        <f t="shared" si="224"/>
        <v>7</v>
      </c>
      <c r="F996" s="4"/>
      <c r="G996" s="20"/>
      <c r="H996" s="17"/>
      <c r="I996" s="17"/>
      <c r="J996" s="77"/>
      <c r="K996" s="7"/>
    </row>
    <row r="997" spans="1:11" ht="16.2" x14ac:dyDescent="0.3">
      <c r="A997" s="29"/>
      <c r="B997" s="47" t="s">
        <v>913</v>
      </c>
      <c r="C997" s="4"/>
      <c r="D997" s="4" t="str">
        <f t="shared" si="223"/>
        <v/>
      </c>
      <c r="E997" s="4"/>
      <c r="F997" s="4"/>
      <c r="G997" s="20"/>
      <c r="H997" s="17"/>
      <c r="I997" s="17"/>
      <c r="J997" s="77"/>
      <c r="K997" s="7"/>
    </row>
    <row r="998" spans="1:11" ht="16.2" x14ac:dyDescent="0.3">
      <c r="A998" s="29"/>
      <c r="B998" s="47" t="s">
        <v>914</v>
      </c>
      <c r="C998" s="4">
        <v>12</v>
      </c>
      <c r="D998" s="4">
        <f t="shared" si="223"/>
        <v>10</v>
      </c>
      <c r="E998" s="4">
        <f t="shared" si="224"/>
        <v>8</v>
      </c>
      <c r="F998" s="4">
        <f t="shared" si="225"/>
        <v>2</v>
      </c>
      <c r="G998" s="20">
        <f t="shared" si="215"/>
        <v>373</v>
      </c>
      <c r="H998" s="17">
        <f t="shared" si="226"/>
        <v>0</v>
      </c>
      <c r="I998" s="17"/>
      <c r="J998" s="77"/>
      <c r="K998" s="7"/>
    </row>
    <row r="999" spans="1:11" ht="16.2" x14ac:dyDescent="0.3">
      <c r="A999" s="29"/>
      <c r="B999" s="47" t="s">
        <v>915</v>
      </c>
      <c r="C999" s="4">
        <v>12</v>
      </c>
      <c r="D999" s="4">
        <f t="shared" si="223"/>
        <v>10</v>
      </c>
      <c r="E999" s="4">
        <f t="shared" si="224"/>
        <v>8</v>
      </c>
      <c r="F999" s="4">
        <f t="shared" si="225"/>
        <v>2</v>
      </c>
      <c r="G999" s="20">
        <f t="shared" si="215"/>
        <v>373</v>
      </c>
      <c r="H999" s="17">
        <f t="shared" ref="H999:H1020" si="227">IF(F999&gt;2,F999-2,0)*140*5/3</f>
        <v>0</v>
      </c>
      <c r="I999" s="17"/>
      <c r="J999" s="77"/>
      <c r="K999" s="7"/>
    </row>
    <row r="1000" spans="1:11" ht="16.2" x14ac:dyDescent="0.3">
      <c r="A1000" s="29"/>
      <c r="B1000" s="47" t="s">
        <v>916</v>
      </c>
      <c r="C1000" s="4">
        <v>12</v>
      </c>
      <c r="D1000" s="4">
        <f t="shared" si="223"/>
        <v>10</v>
      </c>
      <c r="E1000" s="4">
        <f t="shared" si="224"/>
        <v>8</v>
      </c>
      <c r="F1000" s="4">
        <f t="shared" si="225"/>
        <v>2</v>
      </c>
      <c r="G1000" s="20">
        <f t="shared" si="215"/>
        <v>373</v>
      </c>
      <c r="H1000" s="17">
        <f t="shared" si="227"/>
        <v>0</v>
      </c>
      <c r="I1000" s="17"/>
      <c r="J1000" s="77"/>
      <c r="K1000" s="7"/>
    </row>
    <row r="1001" spans="1:11" ht="16.2" x14ac:dyDescent="0.3">
      <c r="A1001" s="29"/>
      <c r="B1001" s="47" t="s">
        <v>917</v>
      </c>
      <c r="C1001" s="4">
        <v>12</v>
      </c>
      <c r="D1001" s="4">
        <f t="shared" si="223"/>
        <v>10</v>
      </c>
      <c r="E1001" s="4">
        <f t="shared" si="224"/>
        <v>8</v>
      </c>
      <c r="F1001" s="4">
        <f t="shared" si="225"/>
        <v>2</v>
      </c>
      <c r="G1001" s="20">
        <f t="shared" si="215"/>
        <v>373</v>
      </c>
      <c r="H1001" s="17">
        <f t="shared" si="227"/>
        <v>0</v>
      </c>
      <c r="I1001" s="17"/>
      <c r="J1001" s="77"/>
      <c r="K1001" s="7"/>
    </row>
    <row r="1002" spans="1:11" ht="16.2" x14ac:dyDescent="0.3">
      <c r="A1002" s="29"/>
      <c r="B1002" s="47" t="s">
        <v>918</v>
      </c>
      <c r="C1002" s="4">
        <v>12</v>
      </c>
      <c r="D1002" s="4">
        <f t="shared" si="223"/>
        <v>10</v>
      </c>
      <c r="E1002" s="4">
        <f t="shared" si="224"/>
        <v>8</v>
      </c>
      <c r="F1002" s="4">
        <f t="shared" si="225"/>
        <v>2</v>
      </c>
      <c r="G1002" s="20">
        <f t="shared" si="215"/>
        <v>373</v>
      </c>
      <c r="H1002" s="17">
        <f t="shared" si="227"/>
        <v>0</v>
      </c>
      <c r="I1002" s="17"/>
      <c r="J1002" s="77"/>
      <c r="K1002" s="7"/>
    </row>
    <row r="1003" spans="1:11" ht="16.2" x14ac:dyDescent="0.3">
      <c r="A1003" s="29"/>
      <c r="B1003" s="47" t="s">
        <v>919</v>
      </c>
      <c r="C1003" s="4">
        <v>8</v>
      </c>
      <c r="D1003" s="4">
        <f t="shared" si="223"/>
        <v>7</v>
      </c>
      <c r="E1003" s="4">
        <f t="shared" si="224"/>
        <v>7</v>
      </c>
      <c r="F1003" s="4"/>
      <c r="G1003" s="20"/>
      <c r="H1003" s="17"/>
      <c r="I1003" s="17"/>
      <c r="J1003" s="77"/>
      <c r="K1003" s="7"/>
    </row>
    <row r="1004" spans="1:11" ht="16.2" x14ac:dyDescent="0.3">
      <c r="A1004" s="29"/>
      <c r="B1004" s="47" t="s">
        <v>920</v>
      </c>
      <c r="C1004" s="4"/>
      <c r="D1004" s="4"/>
      <c r="E1004" s="4"/>
      <c r="F1004" s="4"/>
      <c r="G1004" s="20"/>
      <c r="H1004" s="17"/>
      <c r="I1004" s="17"/>
      <c r="J1004" s="77"/>
      <c r="K1004" s="7"/>
    </row>
    <row r="1005" spans="1:11" ht="16.2" x14ac:dyDescent="0.3">
      <c r="A1005" s="29"/>
      <c r="B1005" s="47" t="s">
        <v>921</v>
      </c>
      <c r="C1005" s="4">
        <v>12</v>
      </c>
      <c r="D1005" s="4">
        <f t="shared" si="223"/>
        <v>10</v>
      </c>
      <c r="E1005" s="4">
        <f t="shared" si="224"/>
        <v>8</v>
      </c>
      <c r="F1005" s="4">
        <f t="shared" si="225"/>
        <v>2</v>
      </c>
      <c r="G1005" s="20">
        <f t="shared" ref="G1005:G1070" si="228">ROUND(IF(2&lt;F1005,2,F1005)*140*4/3,0)</f>
        <v>373</v>
      </c>
      <c r="H1005" s="17">
        <f t="shared" si="227"/>
        <v>0</v>
      </c>
      <c r="I1005" s="17"/>
      <c r="J1005" s="77"/>
      <c r="K1005" s="7"/>
    </row>
    <row r="1006" spans="1:11" ht="16.2" x14ac:dyDescent="0.3">
      <c r="A1006" s="29"/>
      <c r="B1006" s="47" t="s">
        <v>922</v>
      </c>
      <c r="C1006" s="4">
        <v>12</v>
      </c>
      <c r="D1006" s="4">
        <f t="shared" si="223"/>
        <v>10</v>
      </c>
      <c r="E1006" s="4">
        <f t="shared" si="224"/>
        <v>8</v>
      </c>
      <c r="F1006" s="4">
        <f t="shared" si="225"/>
        <v>2</v>
      </c>
      <c r="G1006" s="20">
        <f t="shared" si="228"/>
        <v>373</v>
      </c>
      <c r="H1006" s="17">
        <f t="shared" si="227"/>
        <v>0</v>
      </c>
      <c r="I1006" s="17"/>
      <c r="J1006" s="77"/>
      <c r="K1006" s="7"/>
    </row>
    <row r="1007" spans="1:11" ht="16.2" x14ac:dyDescent="0.3">
      <c r="A1007" s="29"/>
      <c r="B1007" s="47" t="s">
        <v>923</v>
      </c>
      <c r="C1007" s="4">
        <v>12</v>
      </c>
      <c r="D1007" s="4">
        <f t="shared" si="223"/>
        <v>10</v>
      </c>
      <c r="E1007" s="4">
        <f t="shared" si="224"/>
        <v>8</v>
      </c>
      <c r="F1007" s="4">
        <f t="shared" si="225"/>
        <v>2</v>
      </c>
      <c r="G1007" s="20">
        <f t="shared" si="228"/>
        <v>373</v>
      </c>
      <c r="H1007" s="17">
        <f t="shared" si="227"/>
        <v>0</v>
      </c>
      <c r="I1007" s="17"/>
      <c r="J1007" s="77"/>
      <c r="K1007" s="7"/>
    </row>
    <row r="1008" spans="1:11" ht="16.2" x14ac:dyDescent="0.3">
      <c r="A1008" s="29"/>
      <c r="B1008" s="47" t="s">
        <v>924</v>
      </c>
      <c r="C1008" s="4">
        <v>12</v>
      </c>
      <c r="D1008" s="4">
        <f t="shared" si="223"/>
        <v>10</v>
      </c>
      <c r="E1008" s="4">
        <f t="shared" si="224"/>
        <v>8</v>
      </c>
      <c r="F1008" s="4">
        <f t="shared" si="225"/>
        <v>2</v>
      </c>
      <c r="G1008" s="20">
        <f t="shared" si="228"/>
        <v>373</v>
      </c>
      <c r="H1008" s="17">
        <f t="shared" si="227"/>
        <v>0</v>
      </c>
      <c r="I1008" s="17"/>
      <c r="J1008" s="77"/>
      <c r="K1008" s="7"/>
    </row>
    <row r="1009" spans="1:11" ht="16.2" x14ac:dyDescent="0.3">
      <c r="A1009" s="29"/>
      <c r="B1009" s="47" t="s">
        <v>925</v>
      </c>
      <c r="C1009" s="4">
        <v>12</v>
      </c>
      <c r="D1009" s="4">
        <f t="shared" si="223"/>
        <v>10</v>
      </c>
      <c r="E1009" s="4">
        <f t="shared" si="224"/>
        <v>8</v>
      </c>
      <c r="F1009" s="4">
        <f t="shared" si="225"/>
        <v>2</v>
      </c>
      <c r="G1009" s="20">
        <f t="shared" si="228"/>
        <v>373</v>
      </c>
      <c r="H1009" s="17">
        <f t="shared" si="227"/>
        <v>0</v>
      </c>
      <c r="I1009" s="17"/>
      <c r="J1009" s="77"/>
      <c r="K1009" s="7"/>
    </row>
    <row r="1010" spans="1:11" ht="16.2" x14ac:dyDescent="0.3">
      <c r="A1010" s="29"/>
      <c r="B1010" s="47" t="s">
        <v>926</v>
      </c>
      <c r="C1010" s="4">
        <v>8</v>
      </c>
      <c r="D1010" s="4">
        <f t="shared" si="223"/>
        <v>7</v>
      </c>
      <c r="E1010" s="4">
        <f t="shared" si="224"/>
        <v>7</v>
      </c>
      <c r="F1010" s="4"/>
      <c r="G1010" s="20"/>
      <c r="H1010" s="17"/>
      <c r="I1010" s="17"/>
      <c r="J1010" s="77"/>
      <c r="K1010" s="7"/>
    </row>
    <row r="1011" spans="1:11" ht="16.2" x14ac:dyDescent="0.3">
      <c r="A1011" s="29"/>
      <c r="B1011" s="47" t="s">
        <v>927</v>
      </c>
      <c r="C1011" s="4"/>
      <c r="D1011" s="4" t="str">
        <f t="shared" si="223"/>
        <v/>
      </c>
      <c r="E1011" s="4"/>
      <c r="F1011" s="4"/>
      <c r="G1011" s="20"/>
      <c r="H1011" s="17"/>
      <c r="I1011" s="17"/>
      <c r="J1011" s="77"/>
      <c r="K1011" s="7"/>
    </row>
    <row r="1012" spans="1:11" ht="16.2" x14ac:dyDescent="0.3">
      <c r="A1012" s="29"/>
      <c r="B1012" s="47" t="s">
        <v>928</v>
      </c>
      <c r="C1012" s="4">
        <v>12</v>
      </c>
      <c r="D1012" s="4">
        <f t="shared" si="223"/>
        <v>10</v>
      </c>
      <c r="E1012" s="4">
        <f t="shared" si="224"/>
        <v>8</v>
      </c>
      <c r="F1012" s="4">
        <f t="shared" si="225"/>
        <v>2</v>
      </c>
      <c r="G1012" s="20">
        <f t="shared" si="228"/>
        <v>373</v>
      </c>
      <c r="H1012" s="17">
        <f t="shared" si="227"/>
        <v>0</v>
      </c>
      <c r="I1012" s="17"/>
      <c r="J1012" s="77"/>
      <c r="K1012" s="7"/>
    </row>
    <row r="1013" spans="1:11" ht="16.2" x14ac:dyDescent="0.3">
      <c r="A1013" s="29"/>
      <c r="B1013" s="47" t="s">
        <v>929</v>
      </c>
      <c r="C1013" s="4">
        <v>12</v>
      </c>
      <c r="D1013" s="4">
        <f t="shared" si="223"/>
        <v>10</v>
      </c>
      <c r="E1013" s="4">
        <f t="shared" si="224"/>
        <v>8</v>
      </c>
      <c r="F1013" s="4">
        <f t="shared" si="225"/>
        <v>2</v>
      </c>
      <c r="G1013" s="20">
        <f t="shared" si="228"/>
        <v>373</v>
      </c>
      <c r="H1013" s="17">
        <f t="shared" si="227"/>
        <v>0</v>
      </c>
      <c r="I1013" s="17"/>
      <c r="J1013" s="77"/>
      <c r="K1013" s="7"/>
    </row>
    <row r="1014" spans="1:11" ht="16.2" x14ac:dyDescent="0.3">
      <c r="A1014" s="29"/>
      <c r="B1014" s="47" t="s">
        <v>930</v>
      </c>
      <c r="C1014" s="4">
        <v>12</v>
      </c>
      <c r="D1014" s="4">
        <f t="shared" si="223"/>
        <v>10</v>
      </c>
      <c r="E1014" s="4">
        <f t="shared" si="224"/>
        <v>8</v>
      </c>
      <c r="F1014" s="4">
        <f t="shared" si="225"/>
        <v>2</v>
      </c>
      <c r="G1014" s="20">
        <f t="shared" si="228"/>
        <v>373</v>
      </c>
      <c r="H1014" s="17">
        <f t="shared" si="227"/>
        <v>0</v>
      </c>
      <c r="I1014" s="17"/>
      <c r="J1014" s="77"/>
      <c r="K1014" s="7"/>
    </row>
    <row r="1015" spans="1:11" ht="16.2" x14ac:dyDescent="0.3">
      <c r="A1015" s="29"/>
      <c r="B1015" s="47" t="s">
        <v>931</v>
      </c>
      <c r="C1015" s="4">
        <v>12</v>
      </c>
      <c r="D1015" s="4">
        <f t="shared" si="223"/>
        <v>10</v>
      </c>
      <c r="E1015" s="4">
        <f t="shared" si="224"/>
        <v>8</v>
      </c>
      <c r="F1015" s="4">
        <f t="shared" si="225"/>
        <v>2</v>
      </c>
      <c r="G1015" s="20">
        <f t="shared" si="228"/>
        <v>373</v>
      </c>
      <c r="H1015" s="17">
        <f t="shared" si="227"/>
        <v>0</v>
      </c>
      <c r="I1015" s="17"/>
      <c r="J1015" s="77"/>
      <c r="K1015" s="7"/>
    </row>
    <row r="1016" spans="1:11" ht="16.2" x14ac:dyDescent="0.3">
      <c r="A1016" s="29"/>
      <c r="B1016" s="47" t="s">
        <v>932</v>
      </c>
      <c r="C1016" s="4">
        <v>12</v>
      </c>
      <c r="D1016" s="4">
        <f t="shared" si="223"/>
        <v>10</v>
      </c>
      <c r="E1016" s="4">
        <f t="shared" si="224"/>
        <v>8</v>
      </c>
      <c r="F1016" s="4">
        <f t="shared" si="225"/>
        <v>2</v>
      </c>
      <c r="G1016" s="20">
        <f t="shared" si="228"/>
        <v>373</v>
      </c>
      <c r="H1016" s="17">
        <f t="shared" si="227"/>
        <v>0</v>
      </c>
      <c r="I1016" s="17"/>
      <c r="J1016" s="77"/>
      <c r="K1016" s="7"/>
    </row>
    <row r="1017" spans="1:11" ht="16.2" x14ac:dyDescent="0.3">
      <c r="A1017" s="29"/>
      <c r="B1017" s="47" t="s">
        <v>933</v>
      </c>
      <c r="C1017" s="4">
        <v>8</v>
      </c>
      <c r="D1017" s="4">
        <f t="shared" si="223"/>
        <v>7</v>
      </c>
      <c r="E1017" s="4">
        <f t="shared" si="224"/>
        <v>7</v>
      </c>
      <c r="F1017" s="4"/>
      <c r="G1017" s="20"/>
      <c r="H1017" s="17"/>
      <c r="I1017" s="17"/>
      <c r="J1017" s="77"/>
      <c r="K1017" s="7"/>
    </row>
    <row r="1018" spans="1:11" ht="16.2" x14ac:dyDescent="0.3">
      <c r="A1018" s="29"/>
      <c r="B1018" s="47" t="s">
        <v>934</v>
      </c>
      <c r="C1018" s="4"/>
      <c r="D1018" s="4" t="str">
        <f t="shared" si="223"/>
        <v/>
      </c>
      <c r="E1018" s="4"/>
      <c r="F1018" s="4"/>
      <c r="G1018" s="20"/>
      <c r="H1018" s="17"/>
      <c r="I1018" s="17"/>
      <c r="J1018" s="77"/>
      <c r="K1018" s="7"/>
    </row>
    <row r="1019" spans="1:11" ht="16.2" x14ac:dyDescent="0.3">
      <c r="A1019" s="29"/>
      <c r="B1019" s="47" t="s">
        <v>935</v>
      </c>
      <c r="C1019" s="4">
        <v>12</v>
      </c>
      <c r="D1019" s="4">
        <f t="shared" si="223"/>
        <v>10</v>
      </c>
      <c r="E1019" s="4">
        <f t="shared" si="224"/>
        <v>8</v>
      </c>
      <c r="F1019" s="4">
        <f t="shared" si="225"/>
        <v>2</v>
      </c>
      <c r="G1019" s="20">
        <f t="shared" si="228"/>
        <v>373</v>
      </c>
      <c r="H1019" s="17">
        <f t="shared" si="227"/>
        <v>0</v>
      </c>
      <c r="I1019" s="17"/>
      <c r="J1019" s="77"/>
      <c r="K1019" s="7"/>
    </row>
    <row r="1020" spans="1:11" ht="16.2" x14ac:dyDescent="0.3">
      <c r="A1020" s="29"/>
      <c r="B1020" s="47" t="s">
        <v>936</v>
      </c>
      <c r="C1020" s="4">
        <v>12</v>
      </c>
      <c r="D1020" s="4">
        <f t="shared" si="223"/>
        <v>10</v>
      </c>
      <c r="E1020" s="4">
        <f t="shared" si="224"/>
        <v>8</v>
      </c>
      <c r="F1020" s="4">
        <f t="shared" si="225"/>
        <v>2</v>
      </c>
      <c r="G1020" s="20">
        <f t="shared" si="228"/>
        <v>373</v>
      </c>
      <c r="H1020" s="17">
        <f t="shared" si="227"/>
        <v>0</v>
      </c>
      <c r="I1020" s="17"/>
      <c r="J1020" s="77"/>
      <c r="K1020" s="7"/>
    </row>
    <row r="1021" spans="1:11" ht="16.2" x14ac:dyDescent="0.3">
      <c r="A1021" s="29"/>
      <c r="B1021" s="8" t="s">
        <v>59</v>
      </c>
      <c r="C1021" s="4"/>
      <c r="D1021" s="4">
        <v>204</v>
      </c>
      <c r="E1021" s="4"/>
      <c r="F1021" s="4">
        <f>SUM(F991:F1020)</f>
        <v>44</v>
      </c>
      <c r="G1021" s="20"/>
      <c r="H1021" s="17"/>
      <c r="I1021" s="17"/>
      <c r="J1021" s="77">
        <f>D1021*140</f>
        <v>28560</v>
      </c>
      <c r="K1021" s="7"/>
    </row>
    <row r="1022" spans="1:11" ht="32.4" x14ac:dyDescent="0.3">
      <c r="A1022" s="29"/>
      <c r="B1022" s="90" t="s">
        <v>1849</v>
      </c>
      <c r="C1022" s="4"/>
      <c r="D1022" s="4"/>
      <c r="E1022" s="4"/>
      <c r="F1022" s="4"/>
      <c r="G1022" s="20"/>
      <c r="H1022" s="17"/>
      <c r="I1022" s="17"/>
      <c r="J1022" s="43">
        <v>8214</v>
      </c>
      <c r="K1022" s="7"/>
    </row>
    <row r="1023" spans="1:11" ht="16.2" x14ac:dyDescent="0.3">
      <c r="A1023" s="29"/>
      <c r="B1023" s="8" t="s">
        <v>1817</v>
      </c>
      <c r="C1023" s="4"/>
      <c r="D1023" s="4"/>
      <c r="E1023" s="4"/>
      <c r="F1023" s="4"/>
      <c r="G1023" s="20"/>
      <c r="H1023" s="17"/>
      <c r="I1023" s="17"/>
      <c r="J1023" s="77">
        <v>36774</v>
      </c>
      <c r="K1023" s="7"/>
    </row>
    <row r="1024" spans="1:11" ht="16.2" x14ac:dyDescent="0.3">
      <c r="A1024" s="29"/>
      <c r="B1024" s="8" t="s">
        <v>1</v>
      </c>
      <c r="C1024" s="4"/>
      <c r="D1024" s="4"/>
      <c r="E1024" s="4"/>
      <c r="F1024" s="4"/>
      <c r="G1024" s="20"/>
      <c r="H1024" s="17"/>
      <c r="I1024" s="17"/>
      <c r="J1024" s="43">
        <v>43000</v>
      </c>
      <c r="K1024" s="4"/>
    </row>
    <row r="1025" spans="1:11" ht="16.2" x14ac:dyDescent="0.3">
      <c r="A1025" s="29"/>
      <c r="B1025" s="8" t="s">
        <v>405</v>
      </c>
      <c r="C1025" s="9"/>
      <c r="D1025" s="9" t="str">
        <f t="shared" ref="D1025" si="229">IF((OR(C1025&gt;12,C1025=12)),C1025-2,IF(C1025=8,C1025-1,""))</f>
        <v/>
      </c>
      <c r="E1025" s="9"/>
      <c r="F1025" s="9"/>
      <c r="G1025" s="38"/>
      <c r="H1025" s="10"/>
      <c r="I1025" s="10"/>
      <c r="J1025" s="78">
        <f>J1024-J1023</f>
        <v>6226</v>
      </c>
      <c r="K1025" s="15"/>
    </row>
    <row r="1026" spans="1:11" ht="16.2" x14ac:dyDescent="0.3">
      <c r="A1026" s="29"/>
      <c r="B1026" s="74"/>
      <c r="C1026" s="19"/>
      <c r="D1026" s="19"/>
      <c r="E1026" s="19"/>
      <c r="F1026" s="19"/>
      <c r="G1026" s="20"/>
      <c r="H1026" s="28"/>
      <c r="I1026" s="28"/>
      <c r="J1026" s="91"/>
      <c r="K1026" s="21"/>
    </row>
    <row r="1027" spans="1:11" ht="16.2" x14ac:dyDescent="0.3">
      <c r="A1027" s="29"/>
      <c r="B1027" s="74" t="s">
        <v>1768</v>
      </c>
      <c r="C1027" s="19">
        <v>12</v>
      </c>
      <c r="D1027" s="4">
        <f t="shared" ref="D1027:D1061" si="230">IF((OR(C1027&gt;12,C1027=12)),C1027-2,IF(C1027=8,C1027-1,""))</f>
        <v>10</v>
      </c>
      <c r="E1027" s="4">
        <f t="shared" ref="E1027:E1056" si="231">IF(D1027&lt;8,D1027,8)</f>
        <v>8</v>
      </c>
      <c r="F1027" s="4">
        <f t="shared" ref="F1027:F1056" si="232">D1027-8</f>
        <v>2</v>
      </c>
      <c r="G1027" s="20">
        <f t="shared" si="228"/>
        <v>373</v>
      </c>
      <c r="H1027" s="17">
        <f t="shared" ref="H1027:H1056" si="233">IF(F1027&gt;2,F1027-2,0)*140*5/3</f>
        <v>0</v>
      </c>
      <c r="I1027" s="17"/>
      <c r="J1027" s="77"/>
      <c r="K1027" s="7"/>
    </row>
    <row r="1028" spans="1:11" ht="16.2" x14ac:dyDescent="0.3">
      <c r="A1028" s="29"/>
      <c r="B1028" s="74" t="s">
        <v>1769</v>
      </c>
      <c r="C1028" s="19">
        <v>12</v>
      </c>
      <c r="D1028" s="4">
        <f t="shared" si="230"/>
        <v>10</v>
      </c>
      <c r="E1028" s="4">
        <f t="shared" si="231"/>
        <v>8</v>
      </c>
      <c r="F1028" s="4">
        <f t="shared" si="232"/>
        <v>2</v>
      </c>
      <c r="G1028" s="20">
        <f t="shared" si="228"/>
        <v>373</v>
      </c>
      <c r="H1028" s="17">
        <f t="shared" si="233"/>
        <v>0</v>
      </c>
      <c r="I1028" s="17"/>
      <c r="J1028" s="77"/>
      <c r="K1028" s="7"/>
    </row>
    <row r="1029" spans="1:11" ht="16.2" x14ac:dyDescent="0.3">
      <c r="A1029" s="29"/>
      <c r="B1029" s="74" t="s">
        <v>1770</v>
      </c>
      <c r="C1029" s="19">
        <v>12</v>
      </c>
      <c r="D1029" s="4">
        <f t="shared" si="230"/>
        <v>10</v>
      </c>
      <c r="E1029" s="4">
        <f t="shared" si="231"/>
        <v>8</v>
      </c>
      <c r="F1029" s="4">
        <f t="shared" si="232"/>
        <v>2</v>
      </c>
      <c r="G1029" s="20">
        <f t="shared" si="228"/>
        <v>373</v>
      </c>
      <c r="H1029" s="17">
        <f t="shared" si="233"/>
        <v>0</v>
      </c>
      <c r="I1029" s="17"/>
      <c r="J1029" s="77"/>
      <c r="K1029" s="7"/>
    </row>
    <row r="1030" spans="1:11" ht="16.2" x14ac:dyDescent="0.3">
      <c r="A1030" s="29"/>
      <c r="B1030" s="47" t="s">
        <v>937</v>
      </c>
      <c r="C1030" s="4">
        <v>8</v>
      </c>
      <c r="D1030" s="4">
        <f t="shared" si="230"/>
        <v>7</v>
      </c>
      <c r="E1030" s="4">
        <f t="shared" si="231"/>
        <v>7</v>
      </c>
      <c r="F1030" s="4"/>
      <c r="G1030" s="20"/>
      <c r="H1030" s="17"/>
      <c r="I1030" s="17"/>
      <c r="J1030" s="77"/>
      <c r="K1030" s="7"/>
    </row>
    <row r="1031" spans="1:11" ht="16.2" x14ac:dyDescent="0.3">
      <c r="A1031" s="29"/>
      <c r="B1031" s="47" t="s">
        <v>938</v>
      </c>
      <c r="C1031" s="4"/>
      <c r="D1031" s="4" t="str">
        <f t="shared" si="230"/>
        <v/>
      </c>
      <c r="E1031" s="4"/>
      <c r="F1031" s="4"/>
      <c r="G1031" s="20"/>
      <c r="H1031" s="17"/>
      <c r="I1031" s="17"/>
      <c r="J1031" s="77"/>
      <c r="K1031" s="7"/>
    </row>
    <row r="1032" spans="1:11" ht="16.2" x14ac:dyDescent="0.3">
      <c r="A1032" s="29"/>
      <c r="B1032" s="47" t="s">
        <v>939</v>
      </c>
      <c r="C1032" s="4">
        <v>12</v>
      </c>
      <c r="D1032" s="4">
        <f t="shared" si="230"/>
        <v>10</v>
      </c>
      <c r="E1032" s="4">
        <f t="shared" si="231"/>
        <v>8</v>
      </c>
      <c r="F1032" s="4">
        <f t="shared" si="232"/>
        <v>2</v>
      </c>
      <c r="G1032" s="20">
        <f t="shared" si="228"/>
        <v>373</v>
      </c>
      <c r="H1032" s="17">
        <f t="shared" si="233"/>
        <v>0</v>
      </c>
      <c r="I1032" s="17"/>
      <c r="J1032" s="77"/>
      <c r="K1032" s="7"/>
    </row>
    <row r="1033" spans="1:11" ht="16.2" x14ac:dyDescent="0.3">
      <c r="A1033" s="29"/>
      <c r="B1033" s="47" t="s">
        <v>940</v>
      </c>
      <c r="C1033" s="4">
        <v>12</v>
      </c>
      <c r="D1033" s="4">
        <f t="shared" si="230"/>
        <v>10</v>
      </c>
      <c r="E1033" s="4">
        <f t="shared" si="231"/>
        <v>8</v>
      </c>
      <c r="F1033" s="4">
        <f t="shared" si="232"/>
        <v>2</v>
      </c>
      <c r="G1033" s="20">
        <f t="shared" si="228"/>
        <v>373</v>
      </c>
      <c r="H1033" s="17">
        <f t="shared" si="233"/>
        <v>0</v>
      </c>
      <c r="I1033" s="17"/>
      <c r="J1033" s="77"/>
      <c r="K1033" s="7"/>
    </row>
    <row r="1034" spans="1:11" ht="16.2" x14ac:dyDescent="0.3">
      <c r="A1034" s="29"/>
      <c r="B1034" s="47" t="s">
        <v>941</v>
      </c>
      <c r="C1034" s="4">
        <v>12</v>
      </c>
      <c r="D1034" s="4">
        <f t="shared" si="230"/>
        <v>10</v>
      </c>
      <c r="E1034" s="4">
        <f t="shared" si="231"/>
        <v>8</v>
      </c>
      <c r="F1034" s="4">
        <f t="shared" si="232"/>
        <v>2</v>
      </c>
      <c r="G1034" s="20">
        <f t="shared" si="228"/>
        <v>373</v>
      </c>
      <c r="H1034" s="17">
        <f t="shared" si="233"/>
        <v>0</v>
      </c>
      <c r="I1034" s="17"/>
      <c r="J1034" s="77"/>
      <c r="K1034" s="7"/>
    </row>
    <row r="1035" spans="1:11" ht="16.2" x14ac:dyDescent="0.3">
      <c r="A1035" s="29"/>
      <c r="B1035" s="47" t="s">
        <v>408</v>
      </c>
      <c r="C1035" s="4">
        <v>12</v>
      </c>
      <c r="D1035" s="4">
        <f t="shared" si="230"/>
        <v>10</v>
      </c>
      <c r="E1035" s="4">
        <f t="shared" si="231"/>
        <v>8</v>
      </c>
      <c r="F1035" s="4">
        <f t="shared" si="232"/>
        <v>2</v>
      </c>
      <c r="G1035" s="20">
        <f t="shared" si="228"/>
        <v>373</v>
      </c>
      <c r="H1035" s="17">
        <f t="shared" si="233"/>
        <v>0</v>
      </c>
      <c r="I1035" s="17"/>
      <c r="J1035" s="77"/>
      <c r="K1035" s="7"/>
    </row>
    <row r="1036" spans="1:11" ht="16.2" x14ac:dyDescent="0.3">
      <c r="A1036" s="29"/>
      <c r="B1036" s="47" t="s">
        <v>410</v>
      </c>
      <c r="C1036" s="4">
        <v>12</v>
      </c>
      <c r="D1036" s="4">
        <f t="shared" si="230"/>
        <v>10</v>
      </c>
      <c r="E1036" s="4">
        <f t="shared" si="231"/>
        <v>8</v>
      </c>
      <c r="F1036" s="4">
        <f t="shared" si="232"/>
        <v>2</v>
      </c>
      <c r="G1036" s="20">
        <f t="shared" si="228"/>
        <v>373</v>
      </c>
      <c r="H1036" s="17">
        <f t="shared" si="233"/>
        <v>0</v>
      </c>
      <c r="I1036" s="17"/>
      <c r="J1036" s="77"/>
      <c r="K1036" s="7"/>
    </row>
    <row r="1037" spans="1:11" ht="16.2" x14ac:dyDescent="0.3">
      <c r="A1037" s="29"/>
      <c r="B1037" s="47" t="s">
        <v>411</v>
      </c>
      <c r="C1037" s="4">
        <v>8</v>
      </c>
      <c r="D1037" s="4">
        <f t="shared" si="230"/>
        <v>7</v>
      </c>
      <c r="E1037" s="4">
        <f t="shared" si="231"/>
        <v>7</v>
      </c>
      <c r="F1037" s="4"/>
      <c r="G1037" s="20"/>
      <c r="H1037" s="17"/>
      <c r="I1037" s="17"/>
      <c r="J1037" s="77"/>
      <c r="K1037" s="7"/>
    </row>
    <row r="1038" spans="1:11" ht="16.2" x14ac:dyDescent="0.3">
      <c r="A1038" s="29"/>
      <c r="B1038" s="47" t="s">
        <v>412</v>
      </c>
      <c r="C1038" s="4"/>
      <c r="D1038" s="4" t="str">
        <f t="shared" si="230"/>
        <v/>
      </c>
      <c r="E1038" s="4"/>
      <c r="F1038" s="4"/>
      <c r="G1038" s="20"/>
      <c r="H1038" s="17"/>
      <c r="I1038" s="17"/>
      <c r="J1038" s="77"/>
      <c r="K1038" s="7"/>
    </row>
    <row r="1039" spans="1:11" ht="16.2" x14ac:dyDescent="0.3">
      <c r="A1039" s="29"/>
      <c r="B1039" s="47" t="s">
        <v>413</v>
      </c>
      <c r="C1039" s="4">
        <v>12</v>
      </c>
      <c r="D1039" s="4">
        <f t="shared" si="230"/>
        <v>10</v>
      </c>
      <c r="E1039" s="4">
        <f t="shared" si="231"/>
        <v>8</v>
      </c>
      <c r="F1039" s="4">
        <f t="shared" si="232"/>
        <v>2</v>
      </c>
      <c r="G1039" s="20">
        <f t="shared" si="228"/>
        <v>373</v>
      </c>
      <c r="H1039" s="17">
        <f t="shared" si="233"/>
        <v>0</v>
      </c>
      <c r="I1039" s="17"/>
      <c r="J1039" s="77"/>
      <c r="K1039" s="7"/>
    </row>
    <row r="1040" spans="1:11" ht="16.2" x14ac:dyDescent="0.3">
      <c r="A1040" s="29"/>
      <c r="B1040" s="47" t="s">
        <v>414</v>
      </c>
      <c r="C1040" s="4">
        <v>12</v>
      </c>
      <c r="D1040" s="4">
        <f t="shared" si="230"/>
        <v>10</v>
      </c>
      <c r="E1040" s="4">
        <f t="shared" si="231"/>
        <v>8</v>
      </c>
      <c r="F1040" s="4">
        <f t="shared" si="232"/>
        <v>2</v>
      </c>
      <c r="G1040" s="20">
        <f t="shared" si="228"/>
        <v>373</v>
      </c>
      <c r="H1040" s="17">
        <f t="shared" si="233"/>
        <v>0</v>
      </c>
      <c r="I1040" s="17"/>
      <c r="J1040" s="77"/>
      <c r="K1040" s="7"/>
    </row>
    <row r="1041" spans="1:11" ht="16.2" x14ac:dyDescent="0.3">
      <c r="A1041" s="29"/>
      <c r="B1041" s="47" t="s">
        <v>415</v>
      </c>
      <c r="C1041" s="4">
        <v>12</v>
      </c>
      <c r="D1041" s="4">
        <f t="shared" si="230"/>
        <v>10</v>
      </c>
      <c r="E1041" s="4">
        <f t="shared" si="231"/>
        <v>8</v>
      </c>
      <c r="F1041" s="4">
        <f t="shared" si="232"/>
        <v>2</v>
      </c>
      <c r="G1041" s="20">
        <f t="shared" si="228"/>
        <v>373</v>
      </c>
      <c r="H1041" s="17">
        <f t="shared" si="233"/>
        <v>0</v>
      </c>
      <c r="I1041" s="17"/>
      <c r="J1041" s="77"/>
      <c r="K1041" s="7"/>
    </row>
    <row r="1042" spans="1:11" ht="16.2" x14ac:dyDescent="0.3">
      <c r="A1042" s="29"/>
      <c r="B1042" s="47" t="s">
        <v>416</v>
      </c>
      <c r="C1042" s="4">
        <v>12</v>
      </c>
      <c r="D1042" s="4">
        <f t="shared" si="230"/>
        <v>10</v>
      </c>
      <c r="E1042" s="4">
        <f t="shared" si="231"/>
        <v>8</v>
      </c>
      <c r="F1042" s="4">
        <f t="shared" si="232"/>
        <v>2</v>
      </c>
      <c r="G1042" s="20">
        <f t="shared" si="228"/>
        <v>373</v>
      </c>
      <c r="H1042" s="17">
        <f t="shared" si="233"/>
        <v>0</v>
      </c>
      <c r="I1042" s="17"/>
      <c r="J1042" s="77"/>
      <c r="K1042" s="7"/>
    </row>
    <row r="1043" spans="1:11" ht="16.2" x14ac:dyDescent="0.3">
      <c r="A1043" s="29"/>
      <c r="B1043" s="47" t="s">
        <v>417</v>
      </c>
      <c r="C1043" s="4">
        <v>12</v>
      </c>
      <c r="D1043" s="4">
        <f t="shared" si="230"/>
        <v>10</v>
      </c>
      <c r="E1043" s="4">
        <f t="shared" si="231"/>
        <v>8</v>
      </c>
      <c r="F1043" s="4">
        <f t="shared" si="232"/>
        <v>2</v>
      </c>
      <c r="G1043" s="20">
        <f t="shared" si="228"/>
        <v>373</v>
      </c>
      <c r="H1043" s="17">
        <f t="shared" si="233"/>
        <v>0</v>
      </c>
      <c r="I1043" s="17"/>
      <c r="J1043" s="77"/>
      <c r="K1043" s="7"/>
    </row>
    <row r="1044" spans="1:11" ht="16.2" x14ac:dyDescent="0.3">
      <c r="A1044" s="29"/>
      <c r="B1044" s="47" t="s">
        <v>418</v>
      </c>
      <c r="C1044" s="4"/>
      <c r="D1044" s="4" t="str">
        <f t="shared" si="230"/>
        <v/>
      </c>
      <c r="E1044" s="4"/>
      <c r="F1044" s="4"/>
      <c r="G1044" s="20"/>
      <c r="H1044" s="17"/>
      <c r="I1044" s="17"/>
      <c r="J1044" s="77"/>
      <c r="K1044" s="7"/>
    </row>
    <row r="1045" spans="1:11" ht="16.2" x14ac:dyDescent="0.3">
      <c r="A1045" s="29"/>
      <c r="B1045" s="47" t="s">
        <v>419</v>
      </c>
      <c r="C1045" s="4"/>
      <c r="D1045" s="4" t="str">
        <f t="shared" si="230"/>
        <v/>
      </c>
      <c r="E1045" s="4"/>
      <c r="F1045" s="4"/>
      <c r="G1045" s="20"/>
      <c r="H1045" s="17"/>
      <c r="I1045" s="17"/>
      <c r="J1045" s="77"/>
      <c r="K1045" s="7"/>
    </row>
    <row r="1046" spans="1:11" ht="16.2" x14ac:dyDescent="0.3">
      <c r="A1046" s="29"/>
      <c r="B1046" s="47" t="s">
        <v>420</v>
      </c>
      <c r="C1046" s="4">
        <v>12</v>
      </c>
      <c r="D1046" s="4">
        <f t="shared" si="230"/>
        <v>10</v>
      </c>
      <c r="E1046" s="4">
        <f t="shared" si="231"/>
        <v>8</v>
      </c>
      <c r="F1046" s="4">
        <f t="shared" si="232"/>
        <v>2</v>
      </c>
      <c r="G1046" s="20">
        <f t="shared" si="228"/>
        <v>373</v>
      </c>
      <c r="H1046" s="17">
        <f t="shared" si="233"/>
        <v>0</v>
      </c>
      <c r="I1046" s="17"/>
      <c r="J1046" s="77"/>
      <c r="K1046" s="7"/>
    </row>
    <row r="1047" spans="1:11" ht="16.2" x14ac:dyDescent="0.3">
      <c r="A1047" s="29"/>
      <c r="B1047" s="47" t="s">
        <v>421</v>
      </c>
      <c r="C1047" s="4">
        <v>12</v>
      </c>
      <c r="D1047" s="4">
        <f t="shared" si="230"/>
        <v>10</v>
      </c>
      <c r="E1047" s="4">
        <f t="shared" si="231"/>
        <v>8</v>
      </c>
      <c r="F1047" s="4">
        <f t="shared" si="232"/>
        <v>2</v>
      </c>
      <c r="G1047" s="20">
        <f t="shared" si="228"/>
        <v>373</v>
      </c>
      <c r="H1047" s="17">
        <f t="shared" si="233"/>
        <v>0</v>
      </c>
      <c r="I1047" s="17"/>
      <c r="J1047" s="77"/>
      <c r="K1047" s="7"/>
    </row>
    <row r="1048" spans="1:11" ht="16.2" x14ac:dyDescent="0.3">
      <c r="A1048" s="29"/>
      <c r="B1048" s="47" t="s">
        <v>422</v>
      </c>
      <c r="C1048" s="4">
        <v>12</v>
      </c>
      <c r="D1048" s="4">
        <f t="shared" si="230"/>
        <v>10</v>
      </c>
      <c r="E1048" s="4">
        <f t="shared" si="231"/>
        <v>8</v>
      </c>
      <c r="F1048" s="4">
        <f t="shared" si="232"/>
        <v>2</v>
      </c>
      <c r="G1048" s="20">
        <f t="shared" si="228"/>
        <v>373</v>
      </c>
      <c r="H1048" s="17">
        <f t="shared" si="233"/>
        <v>0</v>
      </c>
      <c r="I1048" s="17"/>
      <c r="J1048" s="77"/>
      <c r="K1048" s="7"/>
    </row>
    <row r="1049" spans="1:11" ht="16.2" x14ac:dyDescent="0.3">
      <c r="A1049" s="29"/>
      <c r="B1049" s="47" t="s">
        <v>423</v>
      </c>
      <c r="C1049" s="4">
        <v>12</v>
      </c>
      <c r="D1049" s="4">
        <f t="shared" si="230"/>
        <v>10</v>
      </c>
      <c r="E1049" s="4">
        <f t="shared" si="231"/>
        <v>8</v>
      </c>
      <c r="F1049" s="4">
        <f t="shared" si="232"/>
        <v>2</v>
      </c>
      <c r="G1049" s="20">
        <f t="shared" si="228"/>
        <v>373</v>
      </c>
      <c r="H1049" s="17">
        <f t="shared" si="233"/>
        <v>0</v>
      </c>
      <c r="I1049" s="17"/>
      <c r="J1049" s="77"/>
      <c r="K1049" s="7"/>
    </row>
    <row r="1050" spans="1:11" ht="16.2" x14ac:dyDescent="0.3">
      <c r="A1050" s="29"/>
      <c r="B1050" s="47" t="s">
        <v>424</v>
      </c>
      <c r="C1050" s="4">
        <v>12</v>
      </c>
      <c r="D1050" s="4">
        <f t="shared" si="230"/>
        <v>10</v>
      </c>
      <c r="E1050" s="4">
        <f t="shared" si="231"/>
        <v>8</v>
      </c>
      <c r="F1050" s="4">
        <f t="shared" si="232"/>
        <v>2</v>
      </c>
      <c r="G1050" s="20">
        <f t="shared" si="228"/>
        <v>373</v>
      </c>
      <c r="H1050" s="17">
        <f t="shared" si="233"/>
        <v>0</v>
      </c>
      <c r="I1050" s="17"/>
      <c r="J1050" s="77"/>
      <c r="K1050" s="7"/>
    </row>
    <row r="1051" spans="1:11" ht="16.2" x14ac:dyDescent="0.3">
      <c r="A1051" s="29"/>
      <c r="B1051" s="47" t="s">
        <v>425</v>
      </c>
      <c r="C1051" s="4">
        <v>8</v>
      </c>
      <c r="D1051" s="4">
        <f t="shared" si="230"/>
        <v>7</v>
      </c>
      <c r="E1051" s="4">
        <f t="shared" si="231"/>
        <v>7</v>
      </c>
      <c r="F1051" s="4"/>
      <c r="G1051" s="20"/>
      <c r="H1051" s="17"/>
      <c r="I1051" s="17"/>
      <c r="J1051" s="77"/>
      <c r="K1051" s="7"/>
    </row>
    <row r="1052" spans="1:11" ht="16.2" x14ac:dyDescent="0.3">
      <c r="A1052" s="29"/>
      <c r="B1052" s="47" t="s">
        <v>426</v>
      </c>
      <c r="C1052" s="4"/>
      <c r="D1052" s="4" t="str">
        <f t="shared" si="230"/>
        <v/>
      </c>
      <c r="E1052" s="4"/>
      <c r="F1052" s="4"/>
      <c r="G1052" s="20"/>
      <c r="H1052" s="17"/>
      <c r="I1052" s="17"/>
      <c r="J1052" s="77"/>
      <c r="K1052" s="7"/>
    </row>
    <row r="1053" spans="1:11" ht="16.2" x14ac:dyDescent="0.3">
      <c r="A1053" s="29"/>
      <c r="B1053" s="47" t="s">
        <v>427</v>
      </c>
      <c r="C1053" s="4">
        <v>12</v>
      </c>
      <c r="D1053" s="4">
        <f t="shared" si="230"/>
        <v>10</v>
      </c>
      <c r="E1053" s="4">
        <f t="shared" si="231"/>
        <v>8</v>
      </c>
      <c r="F1053" s="4"/>
      <c r="G1053" s="20"/>
      <c r="H1053" s="17"/>
      <c r="I1053" s="17"/>
      <c r="J1053" s="77"/>
      <c r="K1053" s="7"/>
    </row>
    <row r="1054" spans="1:11" ht="16.2" x14ac:dyDescent="0.3">
      <c r="A1054" s="29"/>
      <c r="B1054" s="47" t="s">
        <v>428</v>
      </c>
      <c r="C1054" s="4">
        <v>12</v>
      </c>
      <c r="D1054" s="4">
        <f t="shared" si="230"/>
        <v>10</v>
      </c>
      <c r="E1054" s="4">
        <f t="shared" si="231"/>
        <v>8</v>
      </c>
      <c r="F1054" s="4">
        <f t="shared" si="232"/>
        <v>2</v>
      </c>
      <c r="G1054" s="20">
        <f t="shared" si="228"/>
        <v>373</v>
      </c>
      <c r="H1054" s="17">
        <f t="shared" si="233"/>
        <v>0</v>
      </c>
      <c r="I1054" s="17"/>
      <c r="J1054" s="77"/>
      <c r="K1054" s="7"/>
    </row>
    <row r="1055" spans="1:11" ht="16.2" x14ac:dyDescent="0.3">
      <c r="A1055" s="29"/>
      <c r="B1055" s="47" t="s">
        <v>429</v>
      </c>
      <c r="C1055" s="4">
        <v>12</v>
      </c>
      <c r="D1055" s="4">
        <f t="shared" si="230"/>
        <v>10</v>
      </c>
      <c r="E1055" s="4">
        <f t="shared" si="231"/>
        <v>8</v>
      </c>
      <c r="F1055" s="4">
        <f t="shared" si="232"/>
        <v>2</v>
      </c>
      <c r="G1055" s="20">
        <f t="shared" si="228"/>
        <v>373</v>
      </c>
      <c r="H1055" s="17">
        <f t="shared" si="233"/>
        <v>0</v>
      </c>
      <c r="I1055" s="17"/>
      <c r="J1055" s="77"/>
      <c r="K1055" s="7"/>
    </row>
    <row r="1056" spans="1:11" ht="16.2" x14ac:dyDescent="0.3">
      <c r="A1056" s="29"/>
      <c r="B1056" s="47" t="s">
        <v>430</v>
      </c>
      <c r="C1056" s="4">
        <v>12</v>
      </c>
      <c r="D1056" s="4">
        <f t="shared" si="230"/>
        <v>10</v>
      </c>
      <c r="E1056" s="4">
        <f t="shared" si="231"/>
        <v>8</v>
      </c>
      <c r="F1056" s="4">
        <f t="shared" si="232"/>
        <v>2</v>
      </c>
      <c r="G1056" s="20">
        <f t="shared" si="228"/>
        <v>373</v>
      </c>
      <c r="H1056" s="17">
        <f t="shared" si="233"/>
        <v>0</v>
      </c>
      <c r="I1056" s="17"/>
      <c r="J1056" s="77"/>
      <c r="K1056" s="7"/>
    </row>
    <row r="1057" spans="1:11" ht="16.2" x14ac:dyDescent="0.3">
      <c r="A1057" s="29"/>
      <c r="B1057" s="8" t="s">
        <v>59</v>
      </c>
      <c r="C1057" s="4"/>
      <c r="D1057" s="4">
        <v>197</v>
      </c>
      <c r="E1057" s="4"/>
      <c r="F1057" s="4">
        <f>SUM(F1027:F1056)</f>
        <v>42</v>
      </c>
      <c r="G1057" s="20"/>
      <c r="H1057" s="17"/>
      <c r="I1057" s="17"/>
      <c r="J1057" s="77">
        <f>D1057*140</f>
        <v>27580</v>
      </c>
      <c r="K1057" s="7"/>
    </row>
    <row r="1058" spans="1:11" ht="32.4" x14ac:dyDescent="0.3">
      <c r="A1058" s="29"/>
      <c r="B1058" s="90" t="s">
        <v>1849</v>
      </c>
      <c r="C1058" s="4"/>
      <c r="D1058" s="4"/>
      <c r="E1058" s="4"/>
      <c r="F1058" s="4"/>
      <c r="G1058" s="20"/>
      <c r="H1058" s="1"/>
      <c r="I1058" s="1"/>
      <c r="J1058" s="43">
        <v>7840</v>
      </c>
      <c r="K1058" s="4"/>
    </row>
    <row r="1059" spans="1:11" ht="16.2" x14ac:dyDescent="0.3">
      <c r="A1059" s="29"/>
      <c r="B1059" s="8" t="s">
        <v>1817</v>
      </c>
      <c r="C1059" s="4"/>
      <c r="D1059" s="4"/>
      <c r="E1059" s="4"/>
      <c r="F1059" s="4"/>
      <c r="G1059" s="20"/>
      <c r="H1059" s="1"/>
      <c r="I1059" s="1"/>
      <c r="J1059" s="77">
        <f>J1057+J1058</f>
        <v>35420</v>
      </c>
      <c r="K1059" s="4"/>
    </row>
    <row r="1060" spans="1:11" ht="16.2" x14ac:dyDescent="0.3">
      <c r="A1060" s="29"/>
      <c r="B1060" s="8" t="s">
        <v>1</v>
      </c>
      <c r="C1060" s="4"/>
      <c r="D1060" s="4"/>
      <c r="E1060" s="4"/>
      <c r="F1060" s="4"/>
      <c r="G1060" s="20"/>
      <c r="H1060" s="1"/>
      <c r="I1060" s="1"/>
      <c r="J1060" s="43">
        <v>42000</v>
      </c>
      <c r="K1060" s="4"/>
    </row>
    <row r="1061" spans="1:11" ht="16.2" x14ac:dyDescent="0.3">
      <c r="A1061" s="29"/>
      <c r="B1061" s="8" t="s">
        <v>405</v>
      </c>
      <c r="C1061" s="9"/>
      <c r="D1061" s="9" t="str">
        <f t="shared" si="230"/>
        <v/>
      </c>
      <c r="E1061" s="9"/>
      <c r="F1061" s="9"/>
      <c r="G1061" s="38"/>
      <c r="H1061" s="10"/>
      <c r="I1061" s="10"/>
      <c r="J1061" s="78">
        <f>J1060-J1059</f>
        <v>6580</v>
      </c>
      <c r="K1061" s="15"/>
    </row>
    <row r="1062" spans="1:11" ht="16.2" x14ac:dyDescent="0.3">
      <c r="A1062" s="29"/>
      <c r="G1062" s="20"/>
      <c r="K1062" s="29"/>
    </row>
    <row r="1063" spans="1:11" ht="16.2" x14ac:dyDescent="0.3">
      <c r="A1063" s="29"/>
      <c r="B1063" s="47" t="s">
        <v>433</v>
      </c>
      <c r="C1063" s="4">
        <v>12</v>
      </c>
      <c r="D1063" s="4">
        <f t="shared" ref="D1063:D1098" si="234">IF((OR(C1063&gt;12,C1063=12)),C1063-2,IF(C1063=8,C1063-1,""))</f>
        <v>10</v>
      </c>
      <c r="E1063" s="4">
        <f t="shared" ref="E1063:E1092" si="235">IF(D1063&lt;8,D1063,8)</f>
        <v>8</v>
      </c>
      <c r="F1063" s="4">
        <f t="shared" ref="F1063" si="236">D1063-8</f>
        <v>2</v>
      </c>
      <c r="G1063" s="20">
        <f t="shared" si="228"/>
        <v>373</v>
      </c>
      <c r="H1063" s="17">
        <f t="shared" ref="H1063" si="237">IF(F1063&gt;2,F1063-2,0)*140*5/3</f>
        <v>0</v>
      </c>
      <c r="I1063" s="17"/>
      <c r="J1063" s="77"/>
      <c r="K1063" s="7"/>
    </row>
    <row r="1064" spans="1:11" ht="16.2" x14ac:dyDescent="0.3">
      <c r="A1064" s="29"/>
      <c r="B1064" s="47" t="s">
        <v>431</v>
      </c>
      <c r="C1064" s="4">
        <v>8</v>
      </c>
      <c r="D1064" s="4">
        <f t="shared" si="234"/>
        <v>7</v>
      </c>
      <c r="E1064" s="4">
        <f t="shared" si="235"/>
        <v>7</v>
      </c>
      <c r="F1064" s="4"/>
      <c r="G1064" s="20"/>
      <c r="H1064" s="17"/>
      <c r="I1064" s="17"/>
      <c r="J1064" s="77"/>
      <c r="K1064" s="7"/>
    </row>
    <row r="1065" spans="1:11" ht="16.2" x14ac:dyDescent="0.3">
      <c r="A1065" s="29"/>
      <c r="B1065" s="47" t="s">
        <v>432</v>
      </c>
      <c r="C1065" s="4"/>
      <c r="D1065" s="4" t="str">
        <f t="shared" si="234"/>
        <v/>
      </c>
      <c r="E1065" s="4"/>
      <c r="F1065" s="4"/>
      <c r="G1065" s="20"/>
      <c r="H1065" s="17"/>
      <c r="I1065" s="17"/>
      <c r="J1065" s="77"/>
      <c r="K1065" s="7"/>
    </row>
    <row r="1066" spans="1:11" ht="16.2" x14ac:dyDescent="0.3">
      <c r="A1066" s="29"/>
      <c r="B1066" s="47" t="s">
        <v>434</v>
      </c>
      <c r="C1066" s="4">
        <v>12</v>
      </c>
      <c r="D1066" s="4">
        <f t="shared" si="234"/>
        <v>10</v>
      </c>
      <c r="E1066" s="4">
        <f t="shared" si="235"/>
        <v>8</v>
      </c>
      <c r="F1066" s="4">
        <f t="shared" ref="F1066:F1091" si="238">D1066-8</f>
        <v>2</v>
      </c>
      <c r="G1066" s="20">
        <f t="shared" si="228"/>
        <v>373</v>
      </c>
      <c r="H1066" s="17">
        <f t="shared" ref="H1066:H1073" si="239">IF(F1066&gt;2,F1066-2,0)*140*5/3</f>
        <v>0</v>
      </c>
      <c r="I1066" s="17"/>
      <c r="J1066" s="77"/>
      <c r="K1066" s="7"/>
    </row>
    <row r="1067" spans="1:11" ht="16.2" x14ac:dyDescent="0.3">
      <c r="A1067" s="29"/>
      <c r="B1067" s="47" t="s">
        <v>435</v>
      </c>
      <c r="C1067" s="4">
        <v>12</v>
      </c>
      <c r="D1067" s="4">
        <f t="shared" si="234"/>
        <v>10</v>
      </c>
      <c r="E1067" s="4">
        <f t="shared" si="235"/>
        <v>8</v>
      </c>
      <c r="F1067" s="4">
        <f t="shared" si="238"/>
        <v>2</v>
      </c>
      <c r="G1067" s="20">
        <f t="shared" si="228"/>
        <v>373</v>
      </c>
      <c r="H1067" s="17">
        <f t="shared" si="239"/>
        <v>0</v>
      </c>
      <c r="I1067" s="17"/>
      <c r="J1067" s="77"/>
      <c r="K1067" s="7"/>
    </row>
    <row r="1068" spans="1:11" ht="16.2" x14ac:dyDescent="0.3">
      <c r="A1068" s="29"/>
      <c r="B1068" s="47" t="s">
        <v>436</v>
      </c>
      <c r="C1068" s="4">
        <v>12</v>
      </c>
      <c r="D1068" s="4">
        <f t="shared" si="234"/>
        <v>10</v>
      </c>
      <c r="E1068" s="4">
        <f t="shared" si="235"/>
        <v>8</v>
      </c>
      <c r="F1068" s="4">
        <f t="shared" si="238"/>
        <v>2</v>
      </c>
      <c r="G1068" s="20">
        <f t="shared" si="228"/>
        <v>373</v>
      </c>
      <c r="H1068" s="17">
        <f t="shared" si="239"/>
        <v>0</v>
      </c>
      <c r="I1068" s="17"/>
      <c r="J1068" s="77"/>
      <c r="K1068" s="7"/>
    </row>
    <row r="1069" spans="1:11" ht="16.2" x14ac:dyDescent="0.3">
      <c r="A1069" s="29"/>
      <c r="B1069" s="47" t="s">
        <v>437</v>
      </c>
      <c r="C1069" s="4">
        <v>12</v>
      </c>
      <c r="D1069" s="4">
        <f t="shared" si="234"/>
        <v>10</v>
      </c>
      <c r="E1069" s="4">
        <f t="shared" si="235"/>
        <v>8</v>
      </c>
      <c r="F1069" s="4">
        <f t="shared" si="238"/>
        <v>2</v>
      </c>
      <c r="G1069" s="20">
        <f t="shared" si="228"/>
        <v>373</v>
      </c>
      <c r="H1069" s="17">
        <f t="shared" si="239"/>
        <v>0</v>
      </c>
      <c r="I1069" s="17"/>
      <c r="J1069" s="77"/>
      <c r="K1069" s="7"/>
    </row>
    <row r="1070" spans="1:11" ht="16.2" x14ac:dyDescent="0.3">
      <c r="A1070" s="29"/>
      <c r="B1070" s="47" t="s">
        <v>438</v>
      </c>
      <c r="C1070" s="4">
        <v>12</v>
      </c>
      <c r="D1070" s="4">
        <f t="shared" si="234"/>
        <v>10</v>
      </c>
      <c r="E1070" s="4">
        <f t="shared" si="235"/>
        <v>8</v>
      </c>
      <c r="F1070" s="4">
        <f t="shared" si="238"/>
        <v>2</v>
      </c>
      <c r="G1070" s="20">
        <f t="shared" si="228"/>
        <v>373</v>
      </c>
      <c r="H1070" s="17">
        <f t="shared" si="239"/>
        <v>0</v>
      </c>
      <c r="I1070" s="17"/>
      <c r="J1070" s="77"/>
      <c r="K1070" s="7"/>
    </row>
    <row r="1071" spans="1:11" ht="16.2" x14ac:dyDescent="0.3">
      <c r="A1071" s="29"/>
      <c r="B1071" s="47" t="s">
        <v>439</v>
      </c>
      <c r="C1071" s="4">
        <v>8</v>
      </c>
      <c r="D1071" s="4">
        <f t="shared" si="234"/>
        <v>7</v>
      </c>
      <c r="E1071" s="4">
        <f t="shared" si="235"/>
        <v>7</v>
      </c>
      <c r="F1071" s="4"/>
      <c r="G1071" s="20"/>
      <c r="H1071" s="17"/>
      <c r="I1071" s="17"/>
      <c r="J1071" s="77"/>
      <c r="K1071" s="7"/>
    </row>
    <row r="1072" spans="1:11" ht="16.2" x14ac:dyDescent="0.3">
      <c r="A1072" s="29"/>
      <c r="B1072" s="47" t="s">
        <v>440</v>
      </c>
      <c r="C1072" s="4"/>
      <c r="D1072" s="4" t="str">
        <f>IF((OR(C1072&gt;12,C1072=12)),C1072-2,IF(C1072=8,C1072-1,""))</f>
        <v/>
      </c>
      <c r="E1072" s="4"/>
      <c r="F1072" s="4"/>
      <c r="G1072" s="20"/>
      <c r="H1072" s="17"/>
      <c r="I1072" s="17"/>
      <c r="J1072" s="77"/>
      <c r="K1072" s="7"/>
    </row>
    <row r="1073" spans="1:12" ht="16.2" x14ac:dyDescent="0.3">
      <c r="A1073" s="29"/>
      <c r="B1073" s="47" t="s">
        <v>441</v>
      </c>
      <c r="C1073" s="4">
        <v>12</v>
      </c>
      <c r="D1073" s="4">
        <f t="shared" si="234"/>
        <v>10</v>
      </c>
      <c r="E1073" s="4">
        <f t="shared" si="235"/>
        <v>8</v>
      </c>
      <c r="F1073" s="4">
        <f t="shared" si="238"/>
        <v>2</v>
      </c>
      <c r="G1073" s="20">
        <f t="shared" ref="G1073" si="240">ROUND(IF(2&lt;F1073,2,F1073)*140*4/3,0)</f>
        <v>373</v>
      </c>
      <c r="H1073" s="17">
        <f t="shared" si="239"/>
        <v>0</v>
      </c>
      <c r="I1073" s="17"/>
      <c r="J1073" s="77"/>
      <c r="K1073" s="7"/>
    </row>
    <row r="1074" spans="1:12" s="140" customFormat="1" ht="32.4" x14ac:dyDescent="0.3">
      <c r="A1074" s="139"/>
      <c r="B1074" s="114" t="s">
        <v>1828</v>
      </c>
      <c r="C1074" s="30">
        <v>12</v>
      </c>
      <c r="D1074" s="30">
        <f t="shared" si="234"/>
        <v>10</v>
      </c>
      <c r="E1074" s="1">
        <f t="shared" si="235"/>
        <v>8</v>
      </c>
      <c r="F1074" s="30">
        <f t="shared" si="238"/>
        <v>2</v>
      </c>
      <c r="G1074" s="23">
        <f>IF(2&lt;F1074,2,F1074)*150*4/3</f>
        <v>400</v>
      </c>
      <c r="H1074" s="23">
        <f>IF(F1074&gt;2,F1074-2,0)*150*5/3</f>
        <v>0</v>
      </c>
      <c r="I1074" s="23"/>
      <c r="J1074" s="115"/>
      <c r="K1074" s="23">
        <f>150*8*2+150*2*4/3</f>
        <v>2800</v>
      </c>
      <c r="L1074" s="188"/>
    </row>
    <row r="1075" spans="1:12" ht="16.2" x14ac:dyDescent="0.3">
      <c r="A1075" s="29"/>
      <c r="B1075" s="47" t="s">
        <v>442</v>
      </c>
      <c r="C1075" s="4">
        <v>12</v>
      </c>
      <c r="D1075" s="4">
        <f t="shared" si="234"/>
        <v>10</v>
      </c>
      <c r="E1075" s="4">
        <f t="shared" si="235"/>
        <v>8</v>
      </c>
      <c r="F1075" s="19">
        <f t="shared" si="238"/>
        <v>2</v>
      </c>
      <c r="G1075" s="17">
        <f t="shared" ref="G1075:G1084" si="241">IF(2&lt;F1075,2,F1075)*150*4/3</f>
        <v>400</v>
      </c>
      <c r="H1075" s="17">
        <f t="shared" ref="H1075:H1084" si="242">IF(F1075&gt;2,F1075-2,0)*150*5/3</f>
        <v>0</v>
      </c>
      <c r="I1075" s="17"/>
      <c r="J1075" s="77"/>
      <c r="K1075" s="7"/>
    </row>
    <row r="1076" spans="1:12" ht="16.2" x14ac:dyDescent="0.3">
      <c r="A1076" s="29"/>
      <c r="B1076" s="47" t="s">
        <v>443</v>
      </c>
      <c r="C1076" s="4">
        <v>12</v>
      </c>
      <c r="D1076" s="4">
        <f t="shared" si="234"/>
        <v>10</v>
      </c>
      <c r="E1076" s="4">
        <f t="shared" si="235"/>
        <v>8</v>
      </c>
      <c r="F1076" s="19">
        <f t="shared" si="238"/>
        <v>2</v>
      </c>
      <c r="G1076" s="17">
        <f t="shared" si="241"/>
        <v>400</v>
      </c>
      <c r="H1076" s="17">
        <f t="shared" si="242"/>
        <v>0</v>
      </c>
      <c r="I1076" s="17"/>
      <c r="J1076" s="77"/>
      <c r="K1076" s="7"/>
    </row>
    <row r="1077" spans="1:12" ht="16.2" x14ac:dyDescent="0.3">
      <c r="A1077" s="29"/>
      <c r="B1077" s="47" t="s">
        <v>444</v>
      </c>
      <c r="C1077" s="4">
        <v>10</v>
      </c>
      <c r="D1077" s="4" t="str">
        <f t="shared" si="234"/>
        <v/>
      </c>
      <c r="E1077" s="4"/>
      <c r="F1077" s="19"/>
      <c r="G1077" s="17"/>
      <c r="H1077" s="17"/>
      <c r="I1077" s="17"/>
      <c r="J1077" s="77"/>
      <c r="K1077" s="7"/>
    </row>
    <row r="1078" spans="1:12" ht="16.2" x14ac:dyDescent="0.3">
      <c r="A1078" s="29"/>
      <c r="B1078" s="47" t="s">
        <v>445</v>
      </c>
      <c r="C1078" s="4">
        <v>8</v>
      </c>
      <c r="D1078" s="4">
        <f t="shared" si="234"/>
        <v>7</v>
      </c>
      <c r="E1078" s="4">
        <f t="shared" si="235"/>
        <v>7</v>
      </c>
      <c r="F1078" s="19"/>
      <c r="G1078" s="17"/>
      <c r="H1078" s="17"/>
      <c r="I1078" s="17"/>
      <c r="J1078" s="77"/>
      <c r="K1078" s="7"/>
    </row>
    <row r="1079" spans="1:12" ht="16.2" x14ac:dyDescent="0.3">
      <c r="A1079" s="29"/>
      <c r="B1079" s="47" t="s">
        <v>446</v>
      </c>
      <c r="C1079" s="4"/>
      <c r="D1079" s="4" t="str">
        <f t="shared" si="234"/>
        <v/>
      </c>
      <c r="E1079" s="4"/>
      <c r="F1079" s="19"/>
      <c r="G1079" s="17"/>
      <c r="H1079" s="17"/>
      <c r="I1079" s="17"/>
      <c r="J1079" s="77"/>
      <c r="K1079" s="7"/>
    </row>
    <row r="1080" spans="1:12" ht="16.2" x14ac:dyDescent="0.3">
      <c r="A1080" s="29"/>
      <c r="B1080" s="47" t="s">
        <v>447</v>
      </c>
      <c r="C1080" s="4">
        <v>12</v>
      </c>
      <c r="D1080" s="4">
        <f t="shared" si="234"/>
        <v>10</v>
      </c>
      <c r="E1080" s="4">
        <f t="shared" si="235"/>
        <v>8</v>
      </c>
      <c r="F1080" s="19">
        <f t="shared" si="238"/>
        <v>2</v>
      </c>
      <c r="G1080" s="17">
        <f t="shared" si="241"/>
        <v>400</v>
      </c>
      <c r="H1080" s="17">
        <f t="shared" si="242"/>
        <v>0</v>
      </c>
      <c r="I1080" s="17"/>
      <c r="J1080" s="77"/>
      <c r="K1080" s="7"/>
    </row>
    <row r="1081" spans="1:12" ht="16.2" x14ac:dyDescent="0.3">
      <c r="A1081" s="29"/>
      <c r="B1081" s="47" t="s">
        <v>448</v>
      </c>
      <c r="C1081" s="4">
        <v>12</v>
      </c>
      <c r="D1081" s="4">
        <f t="shared" si="234"/>
        <v>10</v>
      </c>
      <c r="E1081" s="4">
        <f t="shared" si="235"/>
        <v>8</v>
      </c>
      <c r="F1081" s="19">
        <f t="shared" si="238"/>
        <v>2</v>
      </c>
      <c r="G1081" s="17">
        <f t="shared" si="241"/>
        <v>400</v>
      </c>
      <c r="H1081" s="17">
        <f t="shared" si="242"/>
        <v>0</v>
      </c>
      <c r="I1081" s="17"/>
      <c r="J1081" s="77"/>
      <c r="K1081" s="7"/>
    </row>
    <row r="1082" spans="1:12" ht="16.2" x14ac:dyDescent="0.3">
      <c r="A1082" s="29"/>
      <c r="B1082" s="47" t="s">
        <v>449</v>
      </c>
      <c r="C1082" s="4">
        <v>12</v>
      </c>
      <c r="D1082" s="4">
        <f t="shared" si="234"/>
        <v>10</v>
      </c>
      <c r="E1082" s="4">
        <f t="shared" si="235"/>
        <v>8</v>
      </c>
      <c r="F1082" s="19">
        <f t="shared" si="238"/>
        <v>2</v>
      </c>
      <c r="G1082" s="17">
        <f t="shared" si="241"/>
        <v>400</v>
      </c>
      <c r="H1082" s="17">
        <f t="shared" si="242"/>
        <v>0</v>
      </c>
      <c r="I1082" s="17"/>
      <c r="J1082" s="77"/>
      <c r="K1082" s="7"/>
    </row>
    <row r="1083" spans="1:12" ht="16.2" x14ac:dyDescent="0.3">
      <c r="A1083" s="29"/>
      <c r="B1083" s="47" t="s">
        <v>450</v>
      </c>
      <c r="C1083" s="4">
        <v>12</v>
      </c>
      <c r="D1083" s="4">
        <f t="shared" si="234"/>
        <v>10</v>
      </c>
      <c r="E1083" s="4">
        <f t="shared" si="235"/>
        <v>8</v>
      </c>
      <c r="F1083" s="19">
        <f t="shared" si="238"/>
        <v>2</v>
      </c>
      <c r="G1083" s="17">
        <f t="shared" si="241"/>
        <v>400</v>
      </c>
      <c r="H1083" s="17">
        <f t="shared" si="242"/>
        <v>0</v>
      </c>
      <c r="I1083" s="17"/>
      <c r="J1083" s="77"/>
      <c r="K1083" s="7"/>
    </row>
    <row r="1084" spans="1:12" ht="16.2" x14ac:dyDescent="0.3">
      <c r="A1084" s="29"/>
      <c r="B1084" s="47" t="s">
        <v>451</v>
      </c>
      <c r="C1084" s="4">
        <v>12</v>
      </c>
      <c r="D1084" s="4">
        <f t="shared" si="234"/>
        <v>10</v>
      </c>
      <c r="E1084" s="4">
        <f t="shared" si="235"/>
        <v>8</v>
      </c>
      <c r="F1084" s="19">
        <f t="shared" si="238"/>
        <v>2</v>
      </c>
      <c r="G1084" s="17">
        <f t="shared" si="241"/>
        <v>400</v>
      </c>
      <c r="H1084" s="17">
        <f t="shared" si="242"/>
        <v>0</v>
      </c>
      <c r="I1084" s="17"/>
      <c r="J1084" s="77"/>
      <c r="K1084" s="7"/>
    </row>
    <row r="1085" spans="1:12" ht="16.2" x14ac:dyDescent="0.3">
      <c r="A1085" s="29"/>
      <c r="B1085" s="47" t="s">
        <v>452</v>
      </c>
      <c r="C1085" s="4">
        <v>8</v>
      </c>
      <c r="D1085" s="4">
        <f t="shared" si="234"/>
        <v>7</v>
      </c>
      <c r="E1085" s="4">
        <f t="shared" si="235"/>
        <v>7</v>
      </c>
      <c r="F1085" s="19"/>
      <c r="G1085" s="17"/>
      <c r="H1085" s="17"/>
      <c r="I1085" s="17"/>
      <c r="J1085" s="77"/>
      <c r="K1085" s="7"/>
    </row>
    <row r="1086" spans="1:12" ht="16.2" x14ac:dyDescent="0.3">
      <c r="A1086" s="29"/>
      <c r="B1086" s="47" t="s">
        <v>453</v>
      </c>
      <c r="C1086" s="4"/>
      <c r="D1086" s="4" t="str">
        <f t="shared" si="234"/>
        <v/>
      </c>
      <c r="E1086" s="4"/>
      <c r="F1086" s="19"/>
      <c r="G1086" s="17"/>
      <c r="H1086" s="17"/>
      <c r="I1086" s="17"/>
      <c r="J1086" s="77"/>
      <c r="K1086" s="7"/>
    </row>
    <row r="1087" spans="1:12" ht="16.2" x14ac:dyDescent="0.3">
      <c r="A1087" s="29"/>
      <c r="B1087" s="47" t="s">
        <v>454</v>
      </c>
      <c r="C1087" s="4">
        <v>12</v>
      </c>
      <c r="D1087" s="4">
        <f t="shared" si="234"/>
        <v>10</v>
      </c>
      <c r="E1087" s="4">
        <f t="shared" si="235"/>
        <v>8</v>
      </c>
      <c r="F1087" s="4">
        <f t="shared" si="238"/>
        <v>2</v>
      </c>
      <c r="G1087" s="17">
        <f t="shared" ref="G1087:G1091" si="243">IF(2&lt;F1087,2,F1087)*150*4/3</f>
        <v>400</v>
      </c>
      <c r="H1087" s="17">
        <f t="shared" ref="H1087:H1091" si="244">IF(F1087&gt;2,F1087-2,0)*150*5/3</f>
        <v>0</v>
      </c>
      <c r="I1087" s="17"/>
      <c r="J1087" s="77"/>
      <c r="K1087" s="7"/>
    </row>
    <row r="1088" spans="1:12" ht="16.2" x14ac:dyDescent="0.3">
      <c r="A1088" s="29"/>
      <c r="B1088" s="47" t="s">
        <v>455</v>
      </c>
      <c r="C1088" s="4">
        <v>12</v>
      </c>
      <c r="D1088" s="4">
        <f t="shared" si="234"/>
        <v>10</v>
      </c>
      <c r="E1088" s="4">
        <f t="shared" si="235"/>
        <v>8</v>
      </c>
      <c r="F1088" s="4">
        <f t="shared" si="238"/>
        <v>2</v>
      </c>
      <c r="G1088" s="17">
        <f t="shared" si="243"/>
        <v>400</v>
      </c>
      <c r="H1088" s="17">
        <f t="shared" si="244"/>
        <v>0</v>
      </c>
      <c r="I1088" s="17"/>
      <c r="J1088" s="77"/>
      <c r="K1088" s="7"/>
    </row>
    <row r="1089" spans="1:11" ht="16.2" x14ac:dyDescent="0.3">
      <c r="A1089" s="29"/>
      <c r="B1089" s="47" t="s">
        <v>456</v>
      </c>
      <c r="C1089" s="4">
        <v>12</v>
      </c>
      <c r="D1089" s="4">
        <f t="shared" si="234"/>
        <v>10</v>
      </c>
      <c r="E1089" s="4">
        <f t="shared" si="235"/>
        <v>8</v>
      </c>
      <c r="F1089" s="4">
        <f t="shared" si="238"/>
        <v>2</v>
      </c>
      <c r="G1089" s="17">
        <f t="shared" si="243"/>
        <v>400</v>
      </c>
      <c r="H1089" s="17">
        <f t="shared" si="244"/>
        <v>0</v>
      </c>
      <c r="I1089" s="17"/>
      <c r="J1089" s="77"/>
      <c r="K1089" s="7"/>
    </row>
    <row r="1090" spans="1:11" ht="16.2" x14ac:dyDescent="0.3">
      <c r="A1090" s="29"/>
      <c r="B1090" s="47" t="s">
        <v>457</v>
      </c>
      <c r="C1090" s="4">
        <v>12</v>
      </c>
      <c r="D1090" s="4">
        <f t="shared" si="234"/>
        <v>10</v>
      </c>
      <c r="E1090" s="4">
        <f t="shared" si="235"/>
        <v>8</v>
      </c>
      <c r="F1090" s="4">
        <f t="shared" si="238"/>
        <v>2</v>
      </c>
      <c r="G1090" s="17">
        <f t="shared" si="243"/>
        <v>400</v>
      </c>
      <c r="H1090" s="17">
        <f t="shared" si="244"/>
        <v>0</v>
      </c>
      <c r="I1090" s="17"/>
      <c r="J1090" s="77"/>
      <c r="K1090" s="7"/>
    </row>
    <row r="1091" spans="1:11" ht="16.2" x14ac:dyDescent="0.3">
      <c r="A1091" s="29"/>
      <c r="B1091" s="47" t="s">
        <v>458</v>
      </c>
      <c r="C1091" s="4">
        <v>12</v>
      </c>
      <c r="D1091" s="4">
        <f t="shared" si="234"/>
        <v>10</v>
      </c>
      <c r="E1091" s="4">
        <f t="shared" si="235"/>
        <v>8</v>
      </c>
      <c r="F1091" s="4">
        <f t="shared" si="238"/>
        <v>2</v>
      </c>
      <c r="G1091" s="17">
        <f t="shared" si="243"/>
        <v>400</v>
      </c>
      <c r="H1091" s="17">
        <f t="shared" si="244"/>
        <v>0</v>
      </c>
      <c r="I1091" s="17"/>
      <c r="J1091" s="77"/>
      <c r="K1091" s="7"/>
    </row>
    <row r="1092" spans="1:11" ht="16.2" x14ac:dyDescent="0.3">
      <c r="A1092" s="29"/>
      <c r="B1092" s="47" t="s">
        <v>459</v>
      </c>
      <c r="C1092" s="4">
        <v>8</v>
      </c>
      <c r="D1092" s="4">
        <f t="shared" si="234"/>
        <v>7</v>
      </c>
      <c r="E1092" s="4">
        <f t="shared" si="235"/>
        <v>7</v>
      </c>
      <c r="F1092" s="4"/>
      <c r="G1092" s="17"/>
      <c r="H1092" s="17"/>
      <c r="I1092" s="17"/>
      <c r="J1092" s="77"/>
      <c r="K1092" s="7"/>
    </row>
    <row r="1093" spans="1:11" ht="16.2" x14ac:dyDescent="0.3">
      <c r="A1093" s="29"/>
      <c r="B1093" s="47" t="s">
        <v>460</v>
      </c>
      <c r="C1093" s="4"/>
      <c r="D1093" s="4" t="str">
        <f t="shared" si="234"/>
        <v/>
      </c>
      <c r="E1093" s="4"/>
      <c r="F1093" s="4"/>
      <c r="G1093" s="17"/>
      <c r="H1093" s="17"/>
      <c r="I1093" s="17"/>
      <c r="J1093" s="77"/>
      <c r="K1093" s="7"/>
    </row>
    <row r="1094" spans="1:11" ht="16.2" x14ac:dyDescent="0.3">
      <c r="A1094" s="29"/>
      <c r="B1094" s="8" t="s">
        <v>59</v>
      </c>
      <c r="C1094" s="4"/>
      <c r="D1094" s="4" t="s">
        <v>1935</v>
      </c>
      <c r="E1094" s="4"/>
      <c r="F1094" s="4">
        <v>38</v>
      </c>
      <c r="G1094" s="1"/>
      <c r="H1094" s="1"/>
      <c r="I1094" s="1"/>
      <c r="J1094" s="77">
        <v>27800</v>
      </c>
      <c r="K1094" s="7"/>
    </row>
    <row r="1095" spans="1:11" ht="32.4" x14ac:dyDescent="0.3">
      <c r="A1095" s="29"/>
      <c r="B1095" s="90" t="s">
        <v>1849</v>
      </c>
      <c r="C1095" s="4"/>
      <c r="D1095" s="4"/>
      <c r="E1095" s="4"/>
      <c r="F1095" s="4"/>
      <c r="G1095" s="1"/>
      <c r="H1095" s="1"/>
      <c r="I1095" s="1"/>
      <c r="J1095" s="77">
        <v>7600</v>
      </c>
      <c r="K1095" s="7">
        <v>2800</v>
      </c>
    </row>
    <row r="1096" spans="1:11" ht="16.2" x14ac:dyDescent="0.3">
      <c r="A1096" s="29"/>
      <c r="B1096" s="8" t="s">
        <v>1817</v>
      </c>
      <c r="C1096" s="4"/>
      <c r="D1096" s="4"/>
      <c r="E1096" s="4"/>
      <c r="F1096" s="4"/>
      <c r="G1096" s="1"/>
      <c r="H1096" s="1"/>
      <c r="I1096" s="1"/>
      <c r="J1096" s="77">
        <v>38200</v>
      </c>
      <c r="K1096" s="7"/>
    </row>
    <row r="1097" spans="1:11" ht="16.2" x14ac:dyDescent="0.3">
      <c r="A1097" s="29"/>
      <c r="B1097" s="8" t="s">
        <v>1</v>
      </c>
      <c r="C1097" s="26"/>
      <c r="D1097" s="4"/>
      <c r="E1097" s="4"/>
      <c r="F1097" s="4"/>
      <c r="G1097" s="1"/>
      <c r="H1097" s="1"/>
      <c r="I1097" s="1"/>
      <c r="J1097" s="43">
        <v>50197</v>
      </c>
      <c r="K1097" s="4"/>
    </row>
    <row r="1098" spans="1:11" ht="16.2" x14ac:dyDescent="0.3">
      <c r="A1098" s="29"/>
      <c r="B1098" s="8" t="s">
        <v>405</v>
      </c>
      <c r="C1098" s="9"/>
      <c r="D1098" s="9" t="str">
        <f t="shared" si="234"/>
        <v/>
      </c>
      <c r="E1098" s="9"/>
      <c r="F1098" s="9"/>
      <c r="G1098" s="10"/>
      <c r="H1098" s="10"/>
      <c r="I1098" s="10"/>
      <c r="J1098" s="78">
        <v>11997</v>
      </c>
      <c r="K1098" s="15"/>
    </row>
    <row r="1099" spans="1:11" x14ac:dyDescent="0.3">
      <c r="A1099" s="29"/>
      <c r="K1099" s="29"/>
    </row>
    <row r="1100" spans="1:11" ht="16.2" x14ac:dyDescent="0.3">
      <c r="A1100" s="29"/>
      <c r="B1100" s="47" t="s">
        <v>463</v>
      </c>
      <c r="C1100" s="4">
        <v>12</v>
      </c>
      <c r="D1100" s="4">
        <f>IF((OR(C1100&gt;12,C1100=12)),C1100-2,IF(C1100=8,C1100-1,""))</f>
        <v>10</v>
      </c>
      <c r="E1100" s="4">
        <f t="shared" ref="E1100:E1130" si="245">IF(D1100&lt;8,D1100,8)</f>
        <v>8</v>
      </c>
      <c r="F1100" s="4">
        <f t="shared" ref="F1100" si="246">D1100-8</f>
        <v>2</v>
      </c>
      <c r="G1100" s="17">
        <f t="shared" ref="G1100" si="247">IF(2&lt;F1100,2,F1100)*150*4/3</f>
        <v>400</v>
      </c>
      <c r="H1100" s="17">
        <f t="shared" ref="H1100" si="248">IF(F1100&gt;2,F1100-2,0)*150*5/3</f>
        <v>0</v>
      </c>
      <c r="I1100" s="17"/>
      <c r="J1100" s="77"/>
      <c r="K1100" s="7"/>
    </row>
    <row r="1101" spans="1:11" ht="16.2" x14ac:dyDescent="0.3">
      <c r="A1101" s="29"/>
      <c r="B1101" s="47" t="s">
        <v>464</v>
      </c>
      <c r="C1101" s="4">
        <v>12</v>
      </c>
      <c r="D1101" s="4">
        <f t="shared" ref="D1101:D1130" si="249">IF((OR(C1101&gt;12,C1101=12)),C1101-2,IF(C1101=8,C1101-1,""))</f>
        <v>10</v>
      </c>
      <c r="E1101" s="4">
        <f t="shared" si="245"/>
        <v>8</v>
      </c>
      <c r="F1101" s="4">
        <f t="shared" ref="F1101:F1130" si="250">D1101-8</f>
        <v>2</v>
      </c>
      <c r="G1101" s="1">
        <f t="shared" ref="G1101:G1130" si="251">IF(2&lt;F1101,2,F1101)*150*4/3</f>
        <v>400</v>
      </c>
      <c r="H1101" s="1">
        <f t="shared" ref="H1101:H1130" si="252">IF(F1101&gt;2,F1101-2,0)*150*5/3</f>
        <v>0</v>
      </c>
      <c r="I1101" s="1"/>
      <c r="J1101" s="77"/>
      <c r="K1101" s="7"/>
    </row>
    <row r="1102" spans="1:11" ht="16.2" x14ac:dyDescent="0.3">
      <c r="A1102" s="29"/>
      <c r="B1102" s="47" t="s">
        <v>465</v>
      </c>
      <c r="C1102" s="4">
        <v>12</v>
      </c>
      <c r="D1102" s="4">
        <f t="shared" si="249"/>
        <v>10</v>
      </c>
      <c r="E1102" s="4">
        <f t="shared" si="245"/>
        <v>8</v>
      </c>
      <c r="F1102" s="4">
        <f t="shared" si="250"/>
        <v>2</v>
      </c>
      <c r="G1102" s="1">
        <f t="shared" si="251"/>
        <v>400</v>
      </c>
      <c r="H1102" s="1">
        <f t="shared" si="252"/>
        <v>0</v>
      </c>
      <c r="I1102" s="1"/>
      <c r="J1102" s="77"/>
      <c r="K1102" s="7"/>
    </row>
    <row r="1103" spans="1:11" ht="16.2" x14ac:dyDescent="0.3">
      <c r="A1103" s="29"/>
      <c r="B1103" s="47" t="s">
        <v>466</v>
      </c>
      <c r="C1103" s="4">
        <v>12</v>
      </c>
      <c r="D1103" s="4">
        <f t="shared" si="249"/>
        <v>10</v>
      </c>
      <c r="E1103" s="4">
        <f t="shared" si="245"/>
        <v>8</v>
      </c>
      <c r="F1103" s="4">
        <f t="shared" si="250"/>
        <v>2</v>
      </c>
      <c r="G1103" s="1">
        <f t="shared" si="251"/>
        <v>400</v>
      </c>
      <c r="H1103" s="1">
        <f t="shared" si="252"/>
        <v>0</v>
      </c>
      <c r="I1103" s="1"/>
      <c r="J1103" s="77"/>
      <c r="K1103" s="7"/>
    </row>
    <row r="1104" spans="1:11" ht="16.2" x14ac:dyDescent="0.3">
      <c r="A1104" s="29"/>
      <c r="B1104" s="47" t="s">
        <v>467</v>
      </c>
      <c r="C1104" s="4">
        <v>12</v>
      </c>
      <c r="D1104" s="4">
        <f t="shared" si="249"/>
        <v>10</v>
      </c>
      <c r="E1104" s="4">
        <f t="shared" si="245"/>
        <v>8</v>
      </c>
      <c r="F1104" s="4">
        <f t="shared" si="250"/>
        <v>2</v>
      </c>
      <c r="G1104" s="1">
        <f t="shared" si="251"/>
        <v>400</v>
      </c>
      <c r="H1104" s="1">
        <f t="shared" si="252"/>
        <v>0</v>
      </c>
      <c r="I1104" s="1"/>
      <c r="J1104" s="77"/>
      <c r="K1104" s="7"/>
    </row>
    <row r="1105" spans="1:11" ht="16.2" x14ac:dyDescent="0.3">
      <c r="A1105" s="29"/>
      <c r="B1105" s="47" t="s">
        <v>468</v>
      </c>
      <c r="C1105" s="4">
        <v>8</v>
      </c>
      <c r="D1105" s="4">
        <f t="shared" si="249"/>
        <v>7</v>
      </c>
      <c r="E1105" s="4">
        <f t="shared" si="245"/>
        <v>7</v>
      </c>
      <c r="F1105" s="4"/>
      <c r="G1105" s="1"/>
      <c r="H1105" s="1"/>
      <c r="I1105" s="1"/>
      <c r="J1105" s="77"/>
      <c r="K1105" s="7"/>
    </row>
    <row r="1106" spans="1:11" ht="16.2" x14ac:dyDescent="0.3">
      <c r="A1106" s="29"/>
      <c r="B1106" s="47" t="s">
        <v>469</v>
      </c>
      <c r="C1106" s="4"/>
      <c r="D1106" s="4" t="str">
        <f t="shared" si="249"/>
        <v/>
      </c>
      <c r="E1106" s="4"/>
      <c r="F1106" s="4"/>
      <c r="G1106" s="1"/>
      <c r="H1106" s="1"/>
      <c r="I1106" s="1"/>
      <c r="J1106" s="77"/>
      <c r="K1106" s="7"/>
    </row>
    <row r="1107" spans="1:11" ht="16.2" x14ac:dyDescent="0.3">
      <c r="A1107" s="29"/>
      <c r="B1107" s="47" t="s">
        <v>470</v>
      </c>
      <c r="C1107" s="4">
        <v>12</v>
      </c>
      <c r="D1107" s="4">
        <f t="shared" si="249"/>
        <v>10</v>
      </c>
      <c r="E1107" s="4">
        <f t="shared" si="245"/>
        <v>8</v>
      </c>
      <c r="F1107" s="4">
        <f t="shared" si="250"/>
        <v>2</v>
      </c>
      <c r="G1107" s="1">
        <f t="shared" si="251"/>
        <v>400</v>
      </c>
      <c r="H1107" s="1">
        <f t="shared" si="252"/>
        <v>0</v>
      </c>
      <c r="I1107" s="1"/>
      <c r="J1107" s="77"/>
      <c r="K1107" s="7"/>
    </row>
    <row r="1108" spans="1:11" ht="16.2" x14ac:dyDescent="0.3">
      <c r="A1108" s="29"/>
      <c r="B1108" s="47" t="s">
        <v>471</v>
      </c>
      <c r="C1108" s="4">
        <v>12</v>
      </c>
      <c r="D1108" s="4">
        <f t="shared" si="249"/>
        <v>10</v>
      </c>
      <c r="E1108" s="4">
        <f t="shared" si="245"/>
        <v>8</v>
      </c>
      <c r="F1108" s="4">
        <f t="shared" si="250"/>
        <v>2</v>
      </c>
      <c r="G1108" s="1">
        <f t="shared" si="251"/>
        <v>400</v>
      </c>
      <c r="H1108" s="1">
        <f t="shared" si="252"/>
        <v>0</v>
      </c>
      <c r="I1108" s="1"/>
      <c r="J1108" s="77"/>
      <c r="K1108" s="7"/>
    </row>
    <row r="1109" spans="1:11" ht="16.2" x14ac:dyDescent="0.3">
      <c r="A1109" s="29"/>
      <c r="B1109" s="47" t="s">
        <v>472</v>
      </c>
      <c r="C1109" s="4">
        <v>12</v>
      </c>
      <c r="D1109" s="4">
        <f t="shared" si="249"/>
        <v>10</v>
      </c>
      <c r="E1109" s="4">
        <f t="shared" si="245"/>
        <v>8</v>
      </c>
      <c r="F1109" s="4">
        <f t="shared" si="250"/>
        <v>2</v>
      </c>
      <c r="G1109" s="1">
        <f t="shared" si="251"/>
        <v>400</v>
      </c>
      <c r="H1109" s="1">
        <f t="shared" si="252"/>
        <v>0</v>
      </c>
      <c r="I1109" s="1"/>
      <c r="J1109" s="77"/>
      <c r="K1109" s="7"/>
    </row>
    <row r="1110" spans="1:11" ht="16.2" x14ac:dyDescent="0.3">
      <c r="A1110" s="29"/>
      <c r="B1110" s="47" t="s">
        <v>473</v>
      </c>
      <c r="C1110" s="4">
        <v>12</v>
      </c>
      <c r="D1110" s="4">
        <f t="shared" si="249"/>
        <v>10</v>
      </c>
      <c r="E1110" s="4">
        <f t="shared" si="245"/>
        <v>8</v>
      </c>
      <c r="F1110" s="4">
        <f t="shared" si="250"/>
        <v>2</v>
      </c>
      <c r="G1110" s="1">
        <f t="shared" si="251"/>
        <v>400</v>
      </c>
      <c r="H1110" s="1">
        <f t="shared" si="252"/>
        <v>0</v>
      </c>
      <c r="I1110" s="1"/>
      <c r="J1110" s="77"/>
      <c r="K1110" s="7"/>
    </row>
    <row r="1111" spans="1:11" ht="16.2" x14ac:dyDescent="0.3">
      <c r="A1111" s="29"/>
      <c r="B1111" s="47" t="s">
        <v>474</v>
      </c>
      <c r="C1111" s="4">
        <v>12</v>
      </c>
      <c r="D1111" s="4">
        <f t="shared" si="249"/>
        <v>10</v>
      </c>
      <c r="E1111" s="4">
        <f t="shared" si="245"/>
        <v>8</v>
      </c>
      <c r="F1111" s="4">
        <f t="shared" si="250"/>
        <v>2</v>
      </c>
      <c r="G1111" s="1">
        <f t="shared" si="251"/>
        <v>400</v>
      </c>
      <c r="H1111" s="1">
        <f t="shared" si="252"/>
        <v>0</v>
      </c>
      <c r="I1111" s="1"/>
      <c r="J1111" s="77"/>
      <c r="K1111" s="7"/>
    </row>
    <row r="1112" spans="1:11" ht="16.2" x14ac:dyDescent="0.3">
      <c r="A1112" s="29"/>
      <c r="B1112" s="47" t="s">
        <v>475</v>
      </c>
      <c r="C1112" s="4">
        <v>8</v>
      </c>
      <c r="D1112" s="4">
        <f t="shared" si="249"/>
        <v>7</v>
      </c>
      <c r="E1112" s="4">
        <f t="shared" si="245"/>
        <v>7</v>
      </c>
      <c r="F1112" s="4"/>
      <c r="G1112" s="1"/>
      <c r="H1112" s="1"/>
      <c r="I1112" s="1"/>
      <c r="J1112" s="77"/>
      <c r="K1112" s="7"/>
    </row>
    <row r="1113" spans="1:11" ht="16.2" x14ac:dyDescent="0.3">
      <c r="A1113" s="29"/>
      <c r="B1113" s="47" t="s">
        <v>476</v>
      </c>
      <c r="C1113" s="4"/>
      <c r="D1113" s="4" t="str">
        <f t="shared" si="249"/>
        <v/>
      </c>
      <c r="E1113" s="4"/>
      <c r="F1113" s="4"/>
      <c r="G1113" s="1"/>
      <c r="H1113" s="1"/>
      <c r="I1113" s="1"/>
      <c r="J1113" s="77"/>
      <c r="K1113" s="7"/>
    </row>
    <row r="1114" spans="1:11" ht="16.2" x14ac:dyDescent="0.3">
      <c r="A1114" s="29"/>
      <c r="B1114" s="179" t="s">
        <v>2137</v>
      </c>
      <c r="C1114" s="19"/>
      <c r="D1114" s="19" t="str">
        <f t="shared" si="249"/>
        <v/>
      </c>
      <c r="E1114" s="19"/>
      <c r="F1114" s="19"/>
      <c r="G1114" s="28"/>
      <c r="H1114" s="28"/>
      <c r="I1114" s="28"/>
      <c r="J1114" s="91"/>
      <c r="K1114" s="21"/>
    </row>
    <row r="1115" spans="1:11" ht="16.2" x14ac:dyDescent="0.3">
      <c r="A1115" s="29"/>
      <c r="B1115" s="179" t="s">
        <v>2138</v>
      </c>
      <c r="C1115" s="19"/>
      <c r="D1115" s="19" t="str">
        <f t="shared" si="249"/>
        <v/>
      </c>
      <c r="E1115" s="19"/>
      <c r="F1115" s="19"/>
      <c r="G1115" s="28"/>
      <c r="H1115" s="28"/>
      <c r="I1115" s="28"/>
      <c r="J1115" s="91"/>
      <c r="K1115" s="21"/>
    </row>
    <row r="1116" spans="1:11" ht="16.2" x14ac:dyDescent="0.3">
      <c r="A1116" s="29"/>
      <c r="B1116" s="179" t="s">
        <v>2139</v>
      </c>
      <c r="C1116" s="19"/>
      <c r="D1116" s="19" t="str">
        <f t="shared" si="249"/>
        <v/>
      </c>
      <c r="E1116" s="19"/>
      <c r="F1116" s="19"/>
      <c r="G1116" s="28"/>
      <c r="H1116" s="28"/>
      <c r="I1116" s="28"/>
      <c r="J1116" s="91"/>
      <c r="K1116" s="21"/>
    </row>
    <row r="1117" spans="1:11" ht="32.4" x14ac:dyDescent="0.3">
      <c r="A1117" s="29"/>
      <c r="B1117" s="146" t="s">
        <v>1929</v>
      </c>
      <c r="C1117" s="9">
        <v>12</v>
      </c>
      <c r="D1117" s="9">
        <f t="shared" si="249"/>
        <v>10</v>
      </c>
      <c r="E1117" s="9">
        <f t="shared" si="245"/>
        <v>8</v>
      </c>
      <c r="F1117" s="9">
        <f t="shared" si="250"/>
        <v>2</v>
      </c>
      <c r="G1117" s="10">
        <f t="shared" si="251"/>
        <v>400</v>
      </c>
      <c r="H1117" s="10">
        <f t="shared" si="252"/>
        <v>0</v>
      </c>
      <c r="I1117" s="10"/>
      <c r="J1117" s="78"/>
      <c r="K1117" s="15">
        <f>150*8*2+150*2*4/3</f>
        <v>2800</v>
      </c>
    </row>
    <row r="1118" spans="1:11" ht="16.2" x14ac:dyDescent="0.3">
      <c r="A1118" s="29"/>
      <c r="B1118" s="47" t="s">
        <v>481</v>
      </c>
      <c r="C1118" s="4">
        <v>12</v>
      </c>
      <c r="D1118" s="4">
        <f t="shared" si="249"/>
        <v>10</v>
      </c>
      <c r="E1118" s="4">
        <f t="shared" si="245"/>
        <v>8</v>
      </c>
      <c r="F1118" s="4">
        <f t="shared" si="250"/>
        <v>2</v>
      </c>
      <c r="G1118" s="1">
        <f t="shared" si="251"/>
        <v>400</v>
      </c>
      <c r="H1118" s="1">
        <f t="shared" si="252"/>
        <v>0</v>
      </c>
      <c r="I1118" s="1"/>
      <c r="J1118" s="77"/>
      <c r="K1118" s="7"/>
    </row>
    <row r="1119" spans="1:11" ht="16.2" x14ac:dyDescent="0.3">
      <c r="A1119" s="29"/>
      <c r="B1119" s="47" t="s">
        <v>482</v>
      </c>
      <c r="C1119" s="4">
        <v>8</v>
      </c>
      <c r="D1119" s="4">
        <f t="shared" si="249"/>
        <v>7</v>
      </c>
      <c r="E1119" s="4">
        <f t="shared" si="245"/>
        <v>7</v>
      </c>
      <c r="F1119" s="4"/>
      <c r="G1119" s="1"/>
      <c r="H1119" s="1"/>
      <c r="I1119" s="1"/>
      <c r="J1119" s="77"/>
      <c r="K1119" s="7"/>
    </row>
    <row r="1120" spans="1:11" ht="16.2" x14ac:dyDescent="0.3">
      <c r="A1120" s="29"/>
      <c r="B1120" s="47" t="s">
        <v>483</v>
      </c>
      <c r="C1120" s="4"/>
      <c r="D1120" s="4" t="str">
        <f t="shared" si="249"/>
        <v/>
      </c>
      <c r="E1120" s="4"/>
      <c r="F1120" s="4"/>
      <c r="G1120" s="1"/>
      <c r="H1120" s="1"/>
      <c r="I1120" s="1"/>
      <c r="J1120" s="77"/>
      <c r="K1120" s="7"/>
    </row>
    <row r="1121" spans="1:11" ht="16.2" x14ac:dyDescent="0.3">
      <c r="A1121" s="29"/>
      <c r="B1121" s="47" t="s">
        <v>484</v>
      </c>
      <c r="C1121" s="4">
        <v>12</v>
      </c>
      <c r="D1121" s="4">
        <f t="shared" si="249"/>
        <v>10</v>
      </c>
      <c r="E1121" s="4">
        <f t="shared" si="245"/>
        <v>8</v>
      </c>
      <c r="F1121" s="4">
        <f t="shared" si="250"/>
        <v>2</v>
      </c>
      <c r="G1121" s="1">
        <f t="shared" si="251"/>
        <v>400</v>
      </c>
      <c r="H1121" s="1">
        <f t="shared" si="252"/>
        <v>0</v>
      </c>
      <c r="I1121" s="1"/>
      <c r="J1121" s="77"/>
      <c r="K1121" s="7"/>
    </row>
    <row r="1122" spans="1:11" ht="16.2" x14ac:dyDescent="0.3">
      <c r="A1122" s="29"/>
      <c r="B1122" s="47" t="s">
        <v>485</v>
      </c>
      <c r="C1122" s="4">
        <v>12</v>
      </c>
      <c r="D1122" s="4">
        <f t="shared" si="249"/>
        <v>10</v>
      </c>
      <c r="E1122" s="4">
        <f t="shared" si="245"/>
        <v>8</v>
      </c>
      <c r="F1122" s="4">
        <f t="shared" si="250"/>
        <v>2</v>
      </c>
      <c r="G1122" s="1">
        <f t="shared" si="251"/>
        <v>400</v>
      </c>
      <c r="H1122" s="1">
        <f t="shared" si="252"/>
        <v>0</v>
      </c>
      <c r="I1122" s="1"/>
      <c r="J1122" s="77"/>
      <c r="K1122" s="7"/>
    </row>
    <row r="1123" spans="1:11" ht="16.2" x14ac:dyDescent="0.3">
      <c r="A1123" s="29"/>
      <c r="B1123" s="47" t="s">
        <v>486</v>
      </c>
      <c r="C1123" s="4"/>
      <c r="D1123" s="4" t="str">
        <f t="shared" si="249"/>
        <v/>
      </c>
      <c r="E1123" s="4"/>
      <c r="F1123" s="4"/>
      <c r="G1123" s="1"/>
      <c r="H1123" s="1"/>
      <c r="I1123" s="1"/>
      <c r="J1123" s="77"/>
      <c r="K1123" s="7"/>
    </row>
    <row r="1124" spans="1:11" ht="16.2" x14ac:dyDescent="0.3">
      <c r="A1124" s="29"/>
      <c r="B1124" s="47" t="s">
        <v>487</v>
      </c>
      <c r="C1124" s="4"/>
      <c r="D1124" s="4" t="str">
        <f t="shared" si="249"/>
        <v/>
      </c>
      <c r="E1124" s="4"/>
      <c r="F1124" s="4"/>
      <c r="G1124" s="1"/>
      <c r="H1124" s="1"/>
      <c r="I1124" s="1"/>
      <c r="J1124" s="77"/>
      <c r="K1124" s="7"/>
    </row>
    <row r="1125" spans="1:11" ht="16.2" x14ac:dyDescent="0.3">
      <c r="A1125" s="29"/>
      <c r="B1125" s="47" t="s">
        <v>488</v>
      </c>
      <c r="C1125" s="4"/>
      <c r="D1125" s="4" t="str">
        <f t="shared" si="249"/>
        <v/>
      </c>
      <c r="E1125" s="4"/>
      <c r="F1125" s="4"/>
      <c r="G1125" s="1"/>
      <c r="H1125" s="1"/>
      <c r="I1125" s="1"/>
      <c r="J1125" s="77"/>
      <c r="K1125" s="7"/>
    </row>
    <row r="1126" spans="1:11" ht="16.2" x14ac:dyDescent="0.3">
      <c r="A1126" s="29"/>
      <c r="B1126" s="47" t="s">
        <v>489</v>
      </c>
      <c r="C1126" s="4"/>
      <c r="D1126" s="4" t="str">
        <f t="shared" si="249"/>
        <v/>
      </c>
      <c r="E1126" s="4"/>
      <c r="F1126" s="4"/>
      <c r="G1126" s="1"/>
      <c r="H1126" s="1"/>
      <c r="I1126" s="1"/>
      <c r="J1126" s="77"/>
      <c r="K1126" s="7"/>
    </row>
    <row r="1127" spans="1:11" ht="16.2" x14ac:dyDescent="0.3">
      <c r="A1127" s="29"/>
      <c r="B1127" s="47" t="s">
        <v>490</v>
      </c>
      <c r="C1127" s="4"/>
      <c r="D1127" s="4" t="str">
        <f t="shared" si="249"/>
        <v/>
      </c>
      <c r="E1127" s="4"/>
      <c r="F1127" s="4"/>
      <c r="G1127" s="1"/>
      <c r="H1127" s="1"/>
      <c r="I1127" s="1"/>
      <c r="J1127" s="77"/>
      <c r="K1127" s="7"/>
    </row>
    <row r="1128" spans="1:11" ht="16.2" x14ac:dyDescent="0.3">
      <c r="A1128" s="29"/>
      <c r="B1128" s="47" t="s">
        <v>491</v>
      </c>
      <c r="C1128" s="4">
        <v>12</v>
      </c>
      <c r="D1128" s="4">
        <f t="shared" si="249"/>
        <v>10</v>
      </c>
      <c r="E1128" s="4">
        <f t="shared" si="245"/>
        <v>8</v>
      </c>
      <c r="F1128" s="4">
        <f t="shared" si="250"/>
        <v>2</v>
      </c>
      <c r="G1128" s="1">
        <f t="shared" si="251"/>
        <v>400</v>
      </c>
      <c r="H1128" s="1">
        <f t="shared" si="252"/>
        <v>0</v>
      </c>
      <c r="I1128" s="1"/>
      <c r="J1128" s="77"/>
      <c r="K1128" s="7"/>
    </row>
    <row r="1129" spans="1:11" ht="16.2" x14ac:dyDescent="0.3">
      <c r="A1129" s="29"/>
      <c r="B1129" s="47" t="s">
        <v>492</v>
      </c>
      <c r="C1129" s="4">
        <v>12</v>
      </c>
      <c r="D1129" s="4">
        <f t="shared" si="249"/>
        <v>10</v>
      </c>
      <c r="E1129" s="4">
        <f t="shared" si="245"/>
        <v>8</v>
      </c>
      <c r="F1129" s="4">
        <f t="shared" si="250"/>
        <v>2</v>
      </c>
      <c r="G1129" s="1">
        <f t="shared" si="251"/>
        <v>400</v>
      </c>
      <c r="H1129" s="1">
        <f t="shared" si="252"/>
        <v>0</v>
      </c>
      <c r="I1129" s="1"/>
      <c r="J1129" s="77"/>
      <c r="K1129" s="7"/>
    </row>
    <row r="1130" spans="1:11" ht="16.2" x14ac:dyDescent="0.3">
      <c r="A1130" s="29"/>
      <c r="B1130" s="47" t="s">
        <v>493</v>
      </c>
      <c r="C1130" s="4">
        <v>12</v>
      </c>
      <c r="D1130" s="4">
        <f t="shared" si="249"/>
        <v>10</v>
      </c>
      <c r="E1130" s="4">
        <f t="shared" si="245"/>
        <v>8</v>
      </c>
      <c r="F1130" s="4">
        <f t="shared" si="250"/>
        <v>2</v>
      </c>
      <c r="G1130" s="1">
        <f t="shared" si="251"/>
        <v>400</v>
      </c>
      <c r="H1130" s="1">
        <f t="shared" si="252"/>
        <v>0</v>
      </c>
      <c r="I1130" s="1"/>
      <c r="J1130" s="77"/>
      <c r="K1130" s="7"/>
    </row>
    <row r="1131" spans="1:11" ht="16.2" x14ac:dyDescent="0.3">
      <c r="A1131" s="29"/>
      <c r="B1131" s="8" t="s">
        <v>59</v>
      </c>
      <c r="C1131" s="4"/>
      <c r="D1131" s="4">
        <v>149</v>
      </c>
      <c r="E1131" s="4"/>
      <c r="F1131" s="4">
        <v>32</v>
      </c>
      <c r="G1131" s="1"/>
      <c r="H1131" s="1"/>
      <c r="I1131" s="1"/>
      <c r="J1131" s="77">
        <v>22350</v>
      </c>
      <c r="K1131" s="7"/>
    </row>
    <row r="1132" spans="1:11" ht="32.4" x14ac:dyDescent="0.3">
      <c r="A1132" s="29"/>
      <c r="B1132" s="90" t="s">
        <v>1849</v>
      </c>
      <c r="C1132" s="4"/>
      <c r="D1132" s="4"/>
      <c r="E1132" s="4"/>
      <c r="F1132" s="4"/>
      <c r="G1132" s="1"/>
      <c r="H1132" s="1"/>
      <c r="I1132" s="1"/>
      <c r="J1132" s="77">
        <v>6400</v>
      </c>
      <c r="K1132" s="7">
        <v>2800</v>
      </c>
    </row>
    <row r="1133" spans="1:11" ht="16.2" x14ac:dyDescent="0.3">
      <c r="A1133" s="29"/>
      <c r="B1133" s="8" t="s">
        <v>1817</v>
      </c>
      <c r="C1133" s="4"/>
      <c r="D1133" s="4"/>
      <c r="E1133" s="4"/>
      <c r="F1133" s="4"/>
      <c r="G1133" s="1"/>
      <c r="H1133" s="1"/>
      <c r="I1133" s="1"/>
      <c r="J1133" s="77">
        <v>31550</v>
      </c>
      <c r="K1133" s="7"/>
    </row>
    <row r="1134" spans="1:11" ht="16.2" x14ac:dyDescent="0.3">
      <c r="A1134" s="29"/>
      <c r="B1134" s="8" t="s">
        <v>1</v>
      </c>
      <c r="C1134" s="4"/>
      <c r="D1134" s="4"/>
      <c r="E1134" s="4"/>
      <c r="F1134" s="4"/>
      <c r="G1134" s="1"/>
      <c r="H1134" s="1"/>
      <c r="I1134" s="1"/>
      <c r="J1134" s="43">
        <v>38400</v>
      </c>
      <c r="K1134" s="4"/>
    </row>
    <row r="1135" spans="1:11" ht="16.2" x14ac:dyDescent="0.3">
      <c r="A1135" s="29"/>
      <c r="B1135" s="8" t="s">
        <v>405</v>
      </c>
      <c r="C1135" s="9"/>
      <c r="D1135" s="9" t="str">
        <f t="shared" ref="D1135" si="253">IF((OR(C1135&gt;12,C1135=12)),C1135-2,IF(C1135=8,C1135-1,""))</f>
        <v/>
      </c>
      <c r="E1135" s="9"/>
      <c r="F1135" s="9"/>
      <c r="G1135" s="10"/>
      <c r="H1135" s="10"/>
      <c r="I1135" s="10"/>
      <c r="J1135" s="78">
        <v>6850</v>
      </c>
      <c r="K1135" s="15"/>
    </row>
    <row r="1136" spans="1:11" x14ac:dyDescent="0.3">
      <c r="A1136" s="29"/>
      <c r="K1136" s="29"/>
    </row>
    <row r="1137" spans="1:11" ht="16.2" x14ac:dyDescent="0.3">
      <c r="A1137" s="29"/>
      <c r="B1137" s="47" t="s">
        <v>2</v>
      </c>
      <c r="C1137" s="4">
        <v>12</v>
      </c>
      <c r="D1137" s="4">
        <f>IF((OR(C1137&gt;12,C1137=12)),C1137-2,IF(C1137=8,C1137-1,""))</f>
        <v>10</v>
      </c>
      <c r="E1137" s="4">
        <f t="shared" ref="E1137:E1165" si="254">IF(D1137&lt;8,D1137,8)</f>
        <v>8</v>
      </c>
      <c r="F1137" s="4">
        <f t="shared" ref="F1137" si="255">D1137-8</f>
        <v>2</v>
      </c>
      <c r="G1137" s="1">
        <f t="shared" ref="G1137" si="256">IF(2&lt;F1137,2,F1137)*150*4/3</f>
        <v>400</v>
      </c>
      <c r="H1137" s="1">
        <f t="shared" ref="H1137" si="257">IF(F1137&gt;2,F1137-2,0)*150*5/3</f>
        <v>0</v>
      </c>
      <c r="I1137" s="1"/>
      <c r="J1137" s="77"/>
      <c r="K1137" s="7"/>
    </row>
    <row r="1138" spans="1:11" ht="16.2" x14ac:dyDescent="0.3">
      <c r="A1138" s="29"/>
      <c r="B1138" s="47" t="s">
        <v>3</v>
      </c>
      <c r="C1138" s="4">
        <v>12</v>
      </c>
      <c r="D1138" s="4">
        <f t="shared" ref="D1138:D1165" si="258">IF((OR(C1138&gt;12,C1138=12)),C1138-2,IF(C1138=8,C1138-1,""))</f>
        <v>10</v>
      </c>
      <c r="E1138" s="4">
        <f t="shared" si="254"/>
        <v>8</v>
      </c>
      <c r="F1138" s="4">
        <f t="shared" ref="F1138:F1160" si="259">D1138-8</f>
        <v>2</v>
      </c>
      <c r="G1138" s="1">
        <f t="shared" ref="G1138:G1165" si="260">IF(2&lt;F1138,2,F1138)*150*4/3</f>
        <v>400</v>
      </c>
      <c r="H1138" s="1">
        <f t="shared" ref="H1138:H1165" si="261">IF(F1138&gt;2,F1138-2,0)*150*5/3</f>
        <v>0</v>
      </c>
      <c r="I1138" s="1"/>
      <c r="J1138" s="77"/>
      <c r="K1138" s="7"/>
    </row>
    <row r="1139" spans="1:11" ht="16.2" x14ac:dyDescent="0.3">
      <c r="A1139" s="29"/>
      <c r="B1139" s="47" t="s">
        <v>4</v>
      </c>
      <c r="C1139" s="4">
        <v>8</v>
      </c>
      <c r="D1139" s="4">
        <f t="shared" si="258"/>
        <v>7</v>
      </c>
      <c r="E1139" s="4">
        <f t="shared" si="254"/>
        <v>7</v>
      </c>
      <c r="F1139" s="4"/>
      <c r="G1139" s="1"/>
      <c r="H1139" s="1"/>
      <c r="I1139" s="1"/>
      <c r="J1139" s="77"/>
      <c r="K1139" s="7"/>
    </row>
    <row r="1140" spans="1:11" ht="16.2" x14ac:dyDescent="0.3">
      <c r="A1140" s="29"/>
      <c r="B1140" s="47" t="s">
        <v>5</v>
      </c>
      <c r="C1140" s="4"/>
      <c r="D1140" s="4" t="str">
        <f t="shared" si="258"/>
        <v/>
      </c>
      <c r="E1140" s="4"/>
      <c r="F1140" s="4"/>
      <c r="G1140" s="1"/>
      <c r="H1140" s="1"/>
      <c r="I1140" s="1"/>
      <c r="J1140" s="77"/>
      <c r="K1140" s="7"/>
    </row>
    <row r="1141" spans="1:11" ht="16.2" x14ac:dyDescent="0.3">
      <c r="A1141" s="29"/>
      <c r="B1141" s="47" t="s">
        <v>6</v>
      </c>
      <c r="C1141" s="4">
        <v>12</v>
      </c>
      <c r="D1141" s="4">
        <f t="shared" si="258"/>
        <v>10</v>
      </c>
      <c r="E1141" s="4">
        <f t="shared" si="254"/>
        <v>8</v>
      </c>
      <c r="F1141" s="4">
        <f t="shared" si="259"/>
        <v>2</v>
      </c>
      <c r="G1141" s="1">
        <f t="shared" si="260"/>
        <v>400</v>
      </c>
      <c r="H1141" s="1">
        <f t="shared" si="261"/>
        <v>0</v>
      </c>
      <c r="I1141" s="1"/>
      <c r="J1141" s="77"/>
      <c r="K1141" s="7"/>
    </row>
    <row r="1142" spans="1:11" ht="16.2" x14ac:dyDescent="0.3">
      <c r="A1142" s="29"/>
      <c r="B1142" s="47" t="s">
        <v>7</v>
      </c>
      <c r="C1142" s="4">
        <v>12</v>
      </c>
      <c r="D1142" s="4">
        <f t="shared" si="258"/>
        <v>10</v>
      </c>
      <c r="E1142" s="4">
        <f t="shared" si="254"/>
        <v>8</v>
      </c>
      <c r="F1142" s="4">
        <f t="shared" si="259"/>
        <v>2</v>
      </c>
      <c r="G1142" s="1">
        <f t="shared" si="260"/>
        <v>400</v>
      </c>
      <c r="H1142" s="1">
        <f t="shared" si="261"/>
        <v>0</v>
      </c>
      <c r="I1142" s="1"/>
      <c r="J1142" s="77"/>
      <c r="K1142" s="7"/>
    </row>
    <row r="1143" spans="1:11" ht="16.2" x14ac:dyDescent="0.3">
      <c r="A1143" s="29"/>
      <c r="B1143" s="47" t="s">
        <v>8</v>
      </c>
      <c r="C1143" s="4">
        <v>12</v>
      </c>
      <c r="D1143" s="4">
        <f t="shared" si="258"/>
        <v>10</v>
      </c>
      <c r="E1143" s="4">
        <f t="shared" si="254"/>
        <v>8</v>
      </c>
      <c r="F1143" s="4">
        <f t="shared" si="259"/>
        <v>2</v>
      </c>
      <c r="G1143" s="1">
        <f t="shared" si="260"/>
        <v>400</v>
      </c>
      <c r="H1143" s="1">
        <f t="shared" si="261"/>
        <v>0</v>
      </c>
      <c r="I1143" s="1"/>
      <c r="J1143" s="77"/>
      <c r="K1143" s="7"/>
    </row>
    <row r="1144" spans="1:11" s="140" customFormat="1" ht="32.4" x14ac:dyDescent="0.3">
      <c r="A1144" s="139"/>
      <c r="B1144" s="118" t="s">
        <v>1930</v>
      </c>
      <c r="C1144" s="10">
        <v>12</v>
      </c>
      <c r="D1144" s="10">
        <f t="shared" si="258"/>
        <v>10</v>
      </c>
      <c r="E1144" s="10">
        <f t="shared" si="254"/>
        <v>8</v>
      </c>
      <c r="F1144" s="10">
        <f t="shared" si="259"/>
        <v>2</v>
      </c>
      <c r="G1144" s="10">
        <f t="shared" si="260"/>
        <v>400</v>
      </c>
      <c r="H1144" s="10">
        <f t="shared" si="261"/>
        <v>0</v>
      </c>
      <c r="I1144" s="10"/>
      <c r="J1144" s="82"/>
      <c r="K1144" s="38">
        <f>150*8*2+150*2*4/3</f>
        <v>2800</v>
      </c>
    </row>
    <row r="1145" spans="1:11" ht="16.2" x14ac:dyDescent="0.3">
      <c r="A1145" s="29"/>
      <c r="B1145" s="47" t="s">
        <v>9</v>
      </c>
      <c r="C1145" s="4"/>
      <c r="D1145" s="4" t="str">
        <f t="shared" si="258"/>
        <v/>
      </c>
      <c r="E1145" s="4"/>
      <c r="F1145" s="4"/>
      <c r="G1145" s="1"/>
      <c r="H1145" s="1"/>
      <c r="I1145" s="1"/>
      <c r="J1145" s="77"/>
      <c r="K1145" s="7"/>
    </row>
    <row r="1146" spans="1:11" ht="16.2" x14ac:dyDescent="0.3">
      <c r="A1146" s="29"/>
      <c r="B1146" s="47" t="s">
        <v>10</v>
      </c>
      <c r="C1146" s="4">
        <v>12</v>
      </c>
      <c r="D1146" s="4">
        <f t="shared" si="258"/>
        <v>10</v>
      </c>
      <c r="E1146" s="4">
        <f t="shared" si="254"/>
        <v>8</v>
      </c>
      <c r="F1146" s="4">
        <f t="shared" si="259"/>
        <v>2</v>
      </c>
      <c r="G1146" s="1">
        <f t="shared" si="260"/>
        <v>400</v>
      </c>
      <c r="H1146" s="1">
        <f t="shared" si="261"/>
        <v>0</v>
      </c>
      <c r="I1146" s="1"/>
      <c r="J1146" s="77"/>
      <c r="K1146" s="7"/>
    </row>
    <row r="1147" spans="1:11" ht="16.2" x14ac:dyDescent="0.3">
      <c r="A1147" s="29"/>
      <c r="B1147" s="47" t="s">
        <v>11</v>
      </c>
      <c r="C1147" s="4">
        <v>8</v>
      </c>
      <c r="D1147" s="4">
        <f t="shared" si="258"/>
        <v>7</v>
      </c>
      <c r="E1147" s="4">
        <f t="shared" si="254"/>
        <v>7</v>
      </c>
      <c r="F1147" s="4"/>
      <c r="G1147" s="1"/>
      <c r="H1147" s="1"/>
      <c r="I1147" s="1"/>
      <c r="J1147" s="77"/>
      <c r="K1147" s="7"/>
    </row>
    <row r="1148" spans="1:11" ht="16.2" x14ac:dyDescent="0.3">
      <c r="A1148" s="29"/>
      <c r="B1148" s="47" t="s">
        <v>12</v>
      </c>
      <c r="C1148" s="4"/>
      <c r="D1148" s="4" t="str">
        <f t="shared" si="258"/>
        <v/>
      </c>
      <c r="E1148" s="4"/>
      <c r="F1148" s="4"/>
      <c r="G1148" s="1"/>
      <c r="H1148" s="1"/>
      <c r="I1148" s="1"/>
      <c r="J1148" s="77"/>
      <c r="K1148" s="7"/>
    </row>
    <row r="1149" spans="1:11" ht="16.2" x14ac:dyDescent="0.3">
      <c r="A1149" s="29"/>
      <c r="B1149" s="47" t="s">
        <v>13</v>
      </c>
      <c r="C1149" s="4">
        <v>12</v>
      </c>
      <c r="D1149" s="4">
        <f t="shared" si="258"/>
        <v>10</v>
      </c>
      <c r="E1149" s="4">
        <f t="shared" si="254"/>
        <v>8</v>
      </c>
      <c r="F1149" s="4">
        <f t="shared" si="259"/>
        <v>2</v>
      </c>
      <c r="G1149" s="1">
        <f t="shared" si="260"/>
        <v>400</v>
      </c>
      <c r="H1149" s="1">
        <f t="shared" si="261"/>
        <v>0</v>
      </c>
      <c r="I1149" s="1"/>
      <c r="J1149" s="77"/>
      <c r="K1149" s="7"/>
    </row>
    <row r="1150" spans="1:11" ht="16.2" x14ac:dyDescent="0.3">
      <c r="A1150" s="29"/>
      <c r="B1150" s="47" t="s">
        <v>14</v>
      </c>
      <c r="C1150" s="4">
        <v>12</v>
      </c>
      <c r="D1150" s="4">
        <f t="shared" si="258"/>
        <v>10</v>
      </c>
      <c r="E1150" s="4">
        <f t="shared" si="254"/>
        <v>8</v>
      </c>
      <c r="F1150" s="4">
        <f t="shared" si="259"/>
        <v>2</v>
      </c>
      <c r="G1150" s="1">
        <f t="shared" si="260"/>
        <v>400</v>
      </c>
      <c r="H1150" s="1">
        <f t="shared" si="261"/>
        <v>0</v>
      </c>
      <c r="I1150" s="1"/>
      <c r="J1150" s="77"/>
      <c r="K1150" s="7"/>
    </row>
    <row r="1151" spans="1:11" ht="16.2" x14ac:dyDescent="0.3">
      <c r="A1151" s="29"/>
      <c r="B1151" s="47" t="s">
        <v>15</v>
      </c>
      <c r="C1151" s="4">
        <v>12</v>
      </c>
      <c r="D1151" s="4">
        <f t="shared" si="258"/>
        <v>10</v>
      </c>
      <c r="E1151" s="4">
        <f t="shared" si="254"/>
        <v>8</v>
      </c>
      <c r="F1151" s="4">
        <f t="shared" si="259"/>
        <v>2</v>
      </c>
      <c r="G1151" s="1">
        <f t="shared" si="260"/>
        <v>400</v>
      </c>
      <c r="H1151" s="1">
        <f t="shared" si="261"/>
        <v>0</v>
      </c>
      <c r="I1151" s="1"/>
      <c r="J1151" s="77"/>
      <c r="K1151" s="7"/>
    </row>
    <row r="1152" spans="1:11" ht="16.2" x14ac:dyDescent="0.3">
      <c r="A1152" s="29"/>
      <c r="B1152" s="47" t="s">
        <v>16</v>
      </c>
      <c r="C1152" s="4">
        <v>12</v>
      </c>
      <c r="D1152" s="4">
        <v>10</v>
      </c>
      <c r="E1152" s="4">
        <f t="shared" si="254"/>
        <v>8</v>
      </c>
      <c r="F1152" s="4">
        <f t="shared" si="259"/>
        <v>2</v>
      </c>
      <c r="G1152" s="1">
        <f t="shared" si="260"/>
        <v>400</v>
      </c>
      <c r="H1152" s="1">
        <f t="shared" si="261"/>
        <v>0</v>
      </c>
      <c r="I1152" s="1"/>
      <c r="J1152" s="77"/>
      <c r="K1152" s="7"/>
    </row>
    <row r="1153" spans="1:11" ht="16.2" x14ac:dyDescent="0.3">
      <c r="A1153" s="29"/>
      <c r="B1153" s="47" t="s">
        <v>17</v>
      </c>
      <c r="C1153" s="4">
        <v>12</v>
      </c>
      <c r="D1153" s="4">
        <v>10</v>
      </c>
      <c r="E1153" s="4">
        <f t="shared" si="254"/>
        <v>8</v>
      </c>
      <c r="F1153" s="4">
        <f t="shared" si="259"/>
        <v>2</v>
      </c>
      <c r="G1153" s="1">
        <f t="shared" si="260"/>
        <v>400</v>
      </c>
      <c r="H1153" s="1">
        <f t="shared" si="261"/>
        <v>0</v>
      </c>
      <c r="I1153" s="1"/>
      <c r="J1153" s="77"/>
      <c r="K1153" s="7"/>
    </row>
    <row r="1154" spans="1:11" ht="16.2" x14ac:dyDescent="0.3">
      <c r="A1154" s="29"/>
      <c r="B1154" s="47" t="s">
        <v>18</v>
      </c>
      <c r="C1154" s="4"/>
      <c r="D1154" s="4" t="str">
        <f t="shared" si="258"/>
        <v/>
      </c>
      <c r="E1154" s="4"/>
      <c r="F1154" s="4"/>
      <c r="G1154" s="1"/>
      <c r="H1154" s="1"/>
      <c r="I1154" s="1"/>
      <c r="J1154" s="77"/>
      <c r="K1154" s="7"/>
    </row>
    <row r="1155" spans="1:11" ht="16.2" x14ac:dyDescent="0.3">
      <c r="A1155" s="29"/>
      <c r="B1155" s="47" t="s">
        <v>19</v>
      </c>
      <c r="C1155" s="4"/>
      <c r="D1155" s="4" t="str">
        <f t="shared" si="258"/>
        <v/>
      </c>
      <c r="E1155" s="4"/>
      <c r="F1155" s="4"/>
      <c r="G1155" s="1"/>
      <c r="H1155" s="1"/>
      <c r="I1155" s="1"/>
      <c r="J1155" s="77"/>
      <c r="K1155" s="7"/>
    </row>
    <row r="1156" spans="1:11" ht="16.2" x14ac:dyDescent="0.3">
      <c r="A1156" s="29"/>
      <c r="B1156" s="47" t="s">
        <v>20</v>
      </c>
      <c r="C1156" s="4">
        <v>12</v>
      </c>
      <c r="D1156" s="4">
        <f t="shared" si="258"/>
        <v>10</v>
      </c>
      <c r="E1156" s="4">
        <f t="shared" si="254"/>
        <v>8</v>
      </c>
      <c r="F1156" s="4">
        <f t="shared" si="259"/>
        <v>2</v>
      </c>
      <c r="G1156" s="1">
        <f t="shared" si="260"/>
        <v>400</v>
      </c>
      <c r="H1156" s="1">
        <f t="shared" si="261"/>
        <v>0</v>
      </c>
      <c r="I1156" s="1"/>
      <c r="J1156" s="77"/>
      <c r="K1156" s="7"/>
    </row>
    <row r="1157" spans="1:11" ht="16.2" x14ac:dyDescent="0.3">
      <c r="A1157" s="29"/>
      <c r="B1157" s="47" t="s">
        <v>21</v>
      </c>
      <c r="C1157" s="4">
        <v>12</v>
      </c>
      <c r="D1157" s="4">
        <f t="shared" si="258"/>
        <v>10</v>
      </c>
      <c r="E1157" s="4">
        <f t="shared" si="254"/>
        <v>8</v>
      </c>
      <c r="F1157" s="4">
        <f t="shared" si="259"/>
        <v>2</v>
      </c>
      <c r="G1157" s="1">
        <f t="shared" si="260"/>
        <v>400</v>
      </c>
      <c r="H1157" s="1">
        <f t="shared" si="261"/>
        <v>0</v>
      </c>
      <c r="I1157" s="1"/>
      <c r="J1157" s="77"/>
      <c r="K1157" s="7"/>
    </row>
    <row r="1158" spans="1:11" ht="16.2" x14ac:dyDescent="0.3">
      <c r="A1158" s="29"/>
      <c r="B1158" s="47" t="s">
        <v>22</v>
      </c>
      <c r="C1158" s="4">
        <v>12</v>
      </c>
      <c r="D1158" s="4">
        <f t="shared" si="258"/>
        <v>10</v>
      </c>
      <c r="E1158" s="4">
        <f t="shared" si="254"/>
        <v>8</v>
      </c>
      <c r="F1158" s="4">
        <f t="shared" si="259"/>
        <v>2</v>
      </c>
      <c r="G1158" s="1">
        <f t="shared" si="260"/>
        <v>400</v>
      </c>
      <c r="H1158" s="1">
        <f t="shared" si="261"/>
        <v>0</v>
      </c>
      <c r="I1158" s="1"/>
      <c r="J1158" s="77"/>
      <c r="K1158" s="7"/>
    </row>
    <row r="1159" spans="1:11" ht="16.2" x14ac:dyDescent="0.3">
      <c r="A1159" s="29"/>
      <c r="B1159" s="47" t="s">
        <v>23</v>
      </c>
      <c r="C1159" s="4">
        <v>12</v>
      </c>
      <c r="D1159" s="4">
        <f t="shared" si="258"/>
        <v>10</v>
      </c>
      <c r="E1159" s="4">
        <f t="shared" si="254"/>
        <v>8</v>
      </c>
      <c r="F1159" s="4">
        <f t="shared" si="259"/>
        <v>2</v>
      </c>
      <c r="G1159" s="1">
        <f t="shared" si="260"/>
        <v>400</v>
      </c>
      <c r="H1159" s="1">
        <f t="shared" si="261"/>
        <v>0</v>
      </c>
      <c r="I1159" s="1"/>
      <c r="J1159" s="77"/>
      <c r="K1159" s="7"/>
    </row>
    <row r="1160" spans="1:11" ht="16.2" x14ac:dyDescent="0.3">
      <c r="A1160" s="29"/>
      <c r="B1160" s="47" t="s">
        <v>24</v>
      </c>
      <c r="C1160" s="4">
        <v>12</v>
      </c>
      <c r="D1160" s="4">
        <f t="shared" si="258"/>
        <v>10</v>
      </c>
      <c r="E1160" s="4">
        <f t="shared" si="254"/>
        <v>8</v>
      </c>
      <c r="F1160" s="4">
        <f t="shared" si="259"/>
        <v>2</v>
      </c>
      <c r="G1160" s="1">
        <f t="shared" si="260"/>
        <v>400</v>
      </c>
      <c r="H1160" s="1">
        <f t="shared" si="261"/>
        <v>0</v>
      </c>
      <c r="I1160" s="1"/>
      <c r="J1160" s="77"/>
      <c r="K1160" s="7"/>
    </row>
    <row r="1161" spans="1:11" ht="16.2" x14ac:dyDescent="0.3">
      <c r="A1161" s="29"/>
      <c r="B1161" s="47" t="s">
        <v>25</v>
      </c>
      <c r="C1161" s="4">
        <v>8</v>
      </c>
      <c r="D1161" s="4">
        <f t="shared" si="258"/>
        <v>7</v>
      </c>
      <c r="E1161" s="4">
        <f t="shared" si="254"/>
        <v>7</v>
      </c>
      <c r="F1161" s="4"/>
      <c r="G1161" s="1"/>
      <c r="H1161" s="1"/>
      <c r="I1161" s="1"/>
      <c r="J1161" s="77"/>
      <c r="K1161" s="7"/>
    </row>
    <row r="1162" spans="1:11" ht="16.2" x14ac:dyDescent="0.3">
      <c r="A1162" s="29"/>
      <c r="B1162" s="47" t="s">
        <v>26</v>
      </c>
      <c r="C1162" s="4"/>
      <c r="D1162" s="4" t="str">
        <f t="shared" si="258"/>
        <v/>
      </c>
      <c r="E1162" s="4"/>
      <c r="F1162" s="4"/>
      <c r="G1162" s="1"/>
      <c r="H1162" s="1"/>
      <c r="I1162" s="1"/>
      <c r="J1162" s="77"/>
      <c r="K1162" s="7"/>
    </row>
    <row r="1163" spans="1:11" ht="16.2" x14ac:dyDescent="0.3">
      <c r="A1163" s="29"/>
      <c r="B1163" s="47" t="s">
        <v>27</v>
      </c>
      <c r="C1163" s="4">
        <v>12</v>
      </c>
      <c r="D1163" s="4">
        <f t="shared" si="258"/>
        <v>10</v>
      </c>
      <c r="E1163" s="4">
        <f t="shared" si="254"/>
        <v>8</v>
      </c>
      <c r="F1163" s="4">
        <f t="shared" ref="F1163:F1165" si="262">D1163-8</f>
        <v>2</v>
      </c>
      <c r="G1163" s="1">
        <f t="shared" si="260"/>
        <v>400</v>
      </c>
      <c r="H1163" s="1">
        <f t="shared" si="261"/>
        <v>0</v>
      </c>
      <c r="I1163" s="1"/>
      <c r="J1163" s="77"/>
      <c r="K1163" s="7"/>
    </row>
    <row r="1164" spans="1:11" ht="16.2" x14ac:dyDescent="0.3">
      <c r="A1164" s="29"/>
      <c r="B1164" s="47" t="s">
        <v>28</v>
      </c>
      <c r="C1164" s="4">
        <v>12</v>
      </c>
      <c r="D1164" s="4">
        <f t="shared" si="258"/>
        <v>10</v>
      </c>
      <c r="E1164" s="4">
        <f t="shared" si="254"/>
        <v>8</v>
      </c>
      <c r="F1164" s="4">
        <f t="shared" si="262"/>
        <v>2</v>
      </c>
      <c r="G1164" s="1">
        <f t="shared" si="260"/>
        <v>400</v>
      </c>
      <c r="H1164" s="1">
        <f t="shared" si="261"/>
        <v>0</v>
      </c>
      <c r="I1164" s="1"/>
      <c r="J1164" s="77"/>
      <c r="K1164" s="7"/>
    </row>
    <row r="1165" spans="1:11" ht="16.2" x14ac:dyDescent="0.3">
      <c r="A1165" s="29"/>
      <c r="B1165" s="47" t="s">
        <v>29</v>
      </c>
      <c r="C1165" s="4">
        <v>12</v>
      </c>
      <c r="D1165" s="4">
        <f t="shared" si="258"/>
        <v>10</v>
      </c>
      <c r="E1165" s="4">
        <f t="shared" si="254"/>
        <v>8</v>
      </c>
      <c r="F1165" s="4">
        <f t="shared" si="262"/>
        <v>2</v>
      </c>
      <c r="G1165" s="1">
        <f t="shared" si="260"/>
        <v>400</v>
      </c>
      <c r="H1165" s="1">
        <f t="shared" si="261"/>
        <v>0</v>
      </c>
      <c r="I1165" s="1"/>
      <c r="J1165" s="77"/>
      <c r="K1165" s="7"/>
    </row>
    <row r="1166" spans="1:11" ht="16.2" x14ac:dyDescent="0.3">
      <c r="A1166" s="29"/>
      <c r="B1166" s="8" t="s">
        <v>59</v>
      </c>
      <c r="C1166" s="4"/>
      <c r="D1166" s="4">
        <v>173</v>
      </c>
      <c r="E1166" s="4"/>
      <c r="F1166" s="4">
        <v>38</v>
      </c>
      <c r="G1166" s="1"/>
      <c r="H1166" s="1"/>
      <c r="I1166" s="1"/>
      <c r="J1166" s="77">
        <f>D1166*150</f>
        <v>25950</v>
      </c>
      <c r="K1166" s="7"/>
    </row>
    <row r="1167" spans="1:11" ht="32.4" x14ac:dyDescent="0.3">
      <c r="A1167" s="29"/>
      <c r="B1167" s="90" t="s">
        <v>1849</v>
      </c>
      <c r="C1167" s="4"/>
      <c r="D1167" s="4"/>
      <c r="E1167" s="4"/>
      <c r="F1167" s="4"/>
      <c r="G1167" s="1"/>
      <c r="H1167" s="1"/>
      <c r="I1167" s="1"/>
      <c r="J1167" s="77">
        <f>F1166*150*4/3</f>
        <v>7600</v>
      </c>
      <c r="K1167" s="7">
        <v>2800</v>
      </c>
    </row>
    <row r="1168" spans="1:11" ht="16.2" x14ac:dyDescent="0.3">
      <c r="A1168" s="29"/>
      <c r="B1168" s="8" t="s">
        <v>1817</v>
      </c>
      <c r="C1168" s="4"/>
      <c r="D1168" s="4"/>
      <c r="E1168" s="4"/>
      <c r="F1168" s="4"/>
      <c r="G1168" s="1"/>
      <c r="H1168" s="1"/>
      <c r="I1168" s="1"/>
      <c r="J1168" s="77">
        <v>36350</v>
      </c>
      <c r="K1168" s="7"/>
    </row>
    <row r="1169" spans="1:11" ht="16.8" customHeight="1" x14ac:dyDescent="0.3">
      <c r="A1169" s="29"/>
      <c r="B1169" s="8" t="s">
        <v>1</v>
      </c>
      <c r="C1169" s="4"/>
      <c r="D1169" s="4"/>
      <c r="E1169" s="4"/>
      <c r="F1169" s="4"/>
      <c r="G1169" s="1"/>
      <c r="H1169" s="1"/>
      <c r="I1169" s="1"/>
      <c r="J1169" s="43">
        <v>39000</v>
      </c>
      <c r="K1169" s="4"/>
    </row>
    <row r="1170" spans="1:11" ht="16.2" x14ac:dyDescent="0.3">
      <c r="A1170" s="29"/>
      <c r="B1170" s="8" t="s">
        <v>405</v>
      </c>
      <c r="C1170" s="9"/>
      <c r="D1170" s="9" t="str">
        <f t="shared" ref="D1170" si="263">IF((OR(C1170&gt;12,C1170=12)),C1170-2,IF(C1170=8,C1170-1,""))</f>
        <v/>
      </c>
      <c r="E1170" s="9"/>
      <c r="F1170" s="9"/>
      <c r="G1170" s="10"/>
      <c r="H1170" s="10"/>
      <c r="I1170" s="10"/>
      <c r="J1170" s="78">
        <f>J1169-J1168</f>
        <v>2650</v>
      </c>
      <c r="K1170" s="15"/>
    </row>
    <row r="1171" spans="1:11" x14ac:dyDescent="0.3">
      <c r="A1171" s="29"/>
      <c r="K1171" s="29"/>
    </row>
    <row r="1172" spans="1:11" ht="16.2" x14ac:dyDescent="0.3">
      <c r="A1172" s="29"/>
      <c r="B1172" s="47" t="s">
        <v>30</v>
      </c>
      <c r="C1172" s="4">
        <v>12</v>
      </c>
      <c r="D1172" s="4">
        <f>IF((OR(C1172&gt;12,C1172=12)),C1172-2,IF(C1172=8,C1172-1,""))</f>
        <v>10</v>
      </c>
      <c r="E1172" s="4">
        <f t="shared" ref="E1172:E1173" si="264">IF(D1172&lt;8,D1172,8)</f>
        <v>8</v>
      </c>
      <c r="F1172" s="4">
        <f>D1172-8</f>
        <v>2</v>
      </c>
      <c r="G1172" s="1">
        <f t="shared" ref="G1172:G1201" si="265">IF(2&lt;F1172,2,F1172)*150*4/3</f>
        <v>400</v>
      </c>
      <c r="H1172" s="1">
        <f t="shared" ref="H1172:H1201" si="266">IF(F1172&gt;2,F1172-2,0)*150*5/3</f>
        <v>0</v>
      </c>
      <c r="I1172" s="1"/>
      <c r="J1172" s="77"/>
      <c r="K1172" s="7"/>
    </row>
    <row r="1173" spans="1:11" ht="16.2" x14ac:dyDescent="0.3">
      <c r="A1173" s="29"/>
      <c r="B1173" s="47" t="s">
        <v>31</v>
      </c>
      <c r="C1173" s="4">
        <v>12</v>
      </c>
      <c r="D1173" s="4">
        <f>IF((OR(C1173&gt;12,C1173=12)),C1173-2,IF(C1173=8,C1173-1,""))</f>
        <v>10</v>
      </c>
      <c r="E1173" s="4">
        <f t="shared" si="264"/>
        <v>8</v>
      </c>
      <c r="F1173" s="4">
        <f>D1173-8</f>
        <v>2</v>
      </c>
      <c r="G1173" s="1"/>
      <c r="H1173" s="1"/>
      <c r="I1173" s="1"/>
      <c r="J1173" s="77"/>
      <c r="K1173" s="7"/>
    </row>
    <row r="1174" spans="1:11" ht="16.2" x14ac:dyDescent="0.3">
      <c r="A1174" s="29"/>
      <c r="B1174" s="47" t="s">
        <v>32</v>
      </c>
      <c r="C1174" s="4"/>
      <c r="D1174" s="4" t="str">
        <f t="shared" ref="D1174:D1207" si="267">IF((OR(C1174&gt;12,C1174=12)),C1174-2,IF(C1174=8,C1174-1,""))</f>
        <v/>
      </c>
      <c r="E1174" s="4"/>
      <c r="F1174" s="4"/>
      <c r="G1174" s="1"/>
      <c r="H1174" s="1"/>
      <c r="I1174" s="1"/>
      <c r="J1174" s="77"/>
      <c r="K1174" s="7"/>
    </row>
    <row r="1175" spans="1:11" ht="16.2" x14ac:dyDescent="0.3">
      <c r="A1175" s="29"/>
      <c r="B1175" s="47" t="s">
        <v>33</v>
      </c>
      <c r="C1175" s="4"/>
      <c r="D1175" s="4" t="str">
        <f t="shared" si="267"/>
        <v/>
      </c>
      <c r="E1175" s="4"/>
      <c r="F1175" s="4"/>
      <c r="G1175" s="1"/>
      <c r="H1175" s="1"/>
      <c r="I1175" s="1"/>
      <c r="J1175" s="77"/>
      <c r="K1175" s="7"/>
    </row>
    <row r="1176" spans="1:11" ht="16.2" x14ac:dyDescent="0.3">
      <c r="A1176" s="29"/>
      <c r="B1176" s="47" t="s">
        <v>34</v>
      </c>
      <c r="C1176" s="4">
        <v>12</v>
      </c>
      <c r="D1176" s="4">
        <f t="shared" si="267"/>
        <v>10</v>
      </c>
      <c r="E1176" s="4">
        <f t="shared" ref="E1176:E1202" si="268">IF(D1176&lt;8,D1176,8)</f>
        <v>8</v>
      </c>
      <c r="F1176" s="4">
        <f t="shared" ref="F1176:F1201" si="269">D1176-8</f>
        <v>2</v>
      </c>
      <c r="G1176" s="1">
        <f t="shared" si="265"/>
        <v>400</v>
      </c>
      <c r="H1176" s="1">
        <f t="shared" si="266"/>
        <v>0</v>
      </c>
      <c r="I1176" s="1"/>
      <c r="J1176" s="77"/>
      <c r="K1176" s="7"/>
    </row>
    <row r="1177" spans="1:11" ht="16.2" x14ac:dyDescent="0.3">
      <c r="A1177" s="29"/>
      <c r="B1177" s="47" t="s">
        <v>35</v>
      </c>
      <c r="C1177" s="4">
        <v>12</v>
      </c>
      <c r="D1177" s="4">
        <f t="shared" si="267"/>
        <v>10</v>
      </c>
      <c r="E1177" s="4">
        <f t="shared" si="268"/>
        <v>8</v>
      </c>
      <c r="F1177" s="4">
        <f t="shared" si="269"/>
        <v>2</v>
      </c>
      <c r="G1177" s="1">
        <f t="shared" si="265"/>
        <v>400</v>
      </c>
      <c r="H1177" s="1">
        <f t="shared" si="266"/>
        <v>0</v>
      </c>
      <c r="I1177" s="1"/>
      <c r="J1177" s="77"/>
      <c r="K1177" s="7"/>
    </row>
    <row r="1178" spans="1:11" ht="16.2" x14ac:dyDescent="0.3">
      <c r="A1178" s="29"/>
      <c r="B1178" s="47" t="s">
        <v>36</v>
      </c>
      <c r="C1178" s="4">
        <v>12</v>
      </c>
      <c r="D1178" s="4">
        <f t="shared" si="267"/>
        <v>10</v>
      </c>
      <c r="E1178" s="4">
        <f t="shared" si="268"/>
        <v>8</v>
      </c>
      <c r="F1178" s="4">
        <f t="shared" si="269"/>
        <v>2</v>
      </c>
      <c r="G1178" s="1">
        <f t="shared" si="265"/>
        <v>400</v>
      </c>
      <c r="H1178" s="1">
        <f t="shared" si="266"/>
        <v>0</v>
      </c>
      <c r="I1178" s="1"/>
      <c r="J1178" s="77"/>
      <c r="K1178" s="7"/>
    </row>
    <row r="1179" spans="1:11" ht="16.2" x14ac:dyDescent="0.3">
      <c r="A1179" s="29"/>
      <c r="B1179" s="47" t="s">
        <v>37</v>
      </c>
      <c r="C1179" s="4">
        <v>12</v>
      </c>
      <c r="D1179" s="4">
        <f t="shared" si="267"/>
        <v>10</v>
      </c>
      <c r="E1179" s="4">
        <f t="shared" si="268"/>
        <v>8</v>
      </c>
      <c r="F1179" s="4">
        <f t="shared" si="269"/>
        <v>2</v>
      </c>
      <c r="G1179" s="1">
        <f t="shared" si="265"/>
        <v>400</v>
      </c>
      <c r="H1179" s="1">
        <f t="shared" si="266"/>
        <v>0</v>
      </c>
      <c r="I1179" s="1"/>
      <c r="J1179" s="77"/>
      <c r="K1179" s="7"/>
    </row>
    <row r="1180" spans="1:11" ht="16.2" x14ac:dyDescent="0.3">
      <c r="A1180" s="29"/>
      <c r="B1180" s="47" t="s">
        <v>38</v>
      </c>
      <c r="C1180" s="4">
        <v>12</v>
      </c>
      <c r="D1180" s="4">
        <f t="shared" si="267"/>
        <v>10</v>
      </c>
      <c r="E1180" s="4">
        <f t="shared" si="268"/>
        <v>8</v>
      </c>
      <c r="F1180" s="4">
        <f t="shared" si="269"/>
        <v>2</v>
      </c>
      <c r="G1180" s="1">
        <f t="shared" si="265"/>
        <v>400</v>
      </c>
      <c r="H1180" s="1">
        <f t="shared" si="266"/>
        <v>0</v>
      </c>
      <c r="I1180" s="1"/>
      <c r="J1180" s="77"/>
      <c r="K1180" s="7"/>
    </row>
    <row r="1181" spans="1:11" ht="16.2" x14ac:dyDescent="0.3">
      <c r="A1181" s="29"/>
      <c r="B1181" s="47" t="s">
        <v>39</v>
      </c>
      <c r="C1181" s="4">
        <v>8</v>
      </c>
      <c r="D1181" s="4">
        <v>8</v>
      </c>
      <c r="E1181" s="4">
        <f t="shared" si="268"/>
        <v>8</v>
      </c>
      <c r="F1181" s="4">
        <f t="shared" si="269"/>
        <v>0</v>
      </c>
      <c r="G1181" s="1">
        <f t="shared" si="265"/>
        <v>0</v>
      </c>
      <c r="H1181" s="1">
        <f t="shared" si="266"/>
        <v>0</v>
      </c>
      <c r="I1181" s="1"/>
      <c r="J1181" s="77"/>
      <c r="K1181" s="7"/>
    </row>
    <row r="1182" spans="1:11" ht="16.2" x14ac:dyDescent="0.3">
      <c r="A1182" s="29"/>
      <c r="B1182" s="47" t="s">
        <v>40</v>
      </c>
      <c r="C1182" s="4"/>
      <c r="D1182" s="4" t="str">
        <f t="shared" si="267"/>
        <v/>
      </c>
      <c r="E1182" s="4"/>
      <c r="F1182" s="4"/>
      <c r="G1182" s="1"/>
      <c r="H1182" s="1"/>
      <c r="I1182" s="1"/>
      <c r="J1182" s="77"/>
      <c r="K1182" s="7"/>
    </row>
    <row r="1183" spans="1:11" ht="16.2" x14ac:dyDescent="0.3">
      <c r="A1183" s="29"/>
      <c r="B1183" s="47" t="s">
        <v>41</v>
      </c>
      <c r="C1183" s="4">
        <v>12</v>
      </c>
      <c r="D1183" s="4">
        <f t="shared" si="267"/>
        <v>10</v>
      </c>
      <c r="E1183" s="4">
        <f t="shared" si="268"/>
        <v>8</v>
      </c>
      <c r="F1183" s="4">
        <f t="shared" si="269"/>
        <v>2</v>
      </c>
      <c r="G1183" s="1">
        <f t="shared" si="265"/>
        <v>400</v>
      </c>
      <c r="H1183" s="1">
        <f t="shared" si="266"/>
        <v>0</v>
      </c>
      <c r="I1183" s="1"/>
      <c r="J1183" s="77"/>
      <c r="K1183" s="7"/>
    </row>
    <row r="1184" spans="1:11" ht="16.2" x14ac:dyDescent="0.3">
      <c r="A1184" s="29"/>
      <c r="B1184" s="47" t="s">
        <v>42</v>
      </c>
      <c r="C1184" s="4">
        <v>12</v>
      </c>
      <c r="D1184" s="4">
        <f t="shared" si="267"/>
        <v>10</v>
      </c>
      <c r="E1184" s="4">
        <f t="shared" si="268"/>
        <v>8</v>
      </c>
      <c r="F1184" s="4">
        <f t="shared" si="269"/>
        <v>2</v>
      </c>
      <c r="G1184" s="1">
        <f t="shared" si="265"/>
        <v>400</v>
      </c>
      <c r="H1184" s="1">
        <f t="shared" si="266"/>
        <v>0</v>
      </c>
      <c r="I1184" s="1"/>
      <c r="J1184" s="77"/>
      <c r="K1184" s="7"/>
    </row>
    <row r="1185" spans="1:11" ht="16.2" x14ac:dyDescent="0.3">
      <c r="A1185" s="29"/>
      <c r="B1185" s="47" t="s">
        <v>43</v>
      </c>
      <c r="C1185" s="4">
        <v>12</v>
      </c>
      <c r="D1185" s="4">
        <v>10</v>
      </c>
      <c r="E1185" s="4">
        <f t="shared" si="268"/>
        <v>8</v>
      </c>
      <c r="F1185" s="4">
        <f t="shared" si="269"/>
        <v>2</v>
      </c>
      <c r="G1185" s="1">
        <f t="shared" si="265"/>
        <v>400</v>
      </c>
      <c r="H1185" s="1">
        <f t="shared" si="266"/>
        <v>0</v>
      </c>
      <c r="I1185" s="1"/>
      <c r="J1185" s="77"/>
      <c r="K1185" s="7"/>
    </row>
    <row r="1186" spans="1:11" s="140" customFormat="1" ht="32.4" x14ac:dyDescent="0.3">
      <c r="A1186" s="139"/>
      <c r="B1186" s="118" t="s">
        <v>1931</v>
      </c>
      <c r="C1186" s="10">
        <v>12</v>
      </c>
      <c r="D1186" s="10">
        <f t="shared" si="267"/>
        <v>10</v>
      </c>
      <c r="E1186" s="10">
        <f t="shared" si="268"/>
        <v>8</v>
      </c>
      <c r="F1186" s="10">
        <f t="shared" si="269"/>
        <v>2</v>
      </c>
      <c r="G1186" s="10">
        <f t="shared" si="265"/>
        <v>400</v>
      </c>
      <c r="H1186" s="10">
        <f t="shared" si="266"/>
        <v>0</v>
      </c>
      <c r="I1186" s="10"/>
      <c r="J1186" s="82"/>
      <c r="K1186" s="38">
        <f>150*8*2+150*2*4/3</f>
        <v>2800</v>
      </c>
    </row>
    <row r="1187" spans="1:11" s="140" customFormat="1" ht="32.4" x14ac:dyDescent="0.3">
      <c r="A1187" s="139"/>
      <c r="B1187" s="118" t="s">
        <v>1932</v>
      </c>
      <c r="C1187" s="10">
        <v>12</v>
      </c>
      <c r="D1187" s="10">
        <f t="shared" si="267"/>
        <v>10</v>
      </c>
      <c r="E1187" s="10">
        <f t="shared" si="268"/>
        <v>8</v>
      </c>
      <c r="F1187" s="10">
        <f t="shared" si="269"/>
        <v>2</v>
      </c>
      <c r="G1187" s="10">
        <f t="shared" si="265"/>
        <v>400</v>
      </c>
      <c r="H1187" s="10">
        <f t="shared" si="266"/>
        <v>0</v>
      </c>
      <c r="I1187" s="10"/>
      <c r="J1187" s="82"/>
      <c r="K1187" s="38">
        <f>150*8*2+150*2*4/3</f>
        <v>2800</v>
      </c>
    </row>
    <row r="1188" spans="1:11" ht="16.2" x14ac:dyDescent="0.3">
      <c r="A1188" s="29"/>
      <c r="B1188" s="47" t="s">
        <v>44</v>
      </c>
      <c r="C1188" s="4">
        <v>8</v>
      </c>
      <c r="D1188" s="4">
        <f t="shared" si="267"/>
        <v>7</v>
      </c>
      <c r="E1188" s="4">
        <f t="shared" si="268"/>
        <v>7</v>
      </c>
      <c r="F1188" s="4"/>
      <c r="G1188" s="1"/>
      <c r="H1188" s="1"/>
      <c r="I1188" s="1"/>
      <c r="J1188" s="77"/>
      <c r="K1188" s="7"/>
    </row>
    <row r="1189" spans="1:11" ht="16.2" x14ac:dyDescent="0.3">
      <c r="A1189" s="29"/>
      <c r="B1189" s="47" t="s">
        <v>45</v>
      </c>
      <c r="C1189" s="4"/>
      <c r="D1189" s="4" t="str">
        <f t="shared" si="267"/>
        <v/>
      </c>
      <c r="E1189" s="4"/>
      <c r="F1189" s="4"/>
      <c r="G1189" s="1"/>
      <c r="H1189" s="1"/>
      <c r="I1189" s="1"/>
      <c r="J1189" s="77"/>
      <c r="K1189" s="7"/>
    </row>
    <row r="1190" spans="1:11" ht="16.2" x14ac:dyDescent="0.3">
      <c r="A1190" s="29"/>
      <c r="B1190" s="47" t="s">
        <v>46</v>
      </c>
      <c r="C1190" s="4">
        <v>12</v>
      </c>
      <c r="D1190" s="4">
        <f t="shared" si="267"/>
        <v>10</v>
      </c>
      <c r="E1190" s="4">
        <f t="shared" si="268"/>
        <v>8</v>
      </c>
      <c r="F1190" s="4">
        <f t="shared" si="269"/>
        <v>2</v>
      </c>
      <c r="G1190" s="1">
        <f t="shared" si="265"/>
        <v>400</v>
      </c>
      <c r="H1190" s="1">
        <f t="shared" si="266"/>
        <v>0</v>
      </c>
      <c r="I1190" s="1"/>
      <c r="J1190" s="77"/>
      <c r="K1190" s="7"/>
    </row>
    <row r="1191" spans="1:11" ht="16.2" x14ac:dyDescent="0.3">
      <c r="A1191" s="29"/>
      <c r="B1191" s="47" t="s">
        <v>47</v>
      </c>
      <c r="C1191" s="4">
        <v>12</v>
      </c>
      <c r="D1191" s="4">
        <f t="shared" si="267"/>
        <v>10</v>
      </c>
      <c r="E1191" s="4">
        <f t="shared" si="268"/>
        <v>8</v>
      </c>
      <c r="F1191" s="4">
        <f t="shared" si="269"/>
        <v>2</v>
      </c>
      <c r="G1191" s="1">
        <f t="shared" si="265"/>
        <v>400</v>
      </c>
      <c r="H1191" s="1">
        <f t="shared" si="266"/>
        <v>0</v>
      </c>
      <c r="I1191" s="1"/>
      <c r="J1191" s="77"/>
      <c r="K1191" s="7"/>
    </row>
    <row r="1192" spans="1:11" ht="16.2" x14ac:dyDescent="0.3">
      <c r="A1192" s="29"/>
      <c r="B1192" s="47" t="s">
        <v>48</v>
      </c>
      <c r="C1192" s="4">
        <v>12</v>
      </c>
      <c r="D1192" s="4">
        <f t="shared" si="267"/>
        <v>10</v>
      </c>
      <c r="E1192" s="4">
        <f t="shared" si="268"/>
        <v>8</v>
      </c>
      <c r="F1192" s="4">
        <f t="shared" si="269"/>
        <v>2</v>
      </c>
      <c r="G1192" s="1">
        <f t="shared" si="265"/>
        <v>400</v>
      </c>
      <c r="H1192" s="1">
        <f t="shared" si="266"/>
        <v>0</v>
      </c>
      <c r="I1192" s="1"/>
      <c r="J1192" s="77"/>
      <c r="K1192" s="7"/>
    </row>
    <row r="1193" spans="1:11" ht="16.2" x14ac:dyDescent="0.3">
      <c r="A1193" s="29"/>
      <c r="B1193" s="47" t="s">
        <v>49</v>
      </c>
      <c r="C1193" s="4">
        <v>12</v>
      </c>
      <c r="D1193" s="4">
        <f t="shared" si="267"/>
        <v>10</v>
      </c>
      <c r="E1193" s="4">
        <f t="shared" si="268"/>
        <v>8</v>
      </c>
      <c r="F1193" s="4">
        <f t="shared" si="269"/>
        <v>2</v>
      </c>
      <c r="G1193" s="1">
        <f t="shared" si="265"/>
        <v>400</v>
      </c>
      <c r="H1193" s="1">
        <f t="shared" si="266"/>
        <v>0</v>
      </c>
      <c r="I1193" s="1"/>
      <c r="J1193" s="77"/>
      <c r="K1193" s="7"/>
    </row>
    <row r="1194" spans="1:11" ht="16.2" x14ac:dyDescent="0.3">
      <c r="A1194" s="29"/>
      <c r="B1194" s="47" t="s">
        <v>50</v>
      </c>
      <c r="C1194" s="4">
        <v>12</v>
      </c>
      <c r="D1194" s="4">
        <f t="shared" si="267"/>
        <v>10</v>
      </c>
      <c r="E1194" s="4">
        <f t="shared" si="268"/>
        <v>8</v>
      </c>
      <c r="F1194" s="4">
        <f t="shared" si="269"/>
        <v>2</v>
      </c>
      <c r="G1194" s="1">
        <f t="shared" si="265"/>
        <v>400</v>
      </c>
      <c r="H1194" s="1">
        <f t="shared" si="266"/>
        <v>0</v>
      </c>
      <c r="I1194" s="1"/>
      <c r="J1194" s="77"/>
      <c r="K1194" s="7"/>
    </row>
    <row r="1195" spans="1:11" ht="16.2" x14ac:dyDescent="0.3">
      <c r="A1195" s="29"/>
      <c r="B1195" s="47" t="s">
        <v>51</v>
      </c>
      <c r="C1195" s="4">
        <v>8</v>
      </c>
      <c r="D1195" s="4">
        <f t="shared" si="267"/>
        <v>7</v>
      </c>
      <c r="E1195" s="4">
        <f t="shared" si="268"/>
        <v>7</v>
      </c>
      <c r="F1195" s="4"/>
      <c r="G1195" s="1"/>
      <c r="H1195" s="1"/>
      <c r="I1195" s="1"/>
      <c r="J1195" s="77"/>
      <c r="K1195" s="7"/>
    </row>
    <row r="1196" spans="1:11" ht="16.2" x14ac:dyDescent="0.3">
      <c r="A1196" s="29"/>
      <c r="B1196" s="47" t="s">
        <v>52</v>
      </c>
      <c r="C1196" s="4"/>
      <c r="D1196" s="4" t="str">
        <f t="shared" si="267"/>
        <v/>
      </c>
      <c r="E1196" s="4"/>
      <c r="F1196" s="4"/>
      <c r="G1196" s="1"/>
      <c r="H1196" s="1"/>
      <c r="I1196" s="1"/>
      <c r="J1196" s="77"/>
      <c r="K1196" s="7"/>
    </row>
    <row r="1197" spans="1:11" ht="16.2" x14ac:dyDescent="0.3">
      <c r="A1197" s="29"/>
      <c r="B1197" s="47" t="s">
        <v>53</v>
      </c>
      <c r="C1197" s="4">
        <v>12</v>
      </c>
      <c r="D1197" s="4">
        <f t="shared" si="267"/>
        <v>10</v>
      </c>
      <c r="E1197" s="4">
        <f t="shared" si="268"/>
        <v>8</v>
      </c>
      <c r="F1197" s="4">
        <f t="shared" si="269"/>
        <v>2</v>
      </c>
      <c r="G1197" s="1">
        <f t="shared" si="265"/>
        <v>400</v>
      </c>
      <c r="H1197" s="1">
        <f t="shared" si="266"/>
        <v>0</v>
      </c>
      <c r="I1197" s="1"/>
      <c r="J1197" s="77"/>
      <c r="K1197" s="7"/>
    </row>
    <row r="1198" spans="1:11" ht="16.2" x14ac:dyDescent="0.3">
      <c r="A1198" s="29"/>
      <c r="B1198" s="47" t="s">
        <v>54</v>
      </c>
      <c r="C1198" s="4">
        <v>12</v>
      </c>
      <c r="D1198" s="4">
        <f t="shared" si="267"/>
        <v>10</v>
      </c>
      <c r="E1198" s="4">
        <f t="shared" si="268"/>
        <v>8</v>
      </c>
      <c r="F1198" s="4">
        <f t="shared" si="269"/>
        <v>2</v>
      </c>
      <c r="G1198" s="1">
        <f t="shared" si="265"/>
        <v>400</v>
      </c>
      <c r="H1198" s="1">
        <f t="shared" si="266"/>
        <v>0</v>
      </c>
      <c r="I1198" s="1"/>
      <c r="J1198" s="77"/>
      <c r="K1198" s="7"/>
    </row>
    <row r="1199" spans="1:11" ht="16.2" x14ac:dyDescent="0.3">
      <c r="A1199" s="29"/>
      <c r="B1199" s="47" t="s">
        <v>55</v>
      </c>
      <c r="C1199" s="4">
        <v>12</v>
      </c>
      <c r="D1199" s="4">
        <f t="shared" si="267"/>
        <v>10</v>
      </c>
      <c r="E1199" s="4">
        <f t="shared" si="268"/>
        <v>8</v>
      </c>
      <c r="F1199" s="4">
        <f t="shared" si="269"/>
        <v>2</v>
      </c>
      <c r="G1199" s="1">
        <f t="shared" si="265"/>
        <v>400</v>
      </c>
      <c r="H1199" s="1">
        <f t="shared" si="266"/>
        <v>0</v>
      </c>
      <c r="I1199" s="1"/>
      <c r="J1199" s="77"/>
      <c r="K1199" s="7"/>
    </row>
    <row r="1200" spans="1:11" ht="16.2" x14ac:dyDescent="0.3">
      <c r="A1200" s="29"/>
      <c r="B1200" s="47" t="s">
        <v>56</v>
      </c>
      <c r="C1200" s="4">
        <v>12</v>
      </c>
      <c r="D1200" s="4">
        <f t="shared" si="267"/>
        <v>10</v>
      </c>
      <c r="E1200" s="4">
        <f t="shared" si="268"/>
        <v>8</v>
      </c>
      <c r="F1200" s="4">
        <f t="shared" si="269"/>
        <v>2</v>
      </c>
      <c r="G1200" s="1">
        <f t="shared" si="265"/>
        <v>400</v>
      </c>
      <c r="H1200" s="1">
        <f t="shared" si="266"/>
        <v>0</v>
      </c>
      <c r="I1200" s="1"/>
      <c r="J1200" s="77"/>
      <c r="K1200" s="7"/>
    </row>
    <row r="1201" spans="1:11" ht="16.2" x14ac:dyDescent="0.3">
      <c r="A1201" s="29"/>
      <c r="B1201" s="47" t="s">
        <v>57</v>
      </c>
      <c r="C1201" s="4">
        <v>12</v>
      </c>
      <c r="D1201" s="4">
        <f t="shared" si="267"/>
        <v>10</v>
      </c>
      <c r="E1201" s="4">
        <f t="shared" si="268"/>
        <v>8</v>
      </c>
      <c r="F1201" s="4">
        <f t="shared" si="269"/>
        <v>2</v>
      </c>
      <c r="G1201" s="1">
        <f t="shared" si="265"/>
        <v>400</v>
      </c>
      <c r="H1201" s="1">
        <f t="shared" si="266"/>
        <v>0</v>
      </c>
      <c r="I1201" s="1"/>
      <c r="J1201" s="77"/>
      <c r="K1201" s="7"/>
    </row>
    <row r="1202" spans="1:11" ht="16.2" x14ac:dyDescent="0.3">
      <c r="A1202" s="29"/>
      <c r="B1202" s="47" t="s">
        <v>58</v>
      </c>
      <c r="C1202" s="4">
        <v>8</v>
      </c>
      <c r="D1202" s="4">
        <f t="shared" si="267"/>
        <v>7</v>
      </c>
      <c r="E1202" s="4">
        <f t="shared" si="268"/>
        <v>7</v>
      </c>
      <c r="F1202" s="4"/>
      <c r="G1202" s="1"/>
      <c r="H1202" s="1"/>
      <c r="I1202" s="1"/>
      <c r="J1202" s="77"/>
      <c r="K1202" s="7"/>
    </row>
    <row r="1203" spans="1:11" ht="16.2" x14ac:dyDescent="0.3">
      <c r="A1203" s="29"/>
      <c r="B1203" s="8" t="s">
        <v>59</v>
      </c>
      <c r="C1203" s="4"/>
      <c r="D1203" s="4">
        <v>189</v>
      </c>
      <c r="E1203" s="4"/>
      <c r="F1203" s="4">
        <v>40</v>
      </c>
      <c r="G1203" s="1"/>
      <c r="H1203" s="1"/>
      <c r="I1203" s="1"/>
      <c r="J1203" s="77">
        <f>D1203*150</f>
        <v>28350</v>
      </c>
      <c r="K1203" s="7"/>
    </row>
    <row r="1204" spans="1:11" ht="32.4" x14ac:dyDescent="0.3">
      <c r="A1204" s="29"/>
      <c r="B1204" s="90" t="s">
        <v>1849</v>
      </c>
      <c r="C1204" s="4"/>
      <c r="D1204" s="4"/>
      <c r="E1204" s="4"/>
      <c r="F1204" s="4"/>
      <c r="G1204" s="1"/>
      <c r="H1204" s="1"/>
      <c r="I1204" s="1"/>
      <c r="J1204" s="43">
        <f>F1203*150*4/3</f>
        <v>8000</v>
      </c>
      <c r="K1204" s="4">
        <v>5600</v>
      </c>
    </row>
    <row r="1205" spans="1:11" ht="16.2" x14ac:dyDescent="0.3">
      <c r="A1205" s="29"/>
      <c r="B1205" s="8" t="s">
        <v>1817</v>
      </c>
      <c r="C1205" s="4"/>
      <c r="D1205" s="4"/>
      <c r="E1205" s="4"/>
      <c r="F1205" s="4"/>
      <c r="G1205" s="1"/>
      <c r="H1205" s="1"/>
      <c r="I1205" s="1"/>
      <c r="J1205" s="43">
        <v>41950</v>
      </c>
      <c r="K1205" s="4"/>
    </row>
    <row r="1206" spans="1:11" ht="16.2" x14ac:dyDescent="0.3">
      <c r="A1206" s="29"/>
      <c r="B1206" s="8" t="s">
        <v>1</v>
      </c>
      <c r="C1206" s="4"/>
      <c r="D1206" s="4"/>
      <c r="E1206" s="4"/>
      <c r="F1206" s="4"/>
      <c r="G1206" s="1"/>
      <c r="H1206" s="1"/>
      <c r="I1206" s="1"/>
      <c r="J1206" s="43">
        <v>43000</v>
      </c>
      <c r="K1206" s="4"/>
    </row>
    <row r="1207" spans="1:11" ht="16.2" x14ac:dyDescent="0.3">
      <c r="A1207" s="29"/>
      <c r="B1207" s="8" t="s">
        <v>405</v>
      </c>
      <c r="C1207" s="9"/>
      <c r="D1207" s="9" t="str">
        <f t="shared" si="267"/>
        <v/>
      </c>
      <c r="E1207" s="9"/>
      <c r="F1207" s="9"/>
      <c r="G1207" s="10"/>
      <c r="H1207" s="10"/>
      <c r="I1207" s="10"/>
      <c r="J1207" s="44">
        <f>J1206-J1205</f>
        <v>1050</v>
      </c>
      <c r="K1207" s="9"/>
    </row>
    <row r="1208" spans="1:11" x14ac:dyDescent="0.3">
      <c r="A1208" s="29"/>
      <c r="K1208" s="29"/>
    </row>
    <row r="1209" spans="1:11" ht="16.2" x14ac:dyDescent="0.3">
      <c r="A1209" s="29"/>
      <c r="B1209" s="47" t="s">
        <v>60</v>
      </c>
      <c r="C1209" s="4"/>
      <c r="D1209" s="4"/>
      <c r="E1209" s="4"/>
      <c r="F1209" s="4"/>
      <c r="G1209" s="1"/>
      <c r="H1209" s="1"/>
      <c r="I1209" s="1"/>
      <c r="J1209" s="77"/>
      <c r="K1209" s="7"/>
    </row>
    <row r="1210" spans="1:11" ht="16.2" x14ac:dyDescent="0.3">
      <c r="A1210" s="29"/>
      <c r="B1210" s="47" t="s">
        <v>61</v>
      </c>
      <c r="C1210" s="4">
        <v>12</v>
      </c>
      <c r="D1210" s="4">
        <f t="shared" ref="D1210" si="270">IF((OR(C1210&gt;12,C1210=12)),C1210-2,IF(C1210=8,C1210-1,""))</f>
        <v>10</v>
      </c>
      <c r="E1210" s="4">
        <f t="shared" ref="E1210:E1215" si="271">IF(D1210&lt;8,D1210,8)</f>
        <v>8</v>
      </c>
      <c r="F1210" s="4">
        <f t="shared" ref="F1210" si="272">D1210-8</f>
        <v>2</v>
      </c>
      <c r="G1210" s="1">
        <f t="shared" ref="G1210" si="273">IF(2&lt;F1210,2,F1210)*150*4/3</f>
        <v>400</v>
      </c>
      <c r="H1210" s="1">
        <f t="shared" ref="H1210" si="274">IF(F1210&gt;2,F1210-2,0)*150*5/3</f>
        <v>0</v>
      </c>
      <c r="I1210" s="1"/>
      <c r="J1210" s="77"/>
      <c r="K1210" s="7"/>
    </row>
    <row r="1211" spans="1:11" ht="16.2" x14ac:dyDescent="0.3">
      <c r="A1211" s="29"/>
      <c r="B1211" s="47" t="s">
        <v>62</v>
      </c>
      <c r="C1211" s="4">
        <v>12</v>
      </c>
      <c r="D1211" s="4">
        <f t="shared" ref="D1211:D1243" si="275">IF((OR(C1211&gt;12,C1211=12)),C1211-2,IF(C1211=8,C1211-1,""))</f>
        <v>10</v>
      </c>
      <c r="E1211" s="4">
        <f t="shared" si="271"/>
        <v>8</v>
      </c>
      <c r="F1211" s="4">
        <f t="shared" ref="F1211:F1238" si="276">D1211-8</f>
        <v>2</v>
      </c>
      <c r="G1211" s="1">
        <f t="shared" ref="G1211:G1238" si="277">IF(2&lt;F1211,2,F1211)*150*4/3</f>
        <v>400</v>
      </c>
      <c r="H1211" s="1">
        <f t="shared" ref="H1211:H1238" si="278">IF(F1211&gt;2,F1211-2,0)*150*5/3</f>
        <v>0</v>
      </c>
      <c r="I1211" s="1"/>
      <c r="J1211" s="77"/>
      <c r="K1211" s="7"/>
    </row>
    <row r="1212" spans="1:11" ht="16.2" x14ac:dyDescent="0.3">
      <c r="A1212" s="29"/>
      <c r="B1212" s="47" t="s">
        <v>63</v>
      </c>
      <c r="C1212" s="4">
        <v>12</v>
      </c>
      <c r="D1212" s="4">
        <f t="shared" si="275"/>
        <v>10</v>
      </c>
      <c r="E1212" s="4">
        <f t="shared" si="271"/>
        <v>8</v>
      </c>
      <c r="F1212" s="4">
        <f t="shared" si="276"/>
        <v>2</v>
      </c>
      <c r="G1212" s="1">
        <f t="shared" si="277"/>
        <v>400</v>
      </c>
      <c r="H1212" s="1">
        <f t="shared" si="278"/>
        <v>0</v>
      </c>
      <c r="I1212" s="1"/>
      <c r="J1212" s="77"/>
      <c r="K1212" s="7"/>
    </row>
    <row r="1213" spans="1:11" ht="16.2" x14ac:dyDescent="0.3">
      <c r="A1213" s="29"/>
      <c r="B1213" s="47" t="s">
        <v>64</v>
      </c>
      <c r="C1213" s="4">
        <v>12</v>
      </c>
      <c r="D1213" s="4">
        <f t="shared" si="275"/>
        <v>10</v>
      </c>
      <c r="E1213" s="4">
        <f t="shared" si="271"/>
        <v>8</v>
      </c>
      <c r="F1213" s="4">
        <f t="shared" si="276"/>
        <v>2</v>
      </c>
      <c r="G1213" s="1">
        <f t="shared" si="277"/>
        <v>400</v>
      </c>
      <c r="H1213" s="1">
        <f t="shared" si="278"/>
        <v>0</v>
      </c>
      <c r="I1213" s="1"/>
      <c r="J1213" s="77"/>
      <c r="K1213" s="7"/>
    </row>
    <row r="1214" spans="1:11" ht="16.2" x14ac:dyDescent="0.3">
      <c r="A1214" s="29"/>
      <c r="B1214" s="47" t="s">
        <v>65</v>
      </c>
      <c r="C1214" s="4">
        <v>12</v>
      </c>
      <c r="D1214" s="4">
        <f t="shared" si="275"/>
        <v>10</v>
      </c>
      <c r="E1214" s="4">
        <f t="shared" si="271"/>
        <v>8</v>
      </c>
      <c r="F1214" s="4">
        <f t="shared" si="276"/>
        <v>2</v>
      </c>
      <c r="G1214" s="1">
        <f t="shared" si="277"/>
        <v>400</v>
      </c>
      <c r="H1214" s="1">
        <f t="shared" si="278"/>
        <v>0</v>
      </c>
      <c r="I1214" s="1"/>
      <c r="J1214" s="77"/>
      <c r="K1214" s="7"/>
    </row>
    <row r="1215" spans="1:11" ht="16.2" x14ac:dyDescent="0.3">
      <c r="A1215" s="29"/>
      <c r="B1215" s="47" t="s">
        <v>66</v>
      </c>
      <c r="C1215" s="4">
        <v>8</v>
      </c>
      <c r="D1215" s="4">
        <f t="shared" si="275"/>
        <v>7</v>
      </c>
      <c r="E1215" s="4">
        <f t="shared" si="271"/>
        <v>7</v>
      </c>
      <c r="F1215" s="4"/>
      <c r="G1215" s="1"/>
      <c r="H1215" s="1"/>
      <c r="I1215" s="1"/>
      <c r="J1215" s="77"/>
      <c r="K1215" s="7"/>
    </row>
    <row r="1216" spans="1:11" ht="16.2" x14ac:dyDescent="0.3">
      <c r="A1216" s="29"/>
      <c r="B1216" s="47" t="s">
        <v>67</v>
      </c>
      <c r="C1216" s="4"/>
      <c r="D1216" s="4"/>
      <c r="E1216" s="4"/>
      <c r="F1216" s="4"/>
      <c r="G1216" s="1"/>
      <c r="H1216" s="1"/>
      <c r="I1216" s="1"/>
      <c r="J1216" s="77"/>
      <c r="K1216" s="7"/>
    </row>
    <row r="1217" spans="1:11" ht="16.2" x14ac:dyDescent="0.3">
      <c r="A1217" s="29"/>
      <c r="B1217" s="47" t="s">
        <v>68</v>
      </c>
      <c r="C1217" s="4"/>
      <c r="D1217" s="4" t="str">
        <f t="shared" si="275"/>
        <v/>
      </c>
      <c r="E1217" s="4"/>
      <c r="F1217" s="4"/>
      <c r="G1217" s="1"/>
      <c r="H1217" s="1"/>
      <c r="I1217" s="1"/>
      <c r="J1217" s="77"/>
      <c r="K1217" s="7"/>
    </row>
    <row r="1218" spans="1:11" ht="16.2" x14ac:dyDescent="0.3">
      <c r="A1218" s="29"/>
      <c r="B1218" s="47" t="s">
        <v>69</v>
      </c>
      <c r="C1218" s="4"/>
      <c r="D1218" s="4" t="str">
        <f t="shared" si="275"/>
        <v/>
      </c>
      <c r="E1218" s="4"/>
      <c r="F1218" s="4"/>
      <c r="G1218" s="1"/>
      <c r="H1218" s="1"/>
      <c r="I1218" s="1"/>
      <c r="J1218" s="77"/>
      <c r="K1218" s="7"/>
    </row>
    <row r="1219" spans="1:11" ht="16.2" x14ac:dyDescent="0.3">
      <c r="A1219" s="29"/>
      <c r="B1219" s="179" t="s">
        <v>2140</v>
      </c>
      <c r="C1219" s="19"/>
      <c r="D1219" s="19" t="str">
        <f t="shared" si="275"/>
        <v/>
      </c>
      <c r="E1219" s="19"/>
      <c r="F1219" s="19"/>
      <c r="G1219" s="28"/>
      <c r="H1219" s="28"/>
      <c r="I1219" s="28"/>
      <c r="J1219" s="91"/>
      <c r="K1219" s="21"/>
    </row>
    <row r="1220" spans="1:11" ht="16.2" x14ac:dyDescent="0.3">
      <c r="A1220" s="29"/>
      <c r="B1220" s="47" t="s">
        <v>70</v>
      </c>
      <c r="C1220" s="4">
        <v>12</v>
      </c>
      <c r="D1220" s="4">
        <f t="shared" si="275"/>
        <v>10</v>
      </c>
      <c r="E1220" s="4">
        <f t="shared" ref="E1220:E1238" si="279">IF(D1220&lt;8,D1220,8)</f>
        <v>8</v>
      </c>
      <c r="F1220" s="4">
        <f t="shared" si="276"/>
        <v>2</v>
      </c>
      <c r="G1220" s="1">
        <f t="shared" si="277"/>
        <v>400</v>
      </c>
      <c r="H1220" s="1">
        <f t="shared" si="278"/>
        <v>0</v>
      </c>
      <c r="I1220" s="1"/>
      <c r="J1220" s="77"/>
      <c r="K1220" s="7"/>
    </row>
    <row r="1221" spans="1:11" ht="16.2" x14ac:dyDescent="0.3">
      <c r="A1221" s="29"/>
      <c r="B1221" s="47" t="s">
        <v>71</v>
      </c>
      <c r="C1221" s="4">
        <v>12</v>
      </c>
      <c r="D1221" s="4">
        <f t="shared" si="275"/>
        <v>10</v>
      </c>
      <c r="E1221" s="4">
        <f t="shared" si="279"/>
        <v>8</v>
      </c>
      <c r="F1221" s="4">
        <f t="shared" si="276"/>
        <v>2</v>
      </c>
      <c r="G1221" s="1">
        <f t="shared" si="277"/>
        <v>400</v>
      </c>
      <c r="H1221" s="1">
        <f t="shared" si="278"/>
        <v>0</v>
      </c>
      <c r="I1221" s="1"/>
      <c r="J1221" s="77"/>
      <c r="K1221" s="7"/>
    </row>
    <row r="1222" spans="1:11" ht="16.2" x14ac:dyDescent="0.3">
      <c r="A1222" s="29"/>
      <c r="B1222" s="47" t="s">
        <v>72</v>
      </c>
      <c r="C1222" s="4">
        <v>8</v>
      </c>
      <c r="D1222" s="4">
        <f t="shared" si="275"/>
        <v>7</v>
      </c>
      <c r="E1222" s="4">
        <f t="shared" si="279"/>
        <v>7</v>
      </c>
      <c r="F1222" s="4"/>
      <c r="G1222" s="1"/>
      <c r="H1222" s="1"/>
      <c r="I1222" s="1"/>
      <c r="J1222" s="77"/>
      <c r="K1222" s="7"/>
    </row>
    <row r="1223" spans="1:11" ht="16.2" x14ac:dyDescent="0.3">
      <c r="A1223" s="29"/>
      <c r="B1223" s="47" t="s">
        <v>73</v>
      </c>
      <c r="C1223" s="4"/>
      <c r="D1223" s="4" t="str">
        <f t="shared" si="275"/>
        <v/>
      </c>
      <c r="E1223" s="4"/>
      <c r="F1223" s="4"/>
      <c r="G1223" s="1"/>
      <c r="H1223" s="1"/>
      <c r="I1223" s="1"/>
      <c r="J1223" s="77"/>
      <c r="K1223" s="7"/>
    </row>
    <row r="1224" spans="1:11" ht="16.2" x14ac:dyDescent="0.3">
      <c r="A1224" s="29"/>
      <c r="B1224" s="47" t="s">
        <v>74</v>
      </c>
      <c r="C1224" s="4">
        <v>12</v>
      </c>
      <c r="D1224" s="4">
        <f t="shared" si="275"/>
        <v>10</v>
      </c>
      <c r="E1224" s="4">
        <f t="shared" si="279"/>
        <v>8</v>
      </c>
      <c r="F1224" s="4">
        <f t="shared" si="276"/>
        <v>2</v>
      </c>
      <c r="G1224" s="1">
        <f t="shared" si="277"/>
        <v>400</v>
      </c>
      <c r="H1224" s="1">
        <f t="shared" si="278"/>
        <v>0</v>
      </c>
      <c r="I1224" s="1"/>
      <c r="J1224" s="77"/>
      <c r="K1224" s="7"/>
    </row>
    <row r="1225" spans="1:11" ht="16.2" x14ac:dyDescent="0.3">
      <c r="A1225" s="29"/>
      <c r="B1225" s="47" t="s">
        <v>75</v>
      </c>
      <c r="C1225" s="4">
        <v>12</v>
      </c>
      <c r="D1225" s="4">
        <f t="shared" si="275"/>
        <v>10</v>
      </c>
      <c r="E1225" s="4">
        <f t="shared" si="279"/>
        <v>8</v>
      </c>
      <c r="F1225" s="4">
        <f t="shared" si="276"/>
        <v>2</v>
      </c>
      <c r="G1225" s="1">
        <f t="shared" si="277"/>
        <v>400</v>
      </c>
      <c r="H1225" s="1">
        <f t="shared" si="278"/>
        <v>0</v>
      </c>
      <c r="I1225" s="1"/>
      <c r="J1225" s="77"/>
      <c r="K1225" s="7"/>
    </row>
    <row r="1226" spans="1:11" ht="16.2" x14ac:dyDescent="0.3">
      <c r="A1226" s="29"/>
      <c r="B1226" s="47" t="s">
        <v>76</v>
      </c>
      <c r="C1226" s="4">
        <v>12</v>
      </c>
      <c r="D1226" s="4">
        <f t="shared" si="275"/>
        <v>10</v>
      </c>
      <c r="E1226" s="4">
        <f t="shared" si="279"/>
        <v>8</v>
      </c>
      <c r="F1226" s="4">
        <f t="shared" si="276"/>
        <v>2</v>
      </c>
      <c r="G1226" s="1">
        <f t="shared" si="277"/>
        <v>400</v>
      </c>
      <c r="H1226" s="1">
        <f t="shared" si="278"/>
        <v>0</v>
      </c>
      <c r="I1226" s="1"/>
      <c r="J1226" s="77"/>
      <c r="K1226" s="7"/>
    </row>
    <row r="1227" spans="1:11" ht="16.2" x14ac:dyDescent="0.3">
      <c r="A1227" s="29"/>
      <c r="B1227" s="47" t="s">
        <v>77</v>
      </c>
      <c r="C1227" s="4">
        <v>12</v>
      </c>
      <c r="D1227" s="4">
        <f t="shared" si="275"/>
        <v>10</v>
      </c>
      <c r="E1227" s="4">
        <f t="shared" si="279"/>
        <v>8</v>
      </c>
      <c r="F1227" s="4">
        <f t="shared" si="276"/>
        <v>2</v>
      </c>
      <c r="G1227" s="1">
        <f t="shared" si="277"/>
        <v>400</v>
      </c>
      <c r="H1227" s="1">
        <f t="shared" si="278"/>
        <v>0</v>
      </c>
      <c r="I1227" s="1"/>
      <c r="J1227" s="77"/>
      <c r="K1227" s="7"/>
    </row>
    <row r="1228" spans="1:11" ht="16.2" x14ac:dyDescent="0.3">
      <c r="A1228" s="29"/>
      <c r="B1228" s="47" t="s">
        <v>78</v>
      </c>
      <c r="C1228" s="4">
        <v>12</v>
      </c>
      <c r="D1228" s="4">
        <f t="shared" si="275"/>
        <v>10</v>
      </c>
      <c r="E1228" s="4">
        <f t="shared" si="279"/>
        <v>8</v>
      </c>
      <c r="F1228" s="4">
        <f t="shared" si="276"/>
        <v>2</v>
      </c>
      <c r="G1228" s="1">
        <f t="shared" si="277"/>
        <v>400</v>
      </c>
      <c r="H1228" s="1">
        <f t="shared" si="278"/>
        <v>0</v>
      </c>
      <c r="I1228" s="1"/>
      <c r="J1228" s="77"/>
      <c r="K1228" s="7"/>
    </row>
    <row r="1229" spans="1:11" ht="16.2" x14ac:dyDescent="0.3">
      <c r="A1229" s="29"/>
      <c r="B1229" s="47" t="s">
        <v>79</v>
      </c>
      <c r="C1229" s="4">
        <v>8</v>
      </c>
      <c r="D1229" s="4">
        <f t="shared" si="275"/>
        <v>7</v>
      </c>
      <c r="E1229" s="4">
        <f t="shared" si="279"/>
        <v>7</v>
      </c>
      <c r="F1229" s="4"/>
      <c r="G1229" s="1"/>
      <c r="H1229" s="1"/>
      <c r="I1229" s="1"/>
      <c r="J1229" s="77"/>
      <c r="K1229" s="7"/>
    </row>
    <row r="1230" spans="1:11" ht="16.2" x14ac:dyDescent="0.3">
      <c r="A1230" s="29"/>
      <c r="B1230" s="47" t="s">
        <v>80</v>
      </c>
      <c r="C1230" s="4"/>
      <c r="D1230" s="4" t="str">
        <f t="shared" si="275"/>
        <v/>
      </c>
      <c r="E1230" s="4"/>
      <c r="F1230" s="4"/>
      <c r="G1230" s="1"/>
      <c r="H1230" s="1"/>
      <c r="I1230" s="1"/>
      <c r="J1230" s="77"/>
      <c r="K1230" s="7"/>
    </row>
    <row r="1231" spans="1:11" ht="16.2" x14ac:dyDescent="0.3">
      <c r="A1231" s="29"/>
      <c r="B1231" s="47" t="s">
        <v>81</v>
      </c>
      <c r="C1231" s="4">
        <v>12</v>
      </c>
      <c r="D1231" s="4">
        <f t="shared" si="275"/>
        <v>10</v>
      </c>
      <c r="E1231" s="4">
        <f t="shared" si="279"/>
        <v>8</v>
      </c>
      <c r="F1231" s="4">
        <f t="shared" si="276"/>
        <v>2</v>
      </c>
      <c r="G1231" s="1">
        <f t="shared" si="277"/>
        <v>400</v>
      </c>
      <c r="H1231" s="1">
        <f t="shared" si="278"/>
        <v>0</v>
      </c>
      <c r="I1231" s="1"/>
      <c r="J1231" s="77"/>
      <c r="K1231" s="7"/>
    </row>
    <row r="1232" spans="1:11" ht="16.2" x14ac:dyDescent="0.3">
      <c r="A1232" s="29"/>
      <c r="B1232" s="47" t="s">
        <v>82</v>
      </c>
      <c r="C1232" s="4">
        <v>12</v>
      </c>
      <c r="D1232" s="4">
        <f t="shared" si="275"/>
        <v>10</v>
      </c>
      <c r="E1232" s="4">
        <f t="shared" si="279"/>
        <v>8</v>
      </c>
      <c r="F1232" s="4">
        <f t="shared" si="276"/>
        <v>2</v>
      </c>
      <c r="G1232" s="1">
        <f t="shared" si="277"/>
        <v>400</v>
      </c>
      <c r="H1232" s="1">
        <f t="shared" si="278"/>
        <v>0</v>
      </c>
      <c r="I1232" s="1"/>
      <c r="J1232" s="77"/>
      <c r="K1232" s="7"/>
    </row>
    <row r="1233" spans="1:11" ht="16.2" x14ac:dyDescent="0.3">
      <c r="A1233" s="29"/>
      <c r="B1233" s="47" t="s">
        <v>83</v>
      </c>
      <c r="C1233" s="4">
        <v>12</v>
      </c>
      <c r="D1233" s="4">
        <f t="shared" si="275"/>
        <v>10</v>
      </c>
      <c r="E1233" s="4">
        <f t="shared" si="279"/>
        <v>8</v>
      </c>
      <c r="F1233" s="4">
        <f t="shared" si="276"/>
        <v>2</v>
      </c>
      <c r="G1233" s="1">
        <f t="shared" si="277"/>
        <v>400</v>
      </c>
      <c r="H1233" s="1">
        <f t="shared" si="278"/>
        <v>0</v>
      </c>
      <c r="I1233" s="1"/>
      <c r="J1233" s="77"/>
      <c r="K1233" s="7"/>
    </row>
    <row r="1234" spans="1:11" ht="16.2" x14ac:dyDescent="0.3">
      <c r="A1234" s="29"/>
      <c r="B1234" s="47" t="s">
        <v>84</v>
      </c>
      <c r="C1234" s="4">
        <v>12</v>
      </c>
      <c r="D1234" s="4">
        <f t="shared" si="275"/>
        <v>10</v>
      </c>
      <c r="E1234" s="4">
        <f t="shared" si="279"/>
        <v>8</v>
      </c>
      <c r="F1234" s="4">
        <f t="shared" si="276"/>
        <v>2</v>
      </c>
      <c r="G1234" s="1">
        <f t="shared" si="277"/>
        <v>400</v>
      </c>
      <c r="H1234" s="1">
        <f t="shared" si="278"/>
        <v>0</v>
      </c>
      <c r="I1234" s="1"/>
      <c r="J1234" s="77"/>
      <c r="K1234" s="7"/>
    </row>
    <row r="1235" spans="1:11" ht="16.2" x14ac:dyDescent="0.3">
      <c r="A1235" s="29"/>
      <c r="B1235" s="47" t="s">
        <v>85</v>
      </c>
      <c r="C1235" s="4">
        <v>12</v>
      </c>
      <c r="D1235" s="4">
        <f t="shared" si="275"/>
        <v>10</v>
      </c>
      <c r="E1235" s="4">
        <f t="shared" si="279"/>
        <v>8</v>
      </c>
      <c r="F1235" s="4">
        <f t="shared" si="276"/>
        <v>2</v>
      </c>
      <c r="G1235" s="1">
        <f t="shared" si="277"/>
        <v>400</v>
      </c>
      <c r="H1235" s="1">
        <f t="shared" si="278"/>
        <v>0</v>
      </c>
      <c r="I1235" s="1"/>
      <c r="J1235" s="77"/>
      <c r="K1235" s="7"/>
    </row>
    <row r="1236" spans="1:11" ht="16.2" x14ac:dyDescent="0.3">
      <c r="A1236" s="29"/>
      <c r="B1236" s="47" t="s">
        <v>86</v>
      </c>
      <c r="C1236" s="4">
        <v>8</v>
      </c>
      <c r="D1236" s="4">
        <f t="shared" si="275"/>
        <v>7</v>
      </c>
      <c r="E1236" s="4">
        <f t="shared" si="279"/>
        <v>7</v>
      </c>
      <c r="F1236" s="4"/>
      <c r="G1236" s="1"/>
      <c r="H1236" s="1"/>
      <c r="I1236" s="1"/>
      <c r="J1236" s="77"/>
      <c r="K1236" s="7"/>
    </row>
    <row r="1237" spans="1:11" ht="16.2" x14ac:dyDescent="0.3">
      <c r="A1237" s="29"/>
      <c r="B1237" s="47" t="s">
        <v>87</v>
      </c>
      <c r="C1237" s="4"/>
      <c r="D1237" s="4" t="str">
        <f t="shared" si="275"/>
        <v/>
      </c>
      <c r="E1237" s="4"/>
      <c r="F1237" s="4"/>
      <c r="G1237" s="1"/>
      <c r="H1237" s="1"/>
      <c r="I1237" s="1"/>
      <c r="J1237" s="77"/>
      <c r="K1237" s="7"/>
    </row>
    <row r="1238" spans="1:11" ht="16.2" x14ac:dyDescent="0.3">
      <c r="A1238" s="29"/>
      <c r="B1238" s="47" t="s">
        <v>88</v>
      </c>
      <c r="C1238" s="4">
        <v>12</v>
      </c>
      <c r="D1238" s="4">
        <f t="shared" si="275"/>
        <v>10</v>
      </c>
      <c r="E1238" s="4">
        <f t="shared" si="279"/>
        <v>8</v>
      </c>
      <c r="F1238" s="4">
        <f t="shared" si="276"/>
        <v>2</v>
      </c>
      <c r="G1238" s="1">
        <f t="shared" si="277"/>
        <v>400</v>
      </c>
      <c r="H1238" s="1">
        <f t="shared" si="278"/>
        <v>0</v>
      </c>
      <c r="I1238" s="1"/>
      <c r="J1238" s="77"/>
      <c r="K1238" s="7"/>
    </row>
    <row r="1239" spans="1:11" ht="16.2" x14ac:dyDescent="0.3">
      <c r="A1239" s="29"/>
      <c r="B1239" s="8" t="s">
        <v>59</v>
      </c>
      <c r="C1239" s="4"/>
      <c r="D1239" s="4">
        <v>172</v>
      </c>
      <c r="E1239" s="4"/>
      <c r="F1239" s="4">
        <f>SUM(F1210:F1238)</f>
        <v>36</v>
      </c>
      <c r="G1239" s="1"/>
      <c r="H1239" s="1"/>
      <c r="I1239" s="1"/>
      <c r="J1239" s="77">
        <f>D1239*150</f>
        <v>25800</v>
      </c>
      <c r="K1239" s="7"/>
    </row>
    <row r="1240" spans="1:11" ht="32.4" x14ac:dyDescent="0.3">
      <c r="A1240" s="29"/>
      <c r="B1240" s="90" t="s">
        <v>1849</v>
      </c>
      <c r="C1240" s="4"/>
      <c r="D1240" s="4"/>
      <c r="E1240" s="4"/>
      <c r="F1240" s="4"/>
      <c r="G1240" s="1"/>
      <c r="H1240" s="1"/>
      <c r="I1240" s="1"/>
      <c r="J1240" s="43">
        <f>F1239*150*4/3</f>
        <v>7200</v>
      </c>
      <c r="K1240" s="4"/>
    </row>
    <row r="1241" spans="1:11" ht="16.2" x14ac:dyDescent="0.3">
      <c r="A1241" s="29"/>
      <c r="B1241" s="8" t="s">
        <v>1817</v>
      </c>
      <c r="C1241" s="4"/>
      <c r="D1241" s="4"/>
      <c r="E1241" s="4"/>
      <c r="F1241" s="4"/>
      <c r="G1241" s="1"/>
      <c r="H1241" s="1"/>
      <c r="I1241" s="1"/>
      <c r="J1241" s="77">
        <f>J1239+J1240</f>
        <v>33000</v>
      </c>
      <c r="K1241" s="4"/>
    </row>
    <row r="1242" spans="1:11" ht="16.2" x14ac:dyDescent="0.3">
      <c r="A1242" s="29"/>
      <c r="B1242" s="8" t="s">
        <v>1</v>
      </c>
      <c r="C1242" s="4"/>
      <c r="D1242" s="4"/>
      <c r="E1242" s="4"/>
      <c r="F1242" s="4"/>
      <c r="G1242" s="1"/>
      <c r="H1242" s="1"/>
      <c r="I1242" s="1"/>
      <c r="J1242" s="43">
        <v>37000</v>
      </c>
      <c r="K1242" s="4"/>
    </row>
    <row r="1243" spans="1:11" ht="16.2" x14ac:dyDescent="0.3">
      <c r="A1243" s="29"/>
      <c r="B1243" s="8" t="s">
        <v>405</v>
      </c>
      <c r="C1243" s="9"/>
      <c r="D1243" s="9" t="str">
        <f t="shared" si="275"/>
        <v/>
      </c>
      <c r="E1243" s="9"/>
      <c r="F1243" s="9"/>
      <c r="G1243" s="10"/>
      <c r="H1243" s="10"/>
      <c r="I1243" s="10"/>
      <c r="J1243" s="78">
        <f>J1242-J1241</f>
        <v>4000</v>
      </c>
      <c r="K1243" s="9"/>
    </row>
    <row r="1244" spans="1:11" x14ac:dyDescent="0.3">
      <c r="A1244" s="29"/>
      <c r="K1244" s="29"/>
    </row>
    <row r="1245" spans="1:11" ht="16.2" x14ac:dyDescent="0.3">
      <c r="A1245" s="29"/>
      <c r="B1245" s="47" t="s">
        <v>89</v>
      </c>
      <c r="C1245" s="4">
        <v>12</v>
      </c>
      <c r="D1245" s="4">
        <f t="shared" ref="D1245:D1280" si="280">IF((OR(C1245&gt;12,C1245=12)),C1245-2,IF(C1245=8,C1245-1,""))</f>
        <v>10</v>
      </c>
      <c r="E1245" s="4">
        <f t="shared" ref="E1245:E1274" si="281">IF(D1245&lt;8,D1245,8)</f>
        <v>8</v>
      </c>
      <c r="F1245" s="4">
        <f t="shared" ref="F1245:F1254" si="282">D1245-8</f>
        <v>2</v>
      </c>
      <c r="G1245" s="1">
        <f t="shared" ref="G1245:G1253" si="283">IF(2&lt;F1245,2,F1245)*150*4/3</f>
        <v>400</v>
      </c>
      <c r="H1245" s="1">
        <f t="shared" ref="H1245:H1254" si="284">IF(F1245&gt;2,F1245-2,0)*150*5/3</f>
        <v>0</v>
      </c>
      <c r="I1245" s="1"/>
      <c r="J1245" s="77"/>
      <c r="K1245" s="7"/>
    </row>
    <row r="1246" spans="1:11" ht="16.2" x14ac:dyDescent="0.3">
      <c r="A1246" s="29"/>
      <c r="B1246" s="47" t="s">
        <v>90</v>
      </c>
      <c r="C1246" s="4">
        <v>12</v>
      </c>
      <c r="D1246" s="4">
        <f t="shared" si="280"/>
        <v>10</v>
      </c>
      <c r="E1246" s="4">
        <f t="shared" si="281"/>
        <v>8</v>
      </c>
      <c r="F1246" s="4">
        <f t="shared" si="282"/>
        <v>2</v>
      </c>
      <c r="G1246" s="1">
        <f t="shared" si="283"/>
        <v>400</v>
      </c>
      <c r="H1246" s="1">
        <f t="shared" si="284"/>
        <v>0</v>
      </c>
      <c r="I1246" s="1"/>
      <c r="J1246" s="77"/>
      <c r="K1246" s="7"/>
    </row>
    <row r="1247" spans="1:11" ht="16.2" x14ac:dyDescent="0.3">
      <c r="A1247" s="29"/>
      <c r="B1247" s="47" t="s">
        <v>91</v>
      </c>
      <c r="C1247" s="4">
        <v>12</v>
      </c>
      <c r="D1247" s="4">
        <f t="shared" si="280"/>
        <v>10</v>
      </c>
      <c r="E1247" s="4">
        <f t="shared" si="281"/>
        <v>8</v>
      </c>
      <c r="F1247" s="4">
        <f t="shared" si="282"/>
        <v>2</v>
      </c>
      <c r="G1247" s="1">
        <f t="shared" si="283"/>
        <v>400</v>
      </c>
      <c r="H1247" s="1">
        <f t="shared" si="284"/>
        <v>0</v>
      </c>
      <c r="I1247" s="1"/>
      <c r="J1247" s="77"/>
      <c r="K1247" s="7"/>
    </row>
    <row r="1248" spans="1:11" ht="16.2" x14ac:dyDescent="0.3">
      <c r="A1248" s="29"/>
      <c r="B1248" s="47" t="s">
        <v>92</v>
      </c>
      <c r="C1248" s="4">
        <v>12</v>
      </c>
      <c r="D1248" s="4">
        <f t="shared" si="280"/>
        <v>10</v>
      </c>
      <c r="E1248" s="4">
        <f t="shared" si="281"/>
        <v>8</v>
      </c>
      <c r="F1248" s="4">
        <f t="shared" si="282"/>
        <v>2</v>
      </c>
      <c r="G1248" s="1">
        <f t="shared" si="283"/>
        <v>400</v>
      </c>
      <c r="H1248" s="1">
        <f t="shared" si="284"/>
        <v>0</v>
      </c>
      <c r="I1248" s="1"/>
      <c r="J1248" s="77"/>
      <c r="K1248" s="7"/>
    </row>
    <row r="1249" spans="1:11" ht="16.2" x14ac:dyDescent="0.3">
      <c r="A1249" s="29"/>
      <c r="B1249" s="47" t="s">
        <v>93</v>
      </c>
      <c r="C1249" s="4">
        <v>8</v>
      </c>
      <c r="D1249" s="4">
        <f t="shared" si="280"/>
        <v>7</v>
      </c>
      <c r="E1249" s="4">
        <f t="shared" si="281"/>
        <v>7</v>
      </c>
      <c r="F1249" s="4"/>
      <c r="G1249" s="1"/>
      <c r="H1249" s="1"/>
      <c r="I1249" s="1"/>
      <c r="J1249" s="77"/>
      <c r="K1249" s="7"/>
    </row>
    <row r="1250" spans="1:11" ht="16.2" x14ac:dyDescent="0.3">
      <c r="A1250" s="29"/>
      <c r="B1250" s="47" t="s">
        <v>94</v>
      </c>
      <c r="C1250" s="4"/>
      <c r="D1250" s="4" t="str">
        <f t="shared" si="280"/>
        <v/>
      </c>
      <c r="E1250" s="4"/>
      <c r="F1250" s="4"/>
      <c r="G1250" s="1"/>
      <c r="H1250" s="1"/>
      <c r="I1250" s="1"/>
      <c r="J1250" s="77"/>
      <c r="K1250" s="7"/>
    </row>
    <row r="1251" spans="1:11" ht="16.2" x14ac:dyDescent="0.3">
      <c r="A1251" s="29"/>
      <c r="B1251" s="47" t="s">
        <v>95</v>
      </c>
      <c r="C1251" s="4">
        <v>12</v>
      </c>
      <c r="D1251" s="4">
        <f t="shared" si="280"/>
        <v>10</v>
      </c>
      <c r="E1251" s="4">
        <f t="shared" si="281"/>
        <v>8</v>
      </c>
      <c r="F1251" s="4">
        <f t="shared" si="282"/>
        <v>2</v>
      </c>
      <c r="G1251" s="1">
        <f t="shared" si="283"/>
        <v>400</v>
      </c>
      <c r="H1251" s="1">
        <f t="shared" si="284"/>
        <v>0</v>
      </c>
      <c r="I1251" s="1"/>
      <c r="J1251" s="77"/>
      <c r="K1251" s="7"/>
    </row>
    <row r="1252" spans="1:11" ht="16.2" x14ac:dyDescent="0.3">
      <c r="A1252" s="29"/>
      <c r="B1252" s="47" t="s">
        <v>96</v>
      </c>
      <c r="C1252" s="4">
        <v>12</v>
      </c>
      <c r="D1252" s="4">
        <f t="shared" si="280"/>
        <v>10</v>
      </c>
      <c r="E1252" s="4">
        <f t="shared" si="281"/>
        <v>8</v>
      </c>
      <c r="F1252" s="4">
        <f t="shared" si="282"/>
        <v>2</v>
      </c>
      <c r="G1252" s="1">
        <f t="shared" si="283"/>
        <v>400</v>
      </c>
      <c r="H1252" s="1">
        <f t="shared" si="284"/>
        <v>0</v>
      </c>
      <c r="I1252" s="1"/>
      <c r="J1252" s="77"/>
      <c r="K1252" s="7"/>
    </row>
    <row r="1253" spans="1:11" ht="16.2" x14ac:dyDescent="0.3">
      <c r="A1253" s="29"/>
      <c r="B1253" s="47" t="s">
        <v>97</v>
      </c>
      <c r="C1253" s="4">
        <v>12</v>
      </c>
      <c r="D1253" s="4">
        <f t="shared" si="280"/>
        <v>10</v>
      </c>
      <c r="E1253" s="4">
        <f t="shared" si="281"/>
        <v>8</v>
      </c>
      <c r="F1253" s="4">
        <f t="shared" si="282"/>
        <v>2</v>
      </c>
      <c r="G1253" s="1">
        <f t="shared" si="283"/>
        <v>400</v>
      </c>
      <c r="H1253" s="1">
        <f t="shared" si="284"/>
        <v>0</v>
      </c>
      <c r="I1253" s="1"/>
      <c r="J1253" s="77"/>
      <c r="K1253" s="7"/>
    </row>
    <row r="1254" spans="1:11" ht="16.2" x14ac:dyDescent="0.3">
      <c r="A1254" s="29"/>
      <c r="B1254" s="47" t="s">
        <v>98</v>
      </c>
      <c r="C1254" s="4">
        <v>12</v>
      </c>
      <c r="D1254" s="4">
        <f t="shared" si="280"/>
        <v>10</v>
      </c>
      <c r="E1254" s="4">
        <f t="shared" si="281"/>
        <v>8</v>
      </c>
      <c r="F1254" s="4">
        <f t="shared" si="282"/>
        <v>2</v>
      </c>
      <c r="G1254" s="1">
        <f t="shared" ref="G1254:G1274" si="285">IF(2&lt;F1254,2,F1254)*150*4/3</f>
        <v>400</v>
      </c>
      <c r="H1254" s="1">
        <f t="shared" si="284"/>
        <v>0</v>
      </c>
      <c r="I1254" s="1"/>
      <c r="J1254" s="77"/>
      <c r="K1254" s="7"/>
    </row>
    <row r="1255" spans="1:11" ht="16.2" x14ac:dyDescent="0.3">
      <c r="A1255" s="29"/>
      <c r="B1255" s="47" t="s">
        <v>99</v>
      </c>
      <c r="C1255" s="4">
        <v>12</v>
      </c>
      <c r="D1255" s="4">
        <f t="shared" si="280"/>
        <v>10</v>
      </c>
      <c r="E1255" s="4">
        <f t="shared" si="281"/>
        <v>8</v>
      </c>
      <c r="F1255" s="4">
        <f t="shared" ref="F1255:F1274" si="286">D1255-8</f>
        <v>2</v>
      </c>
      <c r="G1255" s="1">
        <f t="shared" si="285"/>
        <v>400</v>
      </c>
      <c r="H1255" s="1">
        <f t="shared" ref="H1255:H1274" si="287">IF(F1255&gt;2,F1255-2,0)*150*5/3</f>
        <v>0</v>
      </c>
      <c r="I1255" s="1"/>
      <c r="J1255" s="77"/>
      <c r="K1255" s="7"/>
    </row>
    <row r="1256" spans="1:11" ht="16.2" x14ac:dyDescent="0.3">
      <c r="A1256" s="29"/>
      <c r="B1256" s="47" t="s">
        <v>100</v>
      </c>
      <c r="C1256" s="4">
        <v>8</v>
      </c>
      <c r="D1256" s="4">
        <f t="shared" si="280"/>
        <v>7</v>
      </c>
      <c r="E1256" s="4">
        <f t="shared" si="281"/>
        <v>7</v>
      </c>
      <c r="F1256" s="4"/>
      <c r="G1256" s="1"/>
      <c r="H1256" s="1"/>
      <c r="I1256" s="1"/>
      <c r="J1256" s="77"/>
      <c r="K1256" s="7"/>
    </row>
    <row r="1257" spans="1:11" ht="16.2" x14ac:dyDescent="0.3">
      <c r="A1257" s="29"/>
      <c r="B1257" s="47" t="s">
        <v>101</v>
      </c>
      <c r="C1257" s="4"/>
      <c r="D1257" s="4" t="str">
        <f t="shared" si="280"/>
        <v/>
      </c>
      <c r="E1257" s="4"/>
      <c r="F1257" s="4"/>
      <c r="G1257" s="1"/>
      <c r="H1257" s="1"/>
      <c r="I1257" s="1"/>
      <c r="J1257" s="77"/>
      <c r="K1257" s="7"/>
    </row>
    <row r="1258" spans="1:11" ht="16.2" x14ac:dyDescent="0.3">
      <c r="A1258" s="29"/>
      <c r="B1258" s="47" t="s">
        <v>102</v>
      </c>
      <c r="C1258" s="4">
        <v>12</v>
      </c>
      <c r="D1258" s="4">
        <f t="shared" si="280"/>
        <v>10</v>
      </c>
      <c r="E1258" s="4">
        <f t="shared" si="281"/>
        <v>8</v>
      </c>
      <c r="F1258" s="4">
        <f t="shared" si="286"/>
        <v>2</v>
      </c>
      <c r="G1258" s="1">
        <f t="shared" si="285"/>
        <v>400</v>
      </c>
      <c r="H1258" s="1">
        <f t="shared" si="287"/>
        <v>0</v>
      </c>
      <c r="I1258" s="1"/>
      <c r="J1258" s="77"/>
      <c r="K1258" s="7"/>
    </row>
    <row r="1259" spans="1:11" ht="16.2" x14ac:dyDescent="0.3">
      <c r="A1259" s="29"/>
      <c r="B1259" s="47" t="s">
        <v>103</v>
      </c>
      <c r="C1259" s="4">
        <v>12</v>
      </c>
      <c r="D1259" s="4">
        <f t="shared" si="280"/>
        <v>10</v>
      </c>
      <c r="E1259" s="4">
        <f t="shared" si="281"/>
        <v>8</v>
      </c>
      <c r="F1259" s="4">
        <f t="shared" si="286"/>
        <v>2</v>
      </c>
      <c r="G1259" s="1">
        <f t="shared" si="285"/>
        <v>400</v>
      </c>
      <c r="H1259" s="1">
        <f t="shared" si="287"/>
        <v>0</v>
      </c>
      <c r="I1259" s="1"/>
      <c r="J1259" s="77"/>
      <c r="K1259" s="7"/>
    </row>
    <row r="1260" spans="1:11" ht="16.2" x14ac:dyDescent="0.3">
      <c r="A1260" s="29"/>
      <c r="B1260" s="47" t="s">
        <v>104</v>
      </c>
      <c r="C1260" s="4">
        <v>12</v>
      </c>
      <c r="D1260" s="4">
        <f t="shared" si="280"/>
        <v>10</v>
      </c>
      <c r="E1260" s="4">
        <f t="shared" si="281"/>
        <v>8</v>
      </c>
      <c r="F1260" s="4">
        <f t="shared" si="286"/>
        <v>2</v>
      </c>
      <c r="G1260" s="1">
        <f t="shared" si="285"/>
        <v>400</v>
      </c>
      <c r="H1260" s="1">
        <f t="shared" si="287"/>
        <v>0</v>
      </c>
      <c r="I1260" s="1"/>
      <c r="J1260" s="77"/>
      <c r="K1260" s="7"/>
    </row>
    <row r="1261" spans="1:11" ht="16.2" x14ac:dyDescent="0.3">
      <c r="A1261" s="29"/>
      <c r="B1261" s="47" t="s">
        <v>105</v>
      </c>
      <c r="C1261" s="4">
        <v>12</v>
      </c>
      <c r="D1261" s="4">
        <f t="shared" si="280"/>
        <v>10</v>
      </c>
      <c r="E1261" s="4">
        <f t="shared" si="281"/>
        <v>8</v>
      </c>
      <c r="F1261" s="4">
        <f t="shared" si="286"/>
        <v>2</v>
      </c>
      <c r="G1261" s="1">
        <f t="shared" si="285"/>
        <v>400</v>
      </c>
      <c r="H1261" s="1">
        <f t="shared" si="287"/>
        <v>0</v>
      </c>
      <c r="I1261" s="1"/>
      <c r="J1261" s="77"/>
      <c r="K1261" s="7"/>
    </row>
    <row r="1262" spans="1:11" ht="16.2" x14ac:dyDescent="0.3">
      <c r="A1262" s="29"/>
      <c r="B1262" s="179" t="s">
        <v>2105</v>
      </c>
      <c r="C1262" s="19"/>
      <c r="D1262" s="19" t="str">
        <f t="shared" si="280"/>
        <v/>
      </c>
      <c r="E1262" s="19"/>
      <c r="F1262" s="19"/>
      <c r="G1262" s="28"/>
      <c r="H1262" s="28"/>
      <c r="I1262" s="28"/>
      <c r="J1262" s="91"/>
      <c r="K1262" s="21"/>
    </row>
    <row r="1263" spans="1:11" ht="16.2" x14ac:dyDescent="0.3">
      <c r="A1263" s="29"/>
      <c r="B1263" s="47" t="s">
        <v>106</v>
      </c>
      <c r="C1263" s="4"/>
      <c r="D1263" s="4" t="str">
        <f t="shared" si="280"/>
        <v/>
      </c>
      <c r="E1263" s="4"/>
      <c r="F1263" s="4"/>
      <c r="G1263" s="1"/>
      <c r="H1263" s="1"/>
      <c r="I1263" s="1"/>
      <c r="J1263" s="77"/>
      <c r="K1263" s="7"/>
    </row>
    <row r="1264" spans="1:11" ht="16.2" x14ac:dyDescent="0.3">
      <c r="A1264" s="29"/>
      <c r="B1264" s="47" t="s">
        <v>107</v>
      </c>
      <c r="C1264" s="4"/>
      <c r="D1264" s="4" t="str">
        <f t="shared" si="280"/>
        <v/>
      </c>
      <c r="E1264" s="4"/>
      <c r="F1264" s="4"/>
      <c r="G1264" s="1"/>
      <c r="H1264" s="1"/>
      <c r="I1264" s="1"/>
      <c r="J1264" s="77"/>
      <c r="K1264" s="7"/>
    </row>
    <row r="1265" spans="1:11" ht="16.2" x14ac:dyDescent="0.3">
      <c r="A1265" s="29"/>
      <c r="B1265" s="47" t="s">
        <v>108</v>
      </c>
      <c r="C1265" s="4">
        <v>12</v>
      </c>
      <c r="D1265" s="4">
        <f t="shared" si="280"/>
        <v>10</v>
      </c>
      <c r="E1265" s="4">
        <f t="shared" si="281"/>
        <v>8</v>
      </c>
      <c r="F1265" s="4">
        <f t="shared" si="286"/>
        <v>2</v>
      </c>
      <c r="G1265" s="1">
        <f t="shared" si="285"/>
        <v>400</v>
      </c>
      <c r="H1265" s="1">
        <f t="shared" si="287"/>
        <v>0</v>
      </c>
      <c r="I1265" s="1"/>
      <c r="J1265" s="77"/>
      <c r="K1265" s="7"/>
    </row>
    <row r="1266" spans="1:11" ht="16.2" x14ac:dyDescent="0.3">
      <c r="A1266" s="29"/>
      <c r="B1266" s="47" t="s">
        <v>109</v>
      </c>
      <c r="C1266" s="4">
        <v>12</v>
      </c>
      <c r="D1266" s="4">
        <f t="shared" si="280"/>
        <v>10</v>
      </c>
      <c r="E1266" s="4">
        <f t="shared" si="281"/>
        <v>8</v>
      </c>
      <c r="F1266" s="4">
        <f t="shared" si="286"/>
        <v>2</v>
      </c>
      <c r="G1266" s="1">
        <f t="shared" si="285"/>
        <v>400</v>
      </c>
      <c r="H1266" s="1">
        <f t="shared" si="287"/>
        <v>0</v>
      </c>
      <c r="I1266" s="1"/>
      <c r="J1266" s="77"/>
      <c r="K1266" s="7"/>
    </row>
    <row r="1267" spans="1:11" ht="16.2" x14ac:dyDescent="0.3">
      <c r="A1267" s="29"/>
      <c r="B1267" s="47" t="s">
        <v>110</v>
      </c>
      <c r="C1267" s="4">
        <v>12</v>
      </c>
      <c r="D1267" s="4">
        <f t="shared" si="280"/>
        <v>10</v>
      </c>
      <c r="E1267" s="4">
        <f t="shared" si="281"/>
        <v>8</v>
      </c>
      <c r="F1267" s="4">
        <f t="shared" si="286"/>
        <v>2</v>
      </c>
      <c r="G1267" s="1">
        <f t="shared" si="285"/>
        <v>400</v>
      </c>
      <c r="H1267" s="1">
        <f t="shared" si="287"/>
        <v>0</v>
      </c>
      <c r="I1267" s="1"/>
      <c r="J1267" s="77"/>
      <c r="K1267" s="7"/>
    </row>
    <row r="1268" spans="1:11" ht="16.2" x14ac:dyDescent="0.3">
      <c r="A1268" s="29"/>
      <c r="B1268" s="47" t="s">
        <v>111</v>
      </c>
      <c r="C1268" s="4">
        <v>12</v>
      </c>
      <c r="D1268" s="4">
        <f t="shared" si="280"/>
        <v>10</v>
      </c>
      <c r="E1268" s="4">
        <f t="shared" si="281"/>
        <v>8</v>
      </c>
      <c r="F1268" s="4">
        <f t="shared" si="286"/>
        <v>2</v>
      </c>
      <c r="G1268" s="1">
        <f t="shared" si="285"/>
        <v>400</v>
      </c>
      <c r="H1268" s="1">
        <f t="shared" si="287"/>
        <v>0</v>
      </c>
      <c r="I1268" s="1"/>
      <c r="J1268" s="77"/>
      <c r="K1268" s="7"/>
    </row>
    <row r="1269" spans="1:11" ht="16.2" x14ac:dyDescent="0.3">
      <c r="A1269" s="29"/>
      <c r="B1269" s="47" t="s">
        <v>112</v>
      </c>
      <c r="C1269" s="4">
        <v>12</v>
      </c>
      <c r="D1269" s="4">
        <f t="shared" si="280"/>
        <v>10</v>
      </c>
      <c r="E1269" s="4">
        <f t="shared" si="281"/>
        <v>8</v>
      </c>
      <c r="F1269" s="4">
        <f t="shared" si="286"/>
        <v>2</v>
      </c>
      <c r="G1269" s="1">
        <f t="shared" si="285"/>
        <v>400</v>
      </c>
      <c r="H1269" s="1">
        <f t="shared" si="287"/>
        <v>0</v>
      </c>
      <c r="I1269" s="1"/>
      <c r="J1269" s="77"/>
      <c r="K1269" s="7"/>
    </row>
    <row r="1270" spans="1:11" ht="16.2" x14ac:dyDescent="0.3">
      <c r="A1270" s="29"/>
      <c r="B1270" s="47" t="s">
        <v>113</v>
      </c>
      <c r="C1270" s="4">
        <v>8</v>
      </c>
      <c r="D1270" s="4">
        <f t="shared" si="280"/>
        <v>7</v>
      </c>
      <c r="E1270" s="4">
        <f t="shared" si="281"/>
        <v>7</v>
      </c>
      <c r="F1270" s="4"/>
      <c r="G1270" s="1">
        <f t="shared" si="285"/>
        <v>0</v>
      </c>
      <c r="H1270" s="1">
        <f t="shared" si="287"/>
        <v>0</v>
      </c>
      <c r="I1270" s="1"/>
      <c r="J1270" s="77"/>
      <c r="K1270" s="7"/>
    </row>
    <row r="1271" spans="1:11" ht="16.2" x14ac:dyDescent="0.3">
      <c r="A1271" s="29"/>
      <c r="B1271" s="47" t="s">
        <v>114</v>
      </c>
      <c r="C1271" s="4"/>
      <c r="D1271" s="4" t="str">
        <f t="shared" si="280"/>
        <v/>
      </c>
      <c r="E1271" s="4"/>
      <c r="F1271" s="4"/>
      <c r="G1271" s="1"/>
      <c r="H1271" s="1"/>
      <c r="I1271" s="1"/>
      <c r="J1271" s="77"/>
      <c r="K1271" s="7"/>
    </row>
    <row r="1272" spans="1:11" ht="16.2" x14ac:dyDescent="0.3">
      <c r="A1272" s="29"/>
      <c r="B1272" s="47" t="s">
        <v>115</v>
      </c>
      <c r="C1272" s="4">
        <v>12</v>
      </c>
      <c r="D1272" s="4">
        <f t="shared" si="280"/>
        <v>10</v>
      </c>
      <c r="E1272" s="4">
        <f t="shared" si="281"/>
        <v>8</v>
      </c>
      <c r="F1272" s="4">
        <f t="shared" si="286"/>
        <v>2</v>
      </c>
      <c r="G1272" s="1">
        <f t="shared" si="285"/>
        <v>400</v>
      </c>
      <c r="H1272" s="1">
        <f t="shared" si="287"/>
        <v>0</v>
      </c>
      <c r="I1272" s="1"/>
      <c r="J1272" s="77"/>
      <c r="K1272" s="7"/>
    </row>
    <row r="1273" spans="1:11" ht="16.2" x14ac:dyDescent="0.3">
      <c r="A1273" s="29"/>
      <c r="B1273" s="47" t="s">
        <v>116</v>
      </c>
      <c r="C1273" s="4">
        <v>12</v>
      </c>
      <c r="D1273" s="4">
        <f t="shared" si="280"/>
        <v>10</v>
      </c>
      <c r="E1273" s="4">
        <f t="shared" si="281"/>
        <v>8</v>
      </c>
      <c r="F1273" s="4">
        <f t="shared" si="286"/>
        <v>2</v>
      </c>
      <c r="G1273" s="1">
        <f t="shared" si="285"/>
        <v>400</v>
      </c>
      <c r="H1273" s="1">
        <f t="shared" si="287"/>
        <v>0</v>
      </c>
      <c r="I1273" s="1"/>
      <c r="J1273" s="77"/>
      <c r="K1273" s="7"/>
    </row>
    <row r="1274" spans="1:11" ht="16.2" x14ac:dyDescent="0.3">
      <c r="A1274" s="29"/>
      <c r="B1274" s="47" t="s">
        <v>117</v>
      </c>
      <c r="C1274" s="4">
        <v>12</v>
      </c>
      <c r="D1274" s="4">
        <v>10</v>
      </c>
      <c r="E1274" s="4">
        <f t="shared" si="281"/>
        <v>8</v>
      </c>
      <c r="F1274" s="4">
        <f t="shared" si="286"/>
        <v>2</v>
      </c>
      <c r="G1274" s="1">
        <f t="shared" si="285"/>
        <v>400</v>
      </c>
      <c r="H1274" s="1">
        <f t="shared" si="287"/>
        <v>0</v>
      </c>
      <c r="I1274" s="1"/>
      <c r="J1274" s="77"/>
      <c r="K1274" s="7"/>
    </row>
    <row r="1275" spans="1:11" ht="16.2" x14ac:dyDescent="0.3">
      <c r="A1275" s="29"/>
      <c r="B1275" s="47" t="s">
        <v>118</v>
      </c>
      <c r="C1275" s="4"/>
      <c r="D1275" s="4" t="str">
        <f t="shared" si="280"/>
        <v/>
      </c>
      <c r="E1275" s="4"/>
      <c r="F1275" s="4"/>
      <c r="G1275" s="1"/>
      <c r="H1275" s="1"/>
      <c r="I1275" s="1"/>
      <c r="J1275" s="77"/>
      <c r="K1275" s="7"/>
    </row>
    <row r="1276" spans="1:11" ht="16.2" x14ac:dyDescent="0.3">
      <c r="A1276" s="29"/>
      <c r="B1276" s="8" t="s">
        <v>59</v>
      </c>
      <c r="C1276" s="4"/>
      <c r="D1276" s="4">
        <v>189</v>
      </c>
      <c r="E1276" s="4"/>
      <c r="F1276" s="4">
        <f>SUM(F1245:F1275)</f>
        <v>42</v>
      </c>
      <c r="G1276" s="1"/>
      <c r="H1276" s="1"/>
      <c r="I1276" s="1"/>
      <c r="J1276" s="43">
        <f>D1276*150</f>
        <v>28350</v>
      </c>
      <c r="K1276" s="4"/>
    </row>
    <row r="1277" spans="1:11" ht="32.4" x14ac:dyDescent="0.3">
      <c r="A1277" s="29"/>
      <c r="B1277" s="90" t="s">
        <v>1849</v>
      </c>
      <c r="C1277" s="4"/>
      <c r="D1277" s="4"/>
      <c r="E1277" s="4"/>
      <c r="F1277" s="4"/>
      <c r="G1277" s="1"/>
      <c r="H1277" s="1"/>
      <c r="I1277" s="1"/>
      <c r="J1277" s="43">
        <f>F1276*150*4/3</f>
        <v>8400</v>
      </c>
      <c r="K1277" s="4"/>
    </row>
    <row r="1278" spans="1:11" ht="16.2" x14ac:dyDescent="0.3">
      <c r="A1278" s="29"/>
      <c r="B1278" s="8" t="s">
        <v>1817</v>
      </c>
      <c r="C1278" s="4"/>
      <c r="D1278" s="4"/>
      <c r="E1278" s="4"/>
      <c r="F1278" s="4"/>
      <c r="G1278" s="1"/>
      <c r="H1278" s="1"/>
      <c r="I1278" s="1"/>
      <c r="J1278" s="43">
        <v>36750</v>
      </c>
      <c r="K1278" s="4"/>
    </row>
    <row r="1279" spans="1:11" ht="16.2" x14ac:dyDescent="0.3">
      <c r="A1279" s="29"/>
      <c r="B1279" s="8" t="s">
        <v>1</v>
      </c>
      <c r="C1279" s="4"/>
      <c r="D1279" s="4"/>
      <c r="E1279" s="4"/>
      <c r="F1279" s="4"/>
      <c r="G1279" s="1"/>
      <c r="H1279" s="1"/>
      <c r="I1279" s="1"/>
      <c r="J1279" s="43">
        <v>42000</v>
      </c>
      <c r="K1279" s="4"/>
    </row>
    <row r="1280" spans="1:11" ht="16.2" x14ac:dyDescent="0.3">
      <c r="A1280" s="29"/>
      <c r="B1280" s="8" t="s">
        <v>405</v>
      </c>
      <c r="C1280" s="9"/>
      <c r="D1280" s="9" t="str">
        <f t="shared" si="280"/>
        <v/>
      </c>
      <c r="E1280" s="9"/>
      <c r="F1280" s="9"/>
      <c r="G1280" s="10"/>
      <c r="H1280" s="10"/>
      <c r="I1280" s="10"/>
      <c r="J1280" s="44">
        <f>J1279-J1278</f>
        <v>5250</v>
      </c>
      <c r="K1280" s="9"/>
    </row>
    <row r="1281" spans="1:11" x14ac:dyDescent="0.3">
      <c r="A1281" s="29"/>
      <c r="K1281" s="29"/>
    </row>
    <row r="1282" spans="1:11" ht="16.2" x14ac:dyDescent="0.3">
      <c r="A1282" s="29"/>
      <c r="B1282" s="47" t="s">
        <v>119</v>
      </c>
      <c r="C1282" s="4">
        <v>12</v>
      </c>
      <c r="D1282" s="4">
        <f t="shared" ref="D1282:D1315" si="288">IF((OR(C1282&gt;12,C1282=12)),C1282-2,IF(C1282=8,C1282-1,""))</f>
        <v>10</v>
      </c>
      <c r="E1282" s="4">
        <f t="shared" ref="E1282:E1293" si="289">IF(D1282&lt;8,D1282,8)</f>
        <v>8</v>
      </c>
      <c r="F1282" s="4">
        <f t="shared" ref="F1282" si="290">D1282-8</f>
        <v>2</v>
      </c>
      <c r="G1282" s="1">
        <f t="shared" ref="G1282" si="291">IF(2&lt;F1282,2,F1282)*150*4/3</f>
        <v>400</v>
      </c>
      <c r="H1282" s="1">
        <f t="shared" ref="H1282" si="292">IF(F1282&gt;2,F1282-2,0)*150*5/3</f>
        <v>0</v>
      </c>
      <c r="I1282" s="1"/>
      <c r="J1282" s="77"/>
      <c r="K1282" s="7"/>
    </row>
    <row r="1283" spans="1:11" ht="16.2" x14ac:dyDescent="0.3">
      <c r="A1283" s="29"/>
      <c r="B1283" s="47" t="s">
        <v>120</v>
      </c>
      <c r="C1283" s="4">
        <v>8</v>
      </c>
      <c r="D1283" s="4">
        <f t="shared" si="288"/>
        <v>7</v>
      </c>
      <c r="E1283" s="4">
        <f t="shared" si="289"/>
        <v>7</v>
      </c>
      <c r="F1283" s="4"/>
      <c r="G1283" s="1"/>
      <c r="H1283" s="1"/>
      <c r="I1283" s="1"/>
      <c r="J1283" s="77"/>
      <c r="K1283" s="7"/>
    </row>
    <row r="1284" spans="1:11" ht="16.2" x14ac:dyDescent="0.3">
      <c r="A1284" s="29"/>
      <c r="B1284" s="47" t="s">
        <v>121</v>
      </c>
      <c r="C1284" s="4"/>
      <c r="D1284" s="4" t="str">
        <f t="shared" si="288"/>
        <v/>
      </c>
      <c r="E1284" s="4"/>
      <c r="F1284" s="4"/>
      <c r="G1284" s="1"/>
      <c r="H1284" s="1"/>
      <c r="I1284" s="1"/>
      <c r="J1284" s="77"/>
      <c r="K1284" s="7"/>
    </row>
    <row r="1285" spans="1:11" ht="16.2" x14ac:dyDescent="0.3">
      <c r="A1285" s="29"/>
      <c r="B1285" s="47" t="s">
        <v>122</v>
      </c>
      <c r="C1285" s="4">
        <v>12</v>
      </c>
      <c r="D1285" s="4">
        <f t="shared" si="288"/>
        <v>10</v>
      </c>
      <c r="E1285" s="4">
        <f t="shared" si="289"/>
        <v>8</v>
      </c>
      <c r="F1285" s="4">
        <f t="shared" ref="F1285:F1307" si="293">D1285-8</f>
        <v>2</v>
      </c>
      <c r="G1285" s="1">
        <f t="shared" ref="G1285:G1307" si="294">IF(2&lt;F1285,2,F1285)*150*4/3</f>
        <v>400</v>
      </c>
      <c r="H1285" s="1">
        <f t="shared" ref="H1285:H1307" si="295">IF(F1285&gt;2,F1285-2,0)*150*5/3</f>
        <v>0</v>
      </c>
      <c r="I1285" s="1"/>
      <c r="J1285" s="77"/>
      <c r="K1285" s="7"/>
    </row>
    <row r="1286" spans="1:11" ht="16.2" x14ac:dyDescent="0.3">
      <c r="A1286" s="29"/>
      <c r="B1286" s="47" t="s">
        <v>123</v>
      </c>
      <c r="C1286" s="4">
        <v>12</v>
      </c>
      <c r="D1286" s="4">
        <f t="shared" si="288"/>
        <v>10</v>
      </c>
      <c r="E1286" s="4">
        <f t="shared" si="289"/>
        <v>8</v>
      </c>
      <c r="F1286" s="4">
        <f t="shared" si="293"/>
        <v>2</v>
      </c>
      <c r="G1286" s="1">
        <f t="shared" si="294"/>
        <v>400</v>
      </c>
      <c r="H1286" s="1">
        <f t="shared" si="295"/>
        <v>0</v>
      </c>
      <c r="I1286" s="1"/>
      <c r="J1286" s="77"/>
      <c r="K1286" s="7"/>
    </row>
    <row r="1287" spans="1:11" ht="16.2" x14ac:dyDescent="0.3">
      <c r="A1287" s="29"/>
      <c r="B1287" s="47" t="s">
        <v>124</v>
      </c>
      <c r="C1287" s="4">
        <v>12</v>
      </c>
      <c r="D1287" s="4">
        <f t="shared" si="288"/>
        <v>10</v>
      </c>
      <c r="E1287" s="4">
        <f t="shared" si="289"/>
        <v>8</v>
      </c>
      <c r="F1287" s="4">
        <f t="shared" si="293"/>
        <v>2</v>
      </c>
      <c r="G1287" s="1">
        <f t="shared" si="294"/>
        <v>400</v>
      </c>
      <c r="H1287" s="1">
        <f t="shared" si="295"/>
        <v>0</v>
      </c>
      <c r="I1287" s="1"/>
      <c r="J1287" s="77"/>
      <c r="K1287" s="7"/>
    </row>
    <row r="1288" spans="1:11" ht="16.2" x14ac:dyDescent="0.3">
      <c r="A1288" s="29"/>
      <c r="B1288" s="47" t="s">
        <v>125</v>
      </c>
      <c r="C1288" s="4">
        <v>12</v>
      </c>
      <c r="D1288" s="4">
        <f t="shared" si="288"/>
        <v>10</v>
      </c>
      <c r="E1288" s="4">
        <f t="shared" si="289"/>
        <v>8</v>
      </c>
      <c r="F1288" s="4">
        <f t="shared" si="293"/>
        <v>2</v>
      </c>
      <c r="G1288" s="1">
        <f t="shared" si="294"/>
        <v>400</v>
      </c>
      <c r="H1288" s="1">
        <f t="shared" si="295"/>
        <v>0</v>
      </c>
      <c r="I1288" s="1"/>
      <c r="J1288" s="77"/>
      <c r="K1288" s="7"/>
    </row>
    <row r="1289" spans="1:11" ht="16.2" x14ac:dyDescent="0.3">
      <c r="A1289" s="29"/>
      <c r="B1289" s="47" t="s">
        <v>126</v>
      </c>
      <c r="C1289" s="4">
        <v>12</v>
      </c>
      <c r="D1289" s="4">
        <f t="shared" si="288"/>
        <v>10</v>
      </c>
      <c r="E1289" s="4">
        <f t="shared" si="289"/>
        <v>8</v>
      </c>
      <c r="F1289" s="4">
        <f t="shared" si="293"/>
        <v>2</v>
      </c>
      <c r="G1289" s="1">
        <f t="shared" si="294"/>
        <v>400</v>
      </c>
      <c r="H1289" s="1">
        <f t="shared" si="295"/>
        <v>0</v>
      </c>
      <c r="I1289" s="1"/>
      <c r="J1289" s="77"/>
      <c r="K1289" s="7"/>
    </row>
    <row r="1290" spans="1:11" ht="16.2" x14ac:dyDescent="0.3">
      <c r="A1290" s="29"/>
      <c r="B1290" s="47" t="s">
        <v>127</v>
      </c>
      <c r="C1290" s="4">
        <v>8</v>
      </c>
      <c r="D1290" s="4">
        <f t="shared" si="288"/>
        <v>7</v>
      </c>
      <c r="E1290" s="4">
        <f t="shared" si="289"/>
        <v>7</v>
      </c>
      <c r="F1290" s="4"/>
      <c r="G1290" s="1"/>
      <c r="H1290" s="1"/>
      <c r="I1290" s="1"/>
      <c r="J1290" s="77"/>
      <c r="K1290" s="7"/>
    </row>
    <row r="1291" spans="1:11" ht="16.2" x14ac:dyDescent="0.3">
      <c r="A1291" s="29"/>
      <c r="B1291" s="47" t="s">
        <v>128</v>
      </c>
      <c r="C1291" s="4"/>
      <c r="D1291" s="4" t="str">
        <f t="shared" si="288"/>
        <v/>
      </c>
      <c r="E1291" s="4"/>
      <c r="F1291" s="4"/>
      <c r="G1291" s="1"/>
      <c r="H1291" s="1"/>
      <c r="I1291" s="1"/>
      <c r="J1291" s="77"/>
      <c r="K1291" s="7"/>
    </row>
    <row r="1292" spans="1:11" ht="16.2" x14ac:dyDescent="0.3">
      <c r="A1292" s="29"/>
      <c r="B1292" s="47" t="s">
        <v>129</v>
      </c>
      <c r="C1292" s="4"/>
      <c r="D1292" s="4" t="str">
        <f t="shared" si="288"/>
        <v/>
      </c>
      <c r="E1292" s="4"/>
      <c r="F1292" s="4"/>
      <c r="G1292" s="1"/>
      <c r="H1292" s="1"/>
      <c r="I1292" s="1"/>
      <c r="J1292" s="77"/>
      <c r="K1292" s="7"/>
    </row>
    <row r="1293" spans="1:11" ht="16.2" x14ac:dyDescent="0.3">
      <c r="A1293" s="29"/>
      <c r="B1293" s="47" t="s">
        <v>130</v>
      </c>
      <c r="C1293" s="4">
        <v>12</v>
      </c>
      <c r="D1293" s="4">
        <f t="shared" si="288"/>
        <v>10</v>
      </c>
      <c r="E1293" s="4">
        <f t="shared" si="289"/>
        <v>8</v>
      </c>
      <c r="F1293" s="4">
        <f t="shared" si="293"/>
        <v>2</v>
      </c>
      <c r="G1293" s="1">
        <f t="shared" si="294"/>
        <v>400</v>
      </c>
      <c r="H1293" s="1">
        <f t="shared" si="295"/>
        <v>0</v>
      </c>
      <c r="I1293" s="1"/>
      <c r="J1293" s="77"/>
      <c r="K1293" s="7"/>
    </row>
    <row r="1294" spans="1:11" ht="16.2" x14ac:dyDescent="0.3">
      <c r="A1294" s="29"/>
      <c r="B1294" s="47" t="s">
        <v>131</v>
      </c>
      <c r="C1294" s="4"/>
      <c r="D1294" s="4" t="str">
        <f t="shared" si="288"/>
        <v/>
      </c>
      <c r="E1294" s="4"/>
      <c r="F1294" s="4"/>
      <c r="G1294" s="1"/>
      <c r="H1294" s="1"/>
      <c r="I1294" s="1"/>
      <c r="J1294" s="77"/>
      <c r="K1294" s="7"/>
    </row>
    <row r="1295" spans="1:11" ht="16.2" x14ac:dyDescent="0.3">
      <c r="A1295" s="29"/>
      <c r="B1295" s="47" t="s">
        <v>132</v>
      </c>
      <c r="C1295" s="4"/>
      <c r="D1295" s="4" t="str">
        <f t="shared" si="288"/>
        <v/>
      </c>
      <c r="E1295" s="4"/>
      <c r="F1295" s="4"/>
      <c r="G1295" s="1"/>
      <c r="H1295" s="1"/>
      <c r="I1295" s="1"/>
      <c r="J1295" s="77"/>
      <c r="K1295" s="7"/>
    </row>
    <row r="1296" spans="1:11" ht="16.2" x14ac:dyDescent="0.3">
      <c r="A1296" s="29"/>
      <c r="B1296" s="47" t="s">
        <v>133</v>
      </c>
      <c r="C1296" s="4"/>
      <c r="D1296" s="4" t="str">
        <f t="shared" si="288"/>
        <v/>
      </c>
      <c r="E1296" s="4"/>
      <c r="F1296" s="4"/>
      <c r="G1296" s="1"/>
      <c r="H1296" s="1"/>
      <c r="I1296" s="1"/>
      <c r="J1296" s="77"/>
      <c r="K1296" s="7"/>
    </row>
    <row r="1297" spans="1:11" ht="16.2" x14ac:dyDescent="0.3">
      <c r="A1297" s="29"/>
      <c r="B1297" s="47" t="s">
        <v>134</v>
      </c>
      <c r="C1297" s="4"/>
      <c r="D1297" s="4" t="str">
        <f t="shared" si="288"/>
        <v/>
      </c>
      <c r="E1297" s="4"/>
      <c r="F1297" s="4"/>
      <c r="G1297" s="1"/>
      <c r="H1297" s="1"/>
      <c r="I1297" s="1"/>
      <c r="J1297" s="77"/>
      <c r="K1297" s="7"/>
    </row>
    <row r="1298" spans="1:11" ht="16.2" x14ac:dyDescent="0.3">
      <c r="A1298" s="29"/>
      <c r="B1298" s="47" t="s">
        <v>135</v>
      </c>
      <c r="C1298" s="4"/>
      <c r="D1298" s="4" t="str">
        <f t="shared" si="288"/>
        <v/>
      </c>
      <c r="E1298" s="4"/>
      <c r="F1298" s="4"/>
      <c r="G1298" s="1"/>
      <c r="H1298" s="1"/>
      <c r="I1298" s="1"/>
      <c r="J1298" s="77"/>
      <c r="K1298" s="7"/>
    </row>
    <row r="1299" spans="1:11" ht="16.2" x14ac:dyDescent="0.3">
      <c r="A1299" s="29"/>
      <c r="B1299" s="47" t="s">
        <v>136</v>
      </c>
      <c r="C1299" s="4">
        <v>12</v>
      </c>
      <c r="D1299" s="4">
        <f t="shared" si="288"/>
        <v>10</v>
      </c>
      <c r="E1299" s="4">
        <f t="shared" ref="E1299:E1307" si="296">IF(D1299&lt;8,D1299,8)</f>
        <v>8</v>
      </c>
      <c r="F1299" s="4">
        <f t="shared" si="293"/>
        <v>2</v>
      </c>
      <c r="G1299" s="1">
        <f t="shared" si="294"/>
        <v>400</v>
      </c>
      <c r="H1299" s="1">
        <f t="shared" si="295"/>
        <v>0</v>
      </c>
      <c r="I1299" s="1"/>
      <c r="J1299" s="77"/>
      <c r="K1299" s="7"/>
    </row>
    <row r="1300" spans="1:11" ht="16.2" x14ac:dyDescent="0.3">
      <c r="A1300" s="29"/>
      <c r="B1300" s="47" t="s">
        <v>137</v>
      </c>
      <c r="C1300" s="4">
        <v>12</v>
      </c>
      <c r="D1300" s="4">
        <f t="shared" si="288"/>
        <v>10</v>
      </c>
      <c r="E1300" s="4">
        <f t="shared" si="296"/>
        <v>8</v>
      </c>
      <c r="F1300" s="4">
        <f t="shared" si="293"/>
        <v>2</v>
      </c>
      <c r="G1300" s="1">
        <f t="shared" si="294"/>
        <v>400</v>
      </c>
      <c r="H1300" s="1">
        <f t="shared" si="295"/>
        <v>0</v>
      </c>
      <c r="I1300" s="1"/>
      <c r="J1300" s="77"/>
      <c r="K1300" s="7"/>
    </row>
    <row r="1301" spans="1:11" ht="16.2" x14ac:dyDescent="0.3">
      <c r="A1301" s="29"/>
      <c r="B1301" s="47" t="s">
        <v>138</v>
      </c>
      <c r="C1301" s="4">
        <v>12</v>
      </c>
      <c r="D1301" s="4">
        <f t="shared" si="288"/>
        <v>10</v>
      </c>
      <c r="E1301" s="4">
        <f t="shared" si="296"/>
        <v>8</v>
      </c>
      <c r="F1301" s="4">
        <f t="shared" si="293"/>
        <v>2</v>
      </c>
      <c r="G1301" s="1">
        <f t="shared" si="294"/>
        <v>400</v>
      </c>
      <c r="H1301" s="1">
        <f t="shared" si="295"/>
        <v>0</v>
      </c>
      <c r="I1301" s="1"/>
      <c r="J1301" s="77"/>
      <c r="K1301" s="7"/>
    </row>
    <row r="1302" spans="1:11" ht="16.2" x14ac:dyDescent="0.3">
      <c r="A1302" s="29"/>
      <c r="B1302" s="47" t="s">
        <v>139</v>
      </c>
      <c r="C1302" s="4">
        <v>12</v>
      </c>
      <c r="D1302" s="4">
        <f t="shared" si="288"/>
        <v>10</v>
      </c>
      <c r="E1302" s="4">
        <f t="shared" si="296"/>
        <v>8</v>
      </c>
      <c r="F1302" s="4">
        <f t="shared" si="293"/>
        <v>2</v>
      </c>
      <c r="G1302" s="1">
        <f t="shared" si="294"/>
        <v>400</v>
      </c>
      <c r="H1302" s="1">
        <f t="shared" si="295"/>
        <v>0</v>
      </c>
      <c r="I1302" s="1"/>
      <c r="J1302" s="77"/>
      <c r="K1302" s="7"/>
    </row>
    <row r="1303" spans="1:11" ht="16.2" x14ac:dyDescent="0.3">
      <c r="A1303" s="29"/>
      <c r="B1303" s="47" t="s">
        <v>140</v>
      </c>
      <c r="C1303" s="4">
        <v>12</v>
      </c>
      <c r="D1303" s="4">
        <f t="shared" si="288"/>
        <v>10</v>
      </c>
      <c r="E1303" s="4">
        <f t="shared" si="296"/>
        <v>8</v>
      </c>
      <c r="F1303" s="4">
        <f t="shared" si="293"/>
        <v>2</v>
      </c>
      <c r="G1303" s="1">
        <f t="shared" si="294"/>
        <v>400</v>
      </c>
      <c r="H1303" s="1">
        <f t="shared" si="295"/>
        <v>0</v>
      </c>
      <c r="I1303" s="1"/>
      <c r="J1303" s="77"/>
      <c r="K1303" s="7"/>
    </row>
    <row r="1304" spans="1:11" ht="16.2" x14ac:dyDescent="0.3">
      <c r="A1304" s="29"/>
      <c r="B1304" s="47" t="s">
        <v>141</v>
      </c>
      <c r="C1304" s="4">
        <v>8</v>
      </c>
      <c r="D1304" s="4">
        <f t="shared" si="288"/>
        <v>7</v>
      </c>
      <c r="E1304" s="4">
        <f t="shared" si="296"/>
        <v>7</v>
      </c>
      <c r="F1304" s="4"/>
      <c r="G1304" s="1"/>
      <c r="H1304" s="1"/>
      <c r="I1304" s="1"/>
      <c r="J1304" s="77"/>
      <c r="K1304" s="7"/>
    </row>
    <row r="1305" spans="1:11" ht="16.2" x14ac:dyDescent="0.3">
      <c r="A1305" s="29"/>
      <c r="B1305" s="47" t="s">
        <v>142</v>
      </c>
      <c r="C1305" s="4"/>
      <c r="D1305" s="4"/>
      <c r="E1305" s="4"/>
      <c r="F1305" s="4"/>
      <c r="G1305" s="1"/>
      <c r="H1305" s="1"/>
      <c r="I1305" s="1"/>
      <c r="J1305" s="77"/>
      <c r="K1305" s="7"/>
    </row>
    <row r="1306" spans="1:11" ht="16.2" x14ac:dyDescent="0.3">
      <c r="A1306" s="29"/>
      <c r="B1306" s="47" t="s">
        <v>143</v>
      </c>
      <c r="C1306" s="4">
        <v>12</v>
      </c>
      <c r="D1306" s="4">
        <v>10</v>
      </c>
      <c r="E1306" s="4">
        <f t="shared" si="296"/>
        <v>8</v>
      </c>
      <c r="F1306" s="4">
        <v>2</v>
      </c>
      <c r="G1306" s="1"/>
      <c r="H1306" s="1"/>
      <c r="I1306" s="1"/>
      <c r="J1306" s="77"/>
      <c r="K1306" s="7"/>
    </row>
    <row r="1307" spans="1:11" ht="16.2" x14ac:dyDescent="0.3">
      <c r="A1307" s="29"/>
      <c r="B1307" s="47" t="s">
        <v>144</v>
      </c>
      <c r="C1307" s="4">
        <v>12</v>
      </c>
      <c r="D1307" s="4">
        <f t="shared" si="288"/>
        <v>10</v>
      </c>
      <c r="E1307" s="4">
        <f t="shared" si="296"/>
        <v>8</v>
      </c>
      <c r="F1307" s="4">
        <f t="shared" si="293"/>
        <v>2</v>
      </c>
      <c r="G1307" s="1">
        <f t="shared" si="294"/>
        <v>400</v>
      </c>
      <c r="H1307" s="1">
        <f t="shared" si="295"/>
        <v>0</v>
      </c>
      <c r="I1307" s="1"/>
      <c r="J1307" s="77"/>
      <c r="K1307" s="7"/>
    </row>
    <row r="1308" spans="1:11" ht="16.2" x14ac:dyDescent="0.3">
      <c r="A1308" s="29"/>
      <c r="B1308" s="47" t="s">
        <v>145</v>
      </c>
      <c r="C1308" s="4"/>
      <c r="D1308" s="4" t="str">
        <f t="shared" si="288"/>
        <v/>
      </c>
      <c r="E1308" s="4"/>
      <c r="F1308" s="4"/>
      <c r="G1308" s="1"/>
      <c r="H1308" s="1"/>
      <c r="I1308" s="1"/>
      <c r="J1308" s="77"/>
      <c r="K1308" s="7"/>
    </row>
    <row r="1309" spans="1:11" ht="16.2" x14ac:dyDescent="0.3">
      <c r="A1309" s="29"/>
      <c r="B1309" s="47" t="s">
        <v>146</v>
      </c>
      <c r="C1309" s="4"/>
      <c r="D1309" s="4" t="str">
        <f t="shared" si="288"/>
        <v/>
      </c>
      <c r="E1309" s="4"/>
      <c r="F1309" s="4"/>
      <c r="G1309" s="1"/>
      <c r="H1309" s="1"/>
      <c r="I1309" s="1"/>
      <c r="J1309" s="77"/>
      <c r="K1309" s="7"/>
    </row>
    <row r="1310" spans="1:11" ht="16.2" x14ac:dyDescent="0.3">
      <c r="A1310" s="29"/>
      <c r="B1310" s="47" t="s">
        <v>147</v>
      </c>
      <c r="C1310" s="4"/>
      <c r="D1310" s="4" t="str">
        <f t="shared" si="288"/>
        <v/>
      </c>
      <c r="E1310" s="4"/>
      <c r="F1310" s="4"/>
      <c r="G1310" s="1"/>
      <c r="H1310" s="1"/>
      <c r="I1310" s="1"/>
      <c r="J1310" s="77"/>
      <c r="K1310" s="7"/>
    </row>
    <row r="1311" spans="1:11" ht="16.2" x14ac:dyDescent="0.3">
      <c r="A1311" s="29"/>
      <c r="B1311" s="47" t="s">
        <v>148</v>
      </c>
      <c r="C1311" s="4"/>
      <c r="D1311" s="4" t="str">
        <f t="shared" si="288"/>
        <v/>
      </c>
      <c r="E1311" s="4"/>
      <c r="F1311" s="4"/>
      <c r="G1311" s="1"/>
      <c r="H1311" s="1"/>
      <c r="I1311" s="1"/>
      <c r="J1311" s="77"/>
      <c r="K1311" s="7"/>
    </row>
    <row r="1312" spans="1:11" ht="16.2" x14ac:dyDescent="0.3">
      <c r="A1312" s="29"/>
      <c r="B1312" s="8" t="s">
        <v>59</v>
      </c>
      <c r="C1312" s="4"/>
      <c r="D1312" s="4">
        <v>133</v>
      </c>
      <c r="E1312" s="4"/>
      <c r="F1312" s="4">
        <v>28</v>
      </c>
      <c r="G1312" s="1"/>
      <c r="H1312" s="1"/>
      <c r="I1312" s="1"/>
      <c r="J1312" s="43">
        <f>D1312*150</f>
        <v>19950</v>
      </c>
      <c r="K1312" s="4"/>
    </row>
    <row r="1313" spans="1:11" ht="32.4" x14ac:dyDescent="0.3">
      <c r="A1313" s="29"/>
      <c r="B1313" s="90" t="s">
        <v>1849</v>
      </c>
      <c r="C1313" s="4"/>
      <c r="D1313" s="4"/>
      <c r="E1313" s="4"/>
      <c r="F1313" s="4"/>
      <c r="G1313" s="1"/>
      <c r="H1313" s="1"/>
      <c r="I1313" s="1"/>
      <c r="J1313" s="43">
        <f>F1312*150*4/3</f>
        <v>5600</v>
      </c>
      <c r="K1313" s="4"/>
    </row>
    <row r="1314" spans="1:11" ht="16.2" x14ac:dyDescent="0.3">
      <c r="A1314" s="29"/>
      <c r="B1314" s="8" t="s">
        <v>1817</v>
      </c>
      <c r="C1314" s="4"/>
      <c r="D1314" s="4"/>
      <c r="E1314" s="4"/>
      <c r="F1314" s="4"/>
      <c r="G1314" s="1"/>
      <c r="H1314" s="1"/>
      <c r="I1314" s="1"/>
      <c r="J1314" s="43">
        <v>25550</v>
      </c>
      <c r="K1314" s="4"/>
    </row>
    <row r="1315" spans="1:11" ht="16.2" x14ac:dyDescent="0.3">
      <c r="A1315" s="29"/>
      <c r="B1315" s="8" t="s">
        <v>1</v>
      </c>
      <c r="C1315" s="9"/>
      <c r="D1315" s="9" t="str">
        <f t="shared" si="288"/>
        <v/>
      </c>
      <c r="E1315" s="9"/>
      <c r="F1315" s="9"/>
      <c r="G1315" s="10"/>
      <c r="H1315" s="10"/>
      <c r="I1315" s="10"/>
      <c r="J1315" s="44">
        <v>30000</v>
      </c>
      <c r="K1315" s="9"/>
    </row>
    <row r="1316" spans="1:11" ht="16.2" x14ac:dyDescent="0.3">
      <c r="A1316" s="29"/>
      <c r="B1316" s="8" t="s">
        <v>405</v>
      </c>
      <c r="C1316" s="143"/>
      <c r="D1316" s="143"/>
      <c r="E1316" s="143"/>
      <c r="F1316" s="143"/>
      <c r="G1316" s="143"/>
      <c r="H1316" s="143"/>
      <c r="I1316" s="143"/>
      <c r="J1316" s="144">
        <v>4450</v>
      </c>
      <c r="K1316" s="145"/>
    </row>
    <row r="1317" spans="1:11" ht="16.2" x14ac:dyDescent="0.3">
      <c r="A1317" s="29"/>
      <c r="B1317" s="47" t="s">
        <v>151</v>
      </c>
      <c r="C1317" s="4"/>
      <c r="D1317" s="4" t="str">
        <f t="shared" ref="D1317:D1352" si="297">IF((OR(C1317&gt;12,C1317=12)),C1317-2,IF(C1317=8,C1317-1,""))</f>
        <v/>
      </c>
      <c r="E1317" s="4"/>
      <c r="F1317" s="4"/>
      <c r="G1317" s="1"/>
      <c r="H1317" s="1"/>
      <c r="I1317" s="1"/>
      <c r="J1317" s="77"/>
      <c r="K1317" s="7"/>
    </row>
    <row r="1318" spans="1:11" ht="16.2" x14ac:dyDescent="0.3">
      <c r="A1318" s="29"/>
      <c r="B1318" s="47" t="s">
        <v>149</v>
      </c>
      <c r="C1318" s="4">
        <v>12</v>
      </c>
      <c r="D1318" s="4">
        <f t="shared" si="297"/>
        <v>10</v>
      </c>
      <c r="E1318" s="4">
        <f t="shared" ref="E1318:E1347" si="298">IF(D1318&lt;8,D1318,8)</f>
        <v>8</v>
      </c>
      <c r="F1318" s="4">
        <f t="shared" ref="F1318:F1336" si="299">D1318-8</f>
        <v>2</v>
      </c>
      <c r="G1318" s="1">
        <f t="shared" ref="G1318:G1336" si="300">IF(2&lt;F1318,2,F1318)*150*4/3</f>
        <v>400</v>
      </c>
      <c r="H1318" s="1">
        <f t="shared" ref="H1318:H1336" si="301">IF(F1318&gt;2,F1318-2,0)*150*5/3</f>
        <v>0</v>
      </c>
      <c r="I1318" s="1"/>
      <c r="J1318" s="77"/>
      <c r="K1318" s="7"/>
    </row>
    <row r="1319" spans="1:11" ht="16.2" x14ac:dyDescent="0.3">
      <c r="A1319" s="29"/>
      <c r="B1319" s="47" t="s">
        <v>150</v>
      </c>
      <c r="C1319" s="4">
        <v>12</v>
      </c>
      <c r="D1319" s="4">
        <f t="shared" si="297"/>
        <v>10</v>
      </c>
      <c r="E1319" s="4">
        <f t="shared" si="298"/>
        <v>8</v>
      </c>
      <c r="F1319" s="4">
        <f t="shared" si="299"/>
        <v>2</v>
      </c>
      <c r="G1319" s="1">
        <f t="shared" si="300"/>
        <v>400</v>
      </c>
      <c r="H1319" s="1">
        <f t="shared" si="301"/>
        <v>0</v>
      </c>
      <c r="I1319" s="1"/>
      <c r="J1319" s="77"/>
      <c r="K1319" s="7"/>
    </row>
    <row r="1320" spans="1:11" ht="16.2" x14ac:dyDescent="0.3">
      <c r="A1320" s="29"/>
      <c r="B1320" s="47" t="s">
        <v>152</v>
      </c>
      <c r="C1320" s="4">
        <v>8</v>
      </c>
      <c r="D1320" s="4">
        <f t="shared" si="297"/>
        <v>7</v>
      </c>
      <c r="E1320" s="4">
        <f t="shared" si="298"/>
        <v>7</v>
      </c>
      <c r="F1320" s="4"/>
      <c r="G1320" s="1"/>
      <c r="H1320" s="1"/>
      <c r="I1320" s="1"/>
      <c r="J1320" s="77"/>
      <c r="K1320" s="7"/>
    </row>
    <row r="1321" spans="1:11" ht="16.2" x14ac:dyDescent="0.3">
      <c r="A1321" s="29"/>
      <c r="B1321" s="47" t="s">
        <v>153</v>
      </c>
      <c r="C1321" s="4"/>
      <c r="D1321" s="4" t="str">
        <f t="shared" si="297"/>
        <v/>
      </c>
      <c r="E1321" s="4"/>
      <c r="F1321" s="4"/>
      <c r="G1321" s="1"/>
      <c r="H1321" s="1"/>
      <c r="I1321" s="1"/>
      <c r="J1321" s="77"/>
      <c r="K1321" s="7"/>
    </row>
    <row r="1322" spans="1:11" ht="16.2" x14ac:dyDescent="0.3">
      <c r="A1322" s="29"/>
      <c r="B1322" s="47" t="s">
        <v>154</v>
      </c>
      <c r="C1322" s="4">
        <v>12</v>
      </c>
      <c r="D1322" s="4">
        <f t="shared" si="297"/>
        <v>10</v>
      </c>
      <c r="E1322" s="4">
        <f t="shared" si="298"/>
        <v>8</v>
      </c>
      <c r="F1322" s="4">
        <f t="shared" si="299"/>
        <v>2</v>
      </c>
      <c r="G1322" s="1">
        <f t="shared" si="300"/>
        <v>400</v>
      </c>
      <c r="H1322" s="1">
        <f t="shared" si="301"/>
        <v>0</v>
      </c>
      <c r="I1322" s="1"/>
      <c r="J1322" s="77"/>
      <c r="K1322" s="7"/>
    </row>
    <row r="1323" spans="1:11" ht="16.2" x14ac:dyDescent="0.3">
      <c r="A1323" s="29"/>
      <c r="B1323" s="47" t="s">
        <v>155</v>
      </c>
      <c r="C1323" s="4">
        <v>8</v>
      </c>
      <c r="D1323" s="4">
        <f t="shared" si="297"/>
        <v>7</v>
      </c>
      <c r="E1323" s="4">
        <f t="shared" si="298"/>
        <v>7</v>
      </c>
      <c r="F1323" s="4"/>
      <c r="G1323" s="1"/>
      <c r="H1323" s="1"/>
      <c r="I1323" s="1"/>
      <c r="J1323" s="77"/>
      <c r="K1323" s="7"/>
    </row>
    <row r="1324" spans="1:11" ht="16.2" x14ac:dyDescent="0.3">
      <c r="A1324" s="29"/>
      <c r="B1324" s="47" t="s">
        <v>156</v>
      </c>
      <c r="C1324" s="4"/>
      <c r="D1324" s="4" t="str">
        <f t="shared" si="297"/>
        <v/>
      </c>
      <c r="E1324" s="4"/>
      <c r="F1324" s="4"/>
      <c r="G1324" s="1"/>
      <c r="H1324" s="1"/>
      <c r="I1324" s="1"/>
      <c r="J1324" s="77"/>
      <c r="K1324" s="7"/>
    </row>
    <row r="1325" spans="1:11" ht="16.2" x14ac:dyDescent="0.3">
      <c r="A1325" s="29"/>
      <c r="B1325" s="47" t="s">
        <v>157</v>
      </c>
      <c r="C1325" s="4">
        <v>12</v>
      </c>
      <c r="D1325" s="4">
        <f t="shared" si="297"/>
        <v>10</v>
      </c>
      <c r="E1325" s="4">
        <f t="shared" si="298"/>
        <v>8</v>
      </c>
      <c r="F1325" s="4">
        <f t="shared" si="299"/>
        <v>2</v>
      </c>
      <c r="G1325" s="1">
        <f t="shared" si="300"/>
        <v>400</v>
      </c>
      <c r="H1325" s="1">
        <f t="shared" si="301"/>
        <v>0</v>
      </c>
      <c r="I1325" s="1"/>
      <c r="J1325" s="77"/>
      <c r="K1325" s="7"/>
    </row>
    <row r="1326" spans="1:11" ht="16.2" x14ac:dyDescent="0.3">
      <c r="A1326" s="29"/>
      <c r="B1326" s="47" t="s">
        <v>158</v>
      </c>
      <c r="C1326" s="4"/>
      <c r="D1326" s="4" t="str">
        <f t="shared" si="297"/>
        <v/>
      </c>
      <c r="E1326" s="4"/>
      <c r="F1326" s="4"/>
      <c r="G1326" s="1"/>
      <c r="H1326" s="1"/>
      <c r="I1326" s="1"/>
      <c r="J1326" s="77"/>
      <c r="K1326" s="7"/>
    </row>
    <row r="1327" spans="1:11" ht="16.2" x14ac:dyDescent="0.3">
      <c r="A1327" s="29"/>
      <c r="B1327" s="47" t="s">
        <v>159</v>
      </c>
      <c r="C1327" s="4"/>
      <c r="D1327" s="4" t="str">
        <f t="shared" si="297"/>
        <v/>
      </c>
      <c r="E1327" s="4"/>
      <c r="F1327" s="4"/>
      <c r="G1327" s="1"/>
      <c r="H1327" s="1"/>
      <c r="I1327" s="1"/>
      <c r="J1327" s="77"/>
      <c r="K1327" s="7"/>
    </row>
    <row r="1328" spans="1:11" ht="16.2" x14ac:dyDescent="0.3">
      <c r="A1328" s="29"/>
      <c r="B1328" s="47" t="s">
        <v>160</v>
      </c>
      <c r="C1328" s="4"/>
      <c r="D1328" s="4" t="str">
        <f t="shared" si="297"/>
        <v/>
      </c>
      <c r="E1328" s="4"/>
      <c r="F1328" s="4"/>
      <c r="G1328" s="1"/>
      <c r="H1328" s="1"/>
      <c r="I1328" s="1"/>
      <c r="J1328" s="77"/>
      <c r="K1328" s="7"/>
    </row>
    <row r="1329" spans="1:11" ht="16.2" x14ac:dyDescent="0.3">
      <c r="A1329" s="29"/>
      <c r="B1329" s="47" t="s">
        <v>161</v>
      </c>
      <c r="C1329" s="4"/>
      <c r="D1329" s="4" t="str">
        <f t="shared" si="297"/>
        <v/>
      </c>
      <c r="E1329" s="4"/>
      <c r="F1329" s="4"/>
      <c r="G1329" s="1"/>
      <c r="H1329" s="1"/>
      <c r="I1329" s="1"/>
      <c r="J1329" s="77"/>
      <c r="K1329" s="7"/>
    </row>
    <row r="1330" spans="1:11" ht="16.2" x14ac:dyDescent="0.3">
      <c r="A1330" s="29"/>
      <c r="B1330" s="47" t="s">
        <v>162</v>
      </c>
      <c r="C1330" s="4"/>
      <c r="D1330" s="4" t="str">
        <f t="shared" si="297"/>
        <v/>
      </c>
      <c r="E1330" s="4"/>
      <c r="F1330" s="4"/>
      <c r="G1330" s="1"/>
      <c r="H1330" s="1"/>
      <c r="I1330" s="1"/>
      <c r="J1330" s="77"/>
      <c r="K1330" s="7"/>
    </row>
    <row r="1331" spans="1:11" ht="16.2" x14ac:dyDescent="0.3">
      <c r="A1331" s="29"/>
      <c r="B1331" s="47" t="s">
        <v>163</v>
      </c>
      <c r="C1331" s="4"/>
      <c r="D1331" s="4" t="str">
        <f t="shared" si="297"/>
        <v/>
      </c>
      <c r="E1331" s="4"/>
      <c r="F1331" s="4"/>
      <c r="G1331" s="1"/>
      <c r="H1331" s="1"/>
      <c r="I1331" s="1"/>
      <c r="J1331" s="77"/>
      <c r="K1331" s="7"/>
    </row>
    <row r="1332" spans="1:11" ht="16.2" x14ac:dyDescent="0.3">
      <c r="A1332" s="29"/>
      <c r="B1332" s="47" t="s">
        <v>164</v>
      </c>
      <c r="C1332" s="4"/>
      <c r="D1332" s="4" t="str">
        <f t="shared" si="297"/>
        <v/>
      </c>
      <c r="E1332" s="4"/>
      <c r="F1332" s="4"/>
      <c r="G1332" s="1"/>
      <c r="H1332" s="1"/>
      <c r="I1332" s="1"/>
      <c r="J1332" s="77"/>
      <c r="K1332" s="7"/>
    </row>
    <row r="1333" spans="1:11" ht="16.2" x14ac:dyDescent="0.3">
      <c r="A1333" s="29"/>
      <c r="B1333" s="47" t="s">
        <v>165</v>
      </c>
      <c r="C1333" s="4"/>
      <c r="D1333" s="4" t="str">
        <f t="shared" si="297"/>
        <v/>
      </c>
      <c r="E1333" s="4"/>
      <c r="F1333" s="4"/>
      <c r="G1333" s="1"/>
      <c r="H1333" s="1"/>
      <c r="I1333" s="1"/>
      <c r="J1333" s="77"/>
      <c r="K1333" s="7"/>
    </row>
    <row r="1334" spans="1:11" ht="16.2" x14ac:dyDescent="0.3">
      <c r="A1334" s="29"/>
      <c r="B1334" s="47" t="s">
        <v>166</v>
      </c>
      <c r="C1334" s="4"/>
      <c r="D1334" s="4" t="str">
        <f t="shared" si="297"/>
        <v/>
      </c>
      <c r="E1334" s="4"/>
      <c r="F1334" s="4"/>
      <c r="G1334" s="1"/>
      <c r="H1334" s="1"/>
      <c r="I1334" s="1"/>
      <c r="J1334" s="77"/>
      <c r="K1334" s="7"/>
    </row>
    <row r="1335" spans="1:11" ht="16.2" x14ac:dyDescent="0.3">
      <c r="A1335" s="29"/>
      <c r="B1335" s="47" t="s">
        <v>167</v>
      </c>
      <c r="C1335" s="4">
        <v>12</v>
      </c>
      <c r="D1335" s="4">
        <f t="shared" si="297"/>
        <v>10</v>
      </c>
      <c r="E1335" s="4">
        <f t="shared" si="298"/>
        <v>8</v>
      </c>
      <c r="F1335" s="4">
        <f t="shared" si="299"/>
        <v>2</v>
      </c>
      <c r="G1335" s="1">
        <f t="shared" si="300"/>
        <v>400</v>
      </c>
      <c r="H1335" s="1">
        <f t="shared" si="301"/>
        <v>0</v>
      </c>
      <c r="I1335" s="1"/>
      <c r="J1335" s="77"/>
      <c r="K1335" s="7"/>
    </row>
    <row r="1336" spans="1:11" ht="16.2" x14ac:dyDescent="0.3">
      <c r="A1336" s="29"/>
      <c r="B1336" s="47" t="s">
        <v>168</v>
      </c>
      <c r="C1336" s="4">
        <v>12</v>
      </c>
      <c r="D1336" s="4">
        <f t="shared" si="297"/>
        <v>10</v>
      </c>
      <c r="E1336" s="4">
        <f t="shared" si="298"/>
        <v>8</v>
      </c>
      <c r="F1336" s="4">
        <f t="shared" si="299"/>
        <v>2</v>
      </c>
      <c r="G1336" s="1">
        <f t="shared" si="300"/>
        <v>400</v>
      </c>
      <c r="H1336" s="1">
        <f t="shared" si="301"/>
        <v>0</v>
      </c>
      <c r="I1336" s="1"/>
      <c r="J1336" s="77"/>
      <c r="K1336" s="7"/>
    </row>
    <row r="1337" spans="1:11" ht="16.2" x14ac:dyDescent="0.3">
      <c r="A1337" s="29"/>
      <c r="B1337" s="47" t="s">
        <v>169</v>
      </c>
      <c r="C1337" s="4">
        <v>8</v>
      </c>
      <c r="D1337" s="4">
        <f t="shared" si="297"/>
        <v>7</v>
      </c>
      <c r="E1337" s="4">
        <f t="shared" si="298"/>
        <v>7</v>
      </c>
      <c r="F1337" s="4"/>
      <c r="G1337" s="1"/>
      <c r="H1337" s="1"/>
      <c r="I1337" s="1"/>
      <c r="J1337" s="77"/>
      <c r="K1337" s="7"/>
    </row>
    <row r="1338" spans="1:11" ht="16.2" x14ac:dyDescent="0.3">
      <c r="A1338" s="29"/>
      <c r="B1338" s="47" t="s">
        <v>170</v>
      </c>
      <c r="C1338" s="4"/>
      <c r="D1338" s="4" t="str">
        <f t="shared" si="297"/>
        <v/>
      </c>
      <c r="E1338" s="4"/>
      <c r="F1338" s="4"/>
      <c r="G1338" s="1"/>
      <c r="H1338" s="1"/>
      <c r="I1338" s="1"/>
      <c r="J1338" s="77"/>
      <c r="K1338" s="7"/>
    </row>
    <row r="1339" spans="1:11" ht="16.2" x14ac:dyDescent="0.3">
      <c r="A1339" s="29"/>
      <c r="B1339" s="47" t="s">
        <v>171</v>
      </c>
      <c r="C1339" s="4">
        <v>12</v>
      </c>
      <c r="D1339" s="4">
        <f t="shared" si="297"/>
        <v>10</v>
      </c>
      <c r="E1339" s="4">
        <f t="shared" si="298"/>
        <v>8</v>
      </c>
      <c r="F1339" s="4">
        <f t="shared" ref="F1339:F1347" si="302">D1339-8</f>
        <v>2</v>
      </c>
      <c r="G1339" s="1">
        <f t="shared" ref="G1339:G1347" si="303">IF(2&lt;F1339,2,F1339)*150*4/3</f>
        <v>400</v>
      </c>
      <c r="H1339" s="1">
        <f t="shared" ref="H1339:H1347" si="304">IF(F1339&gt;2,F1339-2,0)*150*5/3</f>
        <v>0</v>
      </c>
      <c r="I1339" s="1"/>
      <c r="J1339" s="77"/>
      <c r="K1339" s="7"/>
    </row>
    <row r="1340" spans="1:11" ht="16.2" x14ac:dyDescent="0.3">
      <c r="A1340" s="29"/>
      <c r="B1340" s="47" t="s">
        <v>172</v>
      </c>
      <c r="C1340" s="4">
        <v>12</v>
      </c>
      <c r="D1340" s="4">
        <f t="shared" si="297"/>
        <v>10</v>
      </c>
      <c r="E1340" s="4">
        <f t="shared" si="298"/>
        <v>8</v>
      </c>
      <c r="F1340" s="4">
        <f t="shared" si="302"/>
        <v>2</v>
      </c>
      <c r="G1340" s="1">
        <f t="shared" si="303"/>
        <v>400</v>
      </c>
      <c r="H1340" s="1">
        <f t="shared" si="304"/>
        <v>0</v>
      </c>
      <c r="I1340" s="1"/>
      <c r="J1340" s="77"/>
      <c r="K1340" s="7"/>
    </row>
    <row r="1341" spans="1:11" ht="16.2" x14ac:dyDescent="0.3">
      <c r="A1341" s="29"/>
      <c r="B1341" s="47" t="s">
        <v>173</v>
      </c>
      <c r="C1341" s="4">
        <v>12</v>
      </c>
      <c r="D1341" s="4">
        <f t="shared" si="297"/>
        <v>10</v>
      </c>
      <c r="E1341" s="4">
        <f t="shared" si="298"/>
        <v>8</v>
      </c>
      <c r="F1341" s="4">
        <f t="shared" si="302"/>
        <v>2</v>
      </c>
      <c r="G1341" s="1">
        <f t="shared" si="303"/>
        <v>400</v>
      </c>
      <c r="H1341" s="1">
        <f t="shared" si="304"/>
        <v>0</v>
      </c>
      <c r="I1341" s="1"/>
      <c r="J1341" s="77"/>
      <c r="K1341" s="7"/>
    </row>
    <row r="1342" spans="1:11" ht="16.2" x14ac:dyDescent="0.3">
      <c r="A1342" s="29"/>
      <c r="B1342" s="47" t="s">
        <v>174</v>
      </c>
      <c r="C1342" s="4">
        <v>12</v>
      </c>
      <c r="D1342" s="4">
        <f t="shared" si="297"/>
        <v>10</v>
      </c>
      <c r="E1342" s="4">
        <f t="shared" si="298"/>
        <v>8</v>
      </c>
      <c r="F1342" s="4">
        <f t="shared" si="302"/>
        <v>2</v>
      </c>
      <c r="G1342" s="1">
        <f t="shared" si="303"/>
        <v>400</v>
      </c>
      <c r="H1342" s="1">
        <f t="shared" si="304"/>
        <v>0</v>
      </c>
      <c r="I1342" s="1"/>
      <c r="J1342" s="77"/>
      <c r="K1342" s="7"/>
    </row>
    <row r="1343" spans="1:11" ht="16.2" x14ac:dyDescent="0.3">
      <c r="A1343" s="29"/>
      <c r="B1343" s="47" t="s">
        <v>175</v>
      </c>
      <c r="C1343" s="4"/>
      <c r="D1343" s="4" t="str">
        <f t="shared" si="297"/>
        <v/>
      </c>
      <c r="E1343" s="4"/>
      <c r="F1343" s="4"/>
      <c r="G1343" s="1"/>
      <c r="H1343" s="1"/>
      <c r="I1343" s="1"/>
      <c r="J1343" s="77"/>
      <c r="K1343" s="7"/>
    </row>
    <row r="1344" spans="1:11" ht="16.2" x14ac:dyDescent="0.3">
      <c r="A1344" s="29"/>
      <c r="B1344" s="47" t="s">
        <v>176</v>
      </c>
      <c r="C1344" s="4"/>
      <c r="D1344" s="4" t="str">
        <f t="shared" si="297"/>
        <v/>
      </c>
      <c r="E1344" s="4"/>
      <c r="F1344" s="4"/>
      <c r="G1344" s="1"/>
      <c r="H1344" s="1"/>
      <c r="I1344" s="1"/>
      <c r="J1344" s="77"/>
      <c r="K1344" s="7"/>
    </row>
    <row r="1345" spans="1:11" ht="16.2" x14ac:dyDescent="0.3">
      <c r="A1345" s="29"/>
      <c r="B1345" s="47" t="s">
        <v>177</v>
      </c>
      <c r="C1345" s="4"/>
      <c r="D1345" s="4" t="str">
        <f t="shared" si="297"/>
        <v/>
      </c>
      <c r="E1345" s="4"/>
      <c r="F1345" s="4"/>
      <c r="G1345" s="1"/>
      <c r="H1345" s="1"/>
      <c r="I1345" s="1"/>
      <c r="J1345" s="77"/>
      <c r="K1345" s="7"/>
    </row>
    <row r="1346" spans="1:11" ht="16.2" x14ac:dyDescent="0.3">
      <c r="A1346" s="29"/>
      <c r="B1346" s="47" t="s">
        <v>178</v>
      </c>
      <c r="C1346" s="4"/>
      <c r="D1346" s="4" t="str">
        <f t="shared" si="297"/>
        <v/>
      </c>
      <c r="E1346" s="4"/>
      <c r="F1346" s="4"/>
      <c r="G1346" s="1"/>
      <c r="H1346" s="1"/>
      <c r="I1346" s="1"/>
      <c r="J1346" s="77"/>
      <c r="K1346" s="7"/>
    </row>
    <row r="1347" spans="1:11" ht="16.2" x14ac:dyDescent="0.3">
      <c r="A1347" s="29"/>
      <c r="B1347" s="47" t="s">
        <v>179</v>
      </c>
      <c r="C1347" s="4">
        <v>12</v>
      </c>
      <c r="D1347" s="4">
        <f t="shared" si="297"/>
        <v>10</v>
      </c>
      <c r="E1347" s="4">
        <f t="shared" si="298"/>
        <v>8</v>
      </c>
      <c r="F1347" s="4">
        <f t="shared" si="302"/>
        <v>2</v>
      </c>
      <c r="G1347" s="1">
        <f t="shared" si="303"/>
        <v>400</v>
      </c>
      <c r="H1347" s="1">
        <f t="shared" si="304"/>
        <v>0</v>
      </c>
      <c r="I1347" s="1"/>
      <c r="J1347" s="77"/>
      <c r="K1347" s="7"/>
    </row>
    <row r="1348" spans="1:11" ht="16.2" x14ac:dyDescent="0.3">
      <c r="A1348" s="29"/>
      <c r="B1348" s="8" t="s">
        <v>59</v>
      </c>
      <c r="C1348" s="4"/>
      <c r="D1348" s="4">
        <v>109</v>
      </c>
      <c r="E1348" s="4"/>
      <c r="F1348" s="4">
        <f>SUM(F1318:F1347)</f>
        <v>22</v>
      </c>
      <c r="G1348" s="1"/>
      <c r="H1348" s="1"/>
      <c r="I1348" s="1"/>
      <c r="J1348" s="77">
        <f>D1348*150</f>
        <v>16350</v>
      </c>
      <c r="K1348" s="7"/>
    </row>
    <row r="1349" spans="1:11" ht="32.4" x14ac:dyDescent="0.3">
      <c r="A1349" s="29"/>
      <c r="B1349" s="90" t="s">
        <v>1849</v>
      </c>
      <c r="C1349" s="4"/>
      <c r="D1349" s="4"/>
      <c r="E1349" s="4"/>
      <c r="F1349" s="4"/>
      <c r="G1349" s="1"/>
      <c r="H1349" s="1"/>
      <c r="I1349" s="1"/>
      <c r="J1349" s="43">
        <f>F1348*150*4/3</f>
        <v>4400</v>
      </c>
      <c r="K1349" s="4"/>
    </row>
    <row r="1350" spans="1:11" ht="16.2" x14ac:dyDescent="0.3">
      <c r="A1350" s="29"/>
      <c r="B1350" s="8" t="s">
        <v>1817</v>
      </c>
      <c r="C1350" s="4"/>
      <c r="D1350" s="4"/>
      <c r="E1350" s="4"/>
      <c r="F1350" s="4"/>
      <c r="G1350" s="1"/>
      <c r="H1350" s="1"/>
      <c r="I1350" s="1"/>
      <c r="J1350" s="43">
        <v>20750</v>
      </c>
      <c r="K1350" s="4"/>
    </row>
    <row r="1351" spans="1:11" ht="16.2" x14ac:dyDescent="0.3">
      <c r="A1351" s="29"/>
      <c r="B1351" s="8" t="s">
        <v>1</v>
      </c>
      <c r="C1351" s="4"/>
      <c r="D1351" s="4"/>
      <c r="E1351" s="4"/>
      <c r="F1351" s="4"/>
      <c r="G1351" s="1"/>
      <c r="H1351" s="1"/>
      <c r="I1351" s="1"/>
      <c r="J1351" s="43">
        <v>25500</v>
      </c>
      <c r="K1351" s="4"/>
    </row>
    <row r="1352" spans="1:11" ht="16.2" x14ac:dyDescent="0.3">
      <c r="A1352" s="29"/>
      <c r="B1352" s="8" t="s">
        <v>405</v>
      </c>
      <c r="C1352" s="9"/>
      <c r="D1352" s="9" t="str">
        <f t="shared" si="297"/>
        <v/>
      </c>
      <c r="E1352" s="9"/>
      <c r="F1352" s="9"/>
      <c r="G1352" s="10"/>
      <c r="H1352" s="10"/>
      <c r="I1352" s="10"/>
      <c r="J1352" s="44">
        <v>4750</v>
      </c>
      <c r="K1352" s="9"/>
    </row>
    <row r="1353" spans="1:11" x14ac:dyDescent="0.3">
      <c r="A1353" s="29"/>
      <c r="K1353" s="29"/>
    </row>
    <row r="1354" spans="1:11" ht="16.2" x14ac:dyDescent="0.3">
      <c r="A1354" s="29"/>
      <c r="B1354" s="47" t="s">
        <v>180</v>
      </c>
      <c r="C1354" s="4">
        <v>12</v>
      </c>
      <c r="D1354" s="4">
        <f t="shared" ref="D1354:D1389" si="305">IF((OR(C1354&gt;12,C1354=12)),C1354-2,IF(C1354=8,C1354-1,""))</f>
        <v>10</v>
      </c>
      <c r="E1354" s="4">
        <f t="shared" ref="E1354:E1355" si="306">IF(D1354&lt;8,D1354,8)</f>
        <v>8</v>
      </c>
      <c r="F1354" s="4">
        <f t="shared" ref="F1354:F1375" si="307">D1354-8</f>
        <v>2</v>
      </c>
      <c r="G1354" s="1">
        <f t="shared" ref="G1354:G1375" si="308">IF(2&lt;F1354,2,F1354)*150*4/3</f>
        <v>400</v>
      </c>
      <c r="H1354" s="1">
        <f t="shared" ref="H1354:H1375" si="309">IF(F1354&gt;2,F1354-2,0)*150*5/3</f>
        <v>0</v>
      </c>
      <c r="I1354" s="1"/>
      <c r="J1354" s="77"/>
      <c r="K1354" s="7"/>
    </row>
    <row r="1355" spans="1:11" ht="16.2" x14ac:dyDescent="0.3">
      <c r="A1355" s="29"/>
      <c r="B1355" s="47" t="s">
        <v>181</v>
      </c>
      <c r="C1355" s="4">
        <v>12</v>
      </c>
      <c r="D1355" s="4">
        <f t="shared" si="305"/>
        <v>10</v>
      </c>
      <c r="E1355" s="4">
        <f t="shared" si="306"/>
        <v>8</v>
      </c>
      <c r="F1355" s="4">
        <f t="shared" si="307"/>
        <v>2</v>
      </c>
      <c r="G1355" s="1">
        <f t="shared" si="308"/>
        <v>400</v>
      </c>
      <c r="H1355" s="1">
        <f t="shared" si="309"/>
        <v>0</v>
      </c>
      <c r="I1355" s="1"/>
      <c r="J1355" s="77"/>
      <c r="K1355" s="7"/>
    </row>
    <row r="1356" spans="1:11" ht="16.2" x14ac:dyDescent="0.3">
      <c r="A1356" s="29"/>
      <c r="B1356" s="47" t="s">
        <v>182</v>
      </c>
      <c r="C1356" s="4"/>
      <c r="D1356" s="4" t="str">
        <f t="shared" si="305"/>
        <v/>
      </c>
      <c r="E1356" s="4"/>
      <c r="F1356" s="4"/>
      <c r="G1356" s="1"/>
      <c r="H1356" s="1"/>
      <c r="I1356" s="1"/>
      <c r="J1356" s="77"/>
      <c r="K1356" s="7"/>
    </row>
    <row r="1357" spans="1:11" ht="16.2" x14ac:dyDescent="0.3">
      <c r="A1357" s="29"/>
      <c r="B1357" s="47" t="s">
        <v>183</v>
      </c>
      <c r="C1357" s="4"/>
      <c r="D1357" s="4" t="str">
        <f t="shared" si="305"/>
        <v/>
      </c>
      <c r="E1357" s="4"/>
      <c r="F1357" s="4"/>
      <c r="G1357" s="1"/>
      <c r="H1357" s="1"/>
      <c r="I1357" s="1"/>
      <c r="J1357" s="77"/>
      <c r="K1357" s="7"/>
    </row>
    <row r="1358" spans="1:11" ht="16.2" x14ac:dyDescent="0.3">
      <c r="A1358" s="29"/>
      <c r="B1358" s="47" t="s">
        <v>184</v>
      </c>
      <c r="C1358" s="4"/>
      <c r="D1358" s="4"/>
      <c r="E1358" s="4"/>
      <c r="F1358" s="4"/>
      <c r="G1358" s="1"/>
      <c r="H1358" s="1"/>
      <c r="I1358" s="1"/>
      <c r="J1358" s="77"/>
      <c r="K1358" s="7"/>
    </row>
    <row r="1359" spans="1:11" ht="16.2" x14ac:dyDescent="0.3">
      <c r="A1359" s="29"/>
      <c r="B1359" s="47" t="s">
        <v>185</v>
      </c>
      <c r="C1359" s="4"/>
      <c r="D1359" s="4"/>
      <c r="E1359" s="4"/>
      <c r="F1359" s="4"/>
      <c r="G1359" s="1"/>
      <c r="H1359" s="1"/>
      <c r="I1359" s="1"/>
      <c r="J1359" s="77"/>
      <c r="K1359" s="7"/>
    </row>
    <row r="1360" spans="1:11" ht="16.2" x14ac:dyDescent="0.3">
      <c r="A1360" s="29"/>
      <c r="B1360" s="47" t="s">
        <v>186</v>
      </c>
      <c r="C1360" s="4"/>
      <c r="D1360" s="4" t="str">
        <f t="shared" si="305"/>
        <v/>
      </c>
      <c r="E1360" s="4"/>
      <c r="F1360" s="4"/>
      <c r="G1360" s="1"/>
      <c r="H1360" s="1"/>
      <c r="I1360" s="1"/>
      <c r="J1360" s="77"/>
      <c r="K1360" s="7"/>
    </row>
    <row r="1361" spans="1:11" ht="16.2" x14ac:dyDescent="0.3">
      <c r="A1361" s="29"/>
      <c r="B1361" s="47" t="s">
        <v>187</v>
      </c>
      <c r="C1361" s="4">
        <v>12</v>
      </c>
      <c r="D1361" s="4">
        <f t="shared" si="305"/>
        <v>10</v>
      </c>
      <c r="E1361" s="4">
        <f t="shared" ref="E1361:E1375" si="310">IF(D1361&lt;8,D1361,8)</f>
        <v>8</v>
      </c>
      <c r="F1361" s="4">
        <f t="shared" si="307"/>
        <v>2</v>
      </c>
      <c r="G1361" s="1">
        <f t="shared" si="308"/>
        <v>400</v>
      </c>
      <c r="H1361" s="1">
        <f t="shared" si="309"/>
        <v>0</v>
      </c>
      <c r="I1361" s="1"/>
      <c r="J1361" s="77"/>
      <c r="K1361" s="7"/>
    </row>
    <row r="1362" spans="1:11" ht="16.2" x14ac:dyDescent="0.3">
      <c r="A1362" s="29"/>
      <c r="B1362" s="47" t="s">
        <v>188</v>
      </c>
      <c r="C1362" s="4">
        <v>12</v>
      </c>
      <c r="D1362" s="4">
        <f t="shared" si="305"/>
        <v>10</v>
      </c>
      <c r="E1362" s="4">
        <f t="shared" si="310"/>
        <v>8</v>
      </c>
      <c r="F1362" s="4">
        <f t="shared" si="307"/>
        <v>2</v>
      </c>
      <c r="G1362" s="1">
        <f t="shared" si="308"/>
        <v>400</v>
      </c>
      <c r="H1362" s="1">
        <f t="shared" si="309"/>
        <v>0</v>
      </c>
      <c r="I1362" s="1"/>
      <c r="J1362" s="77"/>
      <c r="K1362" s="7"/>
    </row>
    <row r="1363" spans="1:11" ht="16.2" x14ac:dyDescent="0.3">
      <c r="A1363" s="29"/>
      <c r="B1363" s="47" t="s">
        <v>189</v>
      </c>
      <c r="C1363" s="4">
        <v>12</v>
      </c>
      <c r="D1363" s="4">
        <f t="shared" si="305"/>
        <v>10</v>
      </c>
      <c r="E1363" s="4">
        <f t="shared" si="310"/>
        <v>8</v>
      </c>
      <c r="F1363" s="4">
        <f t="shared" si="307"/>
        <v>2</v>
      </c>
      <c r="G1363" s="1">
        <f t="shared" si="308"/>
        <v>400</v>
      </c>
      <c r="H1363" s="1">
        <f t="shared" si="309"/>
        <v>0</v>
      </c>
      <c r="I1363" s="1"/>
      <c r="J1363" s="77"/>
      <c r="K1363" s="7"/>
    </row>
    <row r="1364" spans="1:11" ht="16.2" x14ac:dyDescent="0.3">
      <c r="A1364" s="29"/>
      <c r="B1364" s="47" t="s">
        <v>190</v>
      </c>
      <c r="C1364" s="4">
        <v>8</v>
      </c>
      <c r="D1364" s="4">
        <f t="shared" si="305"/>
        <v>7</v>
      </c>
      <c r="E1364" s="4">
        <f t="shared" si="310"/>
        <v>7</v>
      </c>
      <c r="F1364" s="4"/>
      <c r="G1364" s="1"/>
      <c r="H1364" s="1"/>
      <c r="I1364" s="1"/>
      <c r="J1364" s="77"/>
      <c r="K1364" s="7"/>
    </row>
    <row r="1365" spans="1:11" ht="16.2" x14ac:dyDescent="0.3">
      <c r="A1365" s="29"/>
      <c r="B1365" s="47" t="s">
        <v>191</v>
      </c>
      <c r="C1365" s="4"/>
      <c r="D1365" s="4"/>
      <c r="E1365" s="4"/>
      <c r="F1365" s="4"/>
      <c r="G1365" s="1"/>
      <c r="H1365" s="1"/>
      <c r="I1365" s="1"/>
      <c r="J1365" s="77"/>
      <c r="K1365" s="7"/>
    </row>
    <row r="1366" spans="1:11" ht="16.2" x14ac:dyDescent="0.3">
      <c r="A1366" s="29"/>
      <c r="B1366" s="47" t="s">
        <v>192</v>
      </c>
      <c r="C1366" s="4">
        <v>12</v>
      </c>
      <c r="D1366" s="4">
        <f t="shared" si="305"/>
        <v>10</v>
      </c>
      <c r="E1366" s="4">
        <f t="shared" si="310"/>
        <v>8</v>
      </c>
      <c r="F1366" s="4">
        <f t="shared" si="307"/>
        <v>2</v>
      </c>
      <c r="G1366" s="1">
        <f t="shared" si="308"/>
        <v>400</v>
      </c>
      <c r="H1366" s="1">
        <f t="shared" si="309"/>
        <v>0</v>
      </c>
      <c r="I1366" s="1"/>
      <c r="J1366" s="77"/>
      <c r="K1366" s="7"/>
    </row>
    <row r="1367" spans="1:11" ht="16.2" x14ac:dyDescent="0.3">
      <c r="A1367" s="29"/>
      <c r="B1367" s="47" t="s">
        <v>193</v>
      </c>
      <c r="C1367" s="4">
        <v>12</v>
      </c>
      <c r="D1367" s="4">
        <f t="shared" si="305"/>
        <v>10</v>
      </c>
      <c r="E1367" s="4">
        <f t="shared" si="310"/>
        <v>8</v>
      </c>
      <c r="F1367" s="4">
        <f t="shared" si="307"/>
        <v>2</v>
      </c>
      <c r="G1367" s="1">
        <f t="shared" si="308"/>
        <v>400</v>
      </c>
      <c r="H1367" s="1">
        <f t="shared" si="309"/>
        <v>0</v>
      </c>
      <c r="I1367" s="1"/>
      <c r="J1367" s="77"/>
      <c r="K1367" s="7"/>
    </row>
    <row r="1368" spans="1:11" ht="16.2" x14ac:dyDescent="0.3">
      <c r="A1368" s="29"/>
      <c r="B1368" s="47" t="s">
        <v>194</v>
      </c>
      <c r="C1368" s="4">
        <v>12</v>
      </c>
      <c r="D1368" s="4">
        <f t="shared" si="305"/>
        <v>10</v>
      </c>
      <c r="E1368" s="4">
        <f t="shared" si="310"/>
        <v>8</v>
      </c>
      <c r="F1368" s="4">
        <f t="shared" si="307"/>
        <v>2</v>
      </c>
      <c r="G1368" s="1">
        <f t="shared" si="308"/>
        <v>400</v>
      </c>
      <c r="H1368" s="1">
        <f t="shared" si="309"/>
        <v>0</v>
      </c>
      <c r="I1368" s="1"/>
      <c r="J1368" s="77"/>
      <c r="K1368" s="7"/>
    </row>
    <row r="1369" spans="1:11" ht="16.2" x14ac:dyDescent="0.3">
      <c r="A1369" s="29"/>
      <c r="B1369" s="47" t="s">
        <v>195</v>
      </c>
      <c r="C1369" s="4">
        <v>12</v>
      </c>
      <c r="D1369" s="4">
        <f t="shared" si="305"/>
        <v>10</v>
      </c>
      <c r="E1369" s="4">
        <f t="shared" si="310"/>
        <v>8</v>
      </c>
      <c r="F1369" s="4">
        <f t="shared" si="307"/>
        <v>2</v>
      </c>
      <c r="G1369" s="1">
        <f t="shared" si="308"/>
        <v>400</v>
      </c>
      <c r="H1369" s="1">
        <f t="shared" si="309"/>
        <v>0</v>
      </c>
      <c r="I1369" s="1"/>
      <c r="J1369" s="77"/>
      <c r="K1369" s="7"/>
    </row>
    <row r="1370" spans="1:11" ht="16.2" x14ac:dyDescent="0.3">
      <c r="A1370" s="29"/>
      <c r="B1370" s="47" t="s">
        <v>196</v>
      </c>
      <c r="C1370" s="4">
        <v>12</v>
      </c>
      <c r="D1370" s="4">
        <f t="shared" si="305"/>
        <v>10</v>
      </c>
      <c r="E1370" s="4">
        <f t="shared" si="310"/>
        <v>8</v>
      </c>
      <c r="F1370" s="4">
        <f t="shared" si="307"/>
        <v>2</v>
      </c>
      <c r="G1370" s="1">
        <f t="shared" si="308"/>
        <v>400</v>
      </c>
      <c r="H1370" s="1">
        <f t="shared" si="309"/>
        <v>0</v>
      </c>
      <c r="I1370" s="1"/>
      <c r="J1370" s="77"/>
      <c r="K1370" s="7"/>
    </row>
    <row r="1371" spans="1:11" ht="16.2" x14ac:dyDescent="0.3">
      <c r="A1371" s="29"/>
      <c r="B1371" s="47" t="s">
        <v>197</v>
      </c>
      <c r="C1371" s="4">
        <v>8</v>
      </c>
      <c r="D1371" s="4">
        <f t="shared" si="305"/>
        <v>7</v>
      </c>
      <c r="E1371" s="4">
        <f t="shared" si="310"/>
        <v>7</v>
      </c>
      <c r="F1371" s="4"/>
      <c r="G1371" s="1"/>
      <c r="H1371" s="1"/>
      <c r="I1371" s="1"/>
      <c r="J1371" s="77"/>
      <c r="K1371" s="7"/>
    </row>
    <row r="1372" spans="1:11" ht="16.2" x14ac:dyDescent="0.3">
      <c r="A1372" s="29"/>
      <c r="B1372" s="47" t="s">
        <v>198</v>
      </c>
      <c r="C1372" s="4"/>
      <c r="D1372" s="4" t="str">
        <f t="shared" si="305"/>
        <v/>
      </c>
      <c r="E1372" s="4"/>
      <c r="F1372" s="4"/>
      <c r="G1372" s="1"/>
      <c r="H1372" s="1"/>
      <c r="I1372" s="1"/>
      <c r="J1372" s="77"/>
      <c r="K1372" s="7"/>
    </row>
    <row r="1373" spans="1:11" ht="16.2" x14ac:dyDescent="0.3">
      <c r="A1373" s="29"/>
      <c r="B1373" s="47" t="s">
        <v>199</v>
      </c>
      <c r="C1373" s="4"/>
      <c r="D1373" s="4" t="str">
        <f t="shared" si="305"/>
        <v/>
      </c>
      <c r="E1373" s="4"/>
      <c r="F1373" s="4"/>
      <c r="G1373" s="1"/>
      <c r="H1373" s="1"/>
      <c r="I1373" s="1"/>
      <c r="J1373" s="77"/>
      <c r="K1373" s="7"/>
    </row>
    <row r="1374" spans="1:11" ht="16.2" x14ac:dyDescent="0.3">
      <c r="A1374" s="29"/>
      <c r="B1374" s="47" t="s">
        <v>200</v>
      </c>
      <c r="C1374" s="4">
        <v>12</v>
      </c>
      <c r="D1374" s="4">
        <f t="shared" si="305"/>
        <v>10</v>
      </c>
      <c r="E1374" s="4">
        <f t="shared" si="310"/>
        <v>8</v>
      </c>
      <c r="F1374" s="4">
        <f t="shared" si="307"/>
        <v>2</v>
      </c>
      <c r="G1374" s="1">
        <f t="shared" si="308"/>
        <v>400</v>
      </c>
      <c r="H1374" s="1">
        <f t="shared" si="309"/>
        <v>0</v>
      </c>
      <c r="I1374" s="1"/>
      <c r="J1374" s="77"/>
      <c r="K1374" s="7"/>
    </row>
    <row r="1375" spans="1:11" ht="16.2" x14ac:dyDescent="0.3">
      <c r="A1375" s="29"/>
      <c r="B1375" s="47" t="s">
        <v>201</v>
      </c>
      <c r="C1375" s="4">
        <v>12</v>
      </c>
      <c r="D1375" s="4">
        <f t="shared" si="305"/>
        <v>10</v>
      </c>
      <c r="E1375" s="4">
        <f t="shared" si="310"/>
        <v>8</v>
      </c>
      <c r="F1375" s="4">
        <f t="shared" si="307"/>
        <v>2</v>
      </c>
      <c r="G1375" s="1">
        <f t="shared" si="308"/>
        <v>400</v>
      </c>
      <c r="H1375" s="1">
        <f t="shared" si="309"/>
        <v>0</v>
      </c>
      <c r="I1375" s="1"/>
      <c r="J1375" s="77"/>
      <c r="K1375" s="7"/>
    </row>
    <row r="1376" spans="1:11" ht="16.2" x14ac:dyDescent="0.3">
      <c r="A1376" s="29"/>
      <c r="B1376" s="74" t="s">
        <v>202</v>
      </c>
      <c r="C1376" s="19"/>
      <c r="D1376" s="19" t="str">
        <f t="shared" si="305"/>
        <v/>
      </c>
      <c r="E1376" s="19"/>
      <c r="F1376" s="19"/>
      <c r="G1376" s="28"/>
      <c r="H1376" s="28"/>
      <c r="I1376" s="28"/>
      <c r="J1376" s="91"/>
      <c r="K1376" s="21"/>
    </row>
    <row r="1377" spans="1:11" ht="16.2" x14ac:dyDescent="0.3">
      <c r="A1377" s="29"/>
      <c r="B1377" s="179" t="s">
        <v>2077</v>
      </c>
      <c r="C1377" s="19"/>
      <c r="D1377" s="19" t="str">
        <f t="shared" si="305"/>
        <v/>
      </c>
      <c r="E1377" s="19"/>
      <c r="F1377" s="19"/>
      <c r="G1377" s="28"/>
      <c r="H1377" s="28"/>
      <c r="I1377" s="28"/>
      <c r="J1377" s="91"/>
      <c r="K1377" s="21"/>
    </row>
    <row r="1378" spans="1:11" ht="16.2" x14ac:dyDescent="0.3">
      <c r="A1378" s="29"/>
      <c r="B1378" s="47" t="s">
        <v>203</v>
      </c>
      <c r="C1378" s="4"/>
      <c r="D1378" s="4" t="str">
        <f t="shared" si="305"/>
        <v/>
      </c>
      <c r="E1378" s="4"/>
      <c r="F1378" s="4"/>
      <c r="G1378" s="1"/>
      <c r="H1378" s="1"/>
      <c r="I1378" s="1"/>
      <c r="J1378" s="77"/>
      <c r="K1378" s="7"/>
    </row>
    <row r="1379" spans="1:11" ht="16.2" x14ac:dyDescent="0.3">
      <c r="A1379" s="29"/>
      <c r="B1379" s="47" t="s">
        <v>204</v>
      </c>
      <c r="C1379" s="4"/>
      <c r="D1379" s="4" t="str">
        <f t="shared" si="305"/>
        <v/>
      </c>
      <c r="E1379" s="4"/>
      <c r="F1379" s="4"/>
      <c r="G1379" s="1"/>
      <c r="H1379" s="1"/>
      <c r="I1379" s="1"/>
      <c r="J1379" s="77"/>
      <c r="K1379" s="7"/>
    </row>
    <row r="1380" spans="1:11" ht="16.2" x14ac:dyDescent="0.3">
      <c r="A1380" s="29"/>
      <c r="B1380" s="47" t="s">
        <v>205</v>
      </c>
      <c r="C1380" s="4"/>
      <c r="D1380" s="4" t="str">
        <f t="shared" si="305"/>
        <v/>
      </c>
      <c r="E1380" s="4"/>
      <c r="F1380" s="4"/>
      <c r="G1380" s="1"/>
      <c r="H1380" s="1"/>
      <c r="I1380" s="1"/>
      <c r="J1380" s="77"/>
      <c r="K1380" s="7"/>
    </row>
    <row r="1381" spans="1:11" ht="16.2" x14ac:dyDescent="0.3">
      <c r="A1381" s="29"/>
      <c r="B1381" s="47" t="s">
        <v>206</v>
      </c>
      <c r="C1381" s="4"/>
      <c r="D1381" s="4" t="str">
        <f t="shared" si="305"/>
        <v/>
      </c>
      <c r="E1381" s="4"/>
      <c r="F1381" s="4"/>
      <c r="G1381" s="1"/>
      <c r="H1381" s="1"/>
      <c r="I1381" s="1"/>
      <c r="J1381" s="77"/>
      <c r="K1381" s="7"/>
    </row>
    <row r="1382" spans="1:11" ht="16.2" x14ac:dyDescent="0.3">
      <c r="A1382" s="29"/>
      <c r="B1382" s="47" t="s">
        <v>207</v>
      </c>
      <c r="C1382" s="4"/>
      <c r="D1382" s="4" t="str">
        <f t="shared" si="305"/>
        <v/>
      </c>
      <c r="E1382" s="4"/>
      <c r="F1382" s="4"/>
      <c r="G1382" s="1"/>
      <c r="H1382" s="1"/>
      <c r="I1382" s="1"/>
      <c r="J1382" s="77"/>
      <c r="K1382" s="7"/>
    </row>
    <row r="1383" spans="1:11" ht="16.2" x14ac:dyDescent="0.3">
      <c r="A1383" s="29"/>
      <c r="B1383" s="47" t="s">
        <v>208</v>
      </c>
      <c r="C1383" s="4"/>
      <c r="D1383" s="4" t="str">
        <f t="shared" si="305"/>
        <v/>
      </c>
      <c r="E1383" s="4"/>
      <c r="F1383" s="4"/>
      <c r="G1383" s="1"/>
      <c r="H1383" s="1"/>
      <c r="I1383" s="1"/>
      <c r="J1383" s="77"/>
      <c r="K1383" s="7"/>
    </row>
    <row r="1384" spans="1:11" ht="16.2" x14ac:dyDescent="0.3">
      <c r="A1384" s="29"/>
      <c r="B1384" s="47" t="s">
        <v>209</v>
      </c>
      <c r="C1384" s="4"/>
      <c r="D1384" s="4" t="str">
        <f t="shared" si="305"/>
        <v/>
      </c>
      <c r="E1384" s="4"/>
      <c r="F1384" s="4"/>
      <c r="G1384" s="1"/>
      <c r="H1384" s="1"/>
      <c r="I1384" s="1"/>
      <c r="J1384" s="77"/>
      <c r="K1384" s="7"/>
    </row>
    <row r="1385" spans="1:11" ht="16.2" x14ac:dyDescent="0.3">
      <c r="A1385" s="29"/>
      <c r="B1385" s="8" t="s">
        <v>59</v>
      </c>
      <c r="C1385" s="4"/>
      <c r="D1385" s="4">
        <v>110</v>
      </c>
      <c r="E1385" s="4"/>
      <c r="F1385" s="4">
        <f>SUM(F1354:F1384)</f>
        <v>24</v>
      </c>
      <c r="G1385" s="1"/>
      <c r="H1385" s="1"/>
      <c r="I1385" s="1"/>
      <c r="J1385" s="43">
        <v>16500</v>
      </c>
      <c r="K1385" s="4"/>
    </row>
    <row r="1386" spans="1:11" ht="32.4" x14ac:dyDescent="0.3">
      <c r="A1386" s="29"/>
      <c r="B1386" s="90" t="s">
        <v>1849</v>
      </c>
      <c r="C1386" s="4"/>
      <c r="D1386" s="4"/>
      <c r="E1386" s="4"/>
      <c r="F1386" s="4"/>
      <c r="G1386" s="1"/>
      <c r="H1386" s="1"/>
      <c r="I1386" s="1"/>
      <c r="J1386" s="43">
        <v>4800</v>
      </c>
      <c r="K1386" s="4"/>
    </row>
    <row r="1387" spans="1:11" ht="16.2" x14ac:dyDescent="0.3">
      <c r="A1387" s="29"/>
      <c r="B1387" s="8" t="s">
        <v>1817</v>
      </c>
      <c r="C1387" s="4"/>
      <c r="D1387" s="4"/>
      <c r="E1387" s="4"/>
      <c r="F1387" s="4"/>
      <c r="G1387" s="1"/>
      <c r="H1387" s="1"/>
      <c r="I1387" s="1"/>
      <c r="J1387" s="43">
        <v>21300</v>
      </c>
      <c r="K1387" s="4"/>
    </row>
    <row r="1388" spans="1:11" ht="16.2" x14ac:dyDescent="0.3">
      <c r="A1388" s="29"/>
      <c r="B1388" s="8" t="s">
        <v>1</v>
      </c>
      <c r="C1388" s="4"/>
      <c r="D1388" s="4"/>
      <c r="E1388" s="4"/>
      <c r="F1388" s="4"/>
      <c r="G1388" s="1"/>
      <c r="H1388" s="1"/>
      <c r="I1388" s="1"/>
      <c r="J1388" s="43">
        <v>34000</v>
      </c>
      <c r="K1388" s="4"/>
    </row>
    <row r="1389" spans="1:11" ht="16.2" x14ac:dyDescent="0.3">
      <c r="A1389" s="29"/>
      <c r="B1389" s="8" t="s">
        <v>405</v>
      </c>
      <c r="C1389" s="9"/>
      <c r="D1389" s="9" t="str">
        <f t="shared" si="305"/>
        <v/>
      </c>
      <c r="E1389" s="9"/>
      <c r="F1389" s="9"/>
      <c r="G1389" s="10"/>
      <c r="H1389" s="10"/>
      <c r="I1389" s="10"/>
      <c r="J1389" s="44">
        <v>12700</v>
      </c>
      <c r="K1389" s="9"/>
    </row>
    <row r="1390" spans="1:11" x14ac:dyDescent="0.3">
      <c r="A1390" s="29"/>
      <c r="K1390" s="29"/>
    </row>
    <row r="1391" spans="1:11" ht="16.2" x14ac:dyDescent="0.3">
      <c r="A1391" s="29"/>
      <c r="B1391" s="47" t="s">
        <v>210</v>
      </c>
      <c r="C1391" s="4"/>
      <c r="D1391" s="4" t="str">
        <f t="shared" ref="D1391:D1425" si="311">IF((OR(C1391&gt;12,C1391=12)),C1391-2,IF(C1391=8,C1391-1,""))</f>
        <v/>
      </c>
      <c r="E1391" s="4"/>
      <c r="F1391" s="4"/>
      <c r="G1391" s="1"/>
      <c r="H1391" s="1"/>
      <c r="I1391" s="1"/>
      <c r="J1391" s="77"/>
      <c r="K1391" s="7"/>
    </row>
    <row r="1392" spans="1:11" ht="16.2" x14ac:dyDescent="0.3">
      <c r="A1392" s="29"/>
      <c r="B1392" s="47" t="s">
        <v>211</v>
      </c>
      <c r="C1392" s="4"/>
      <c r="D1392" s="4" t="str">
        <f t="shared" si="311"/>
        <v/>
      </c>
      <c r="E1392" s="4"/>
      <c r="F1392" s="4"/>
      <c r="G1392" s="1"/>
      <c r="H1392" s="1"/>
      <c r="I1392" s="1"/>
      <c r="J1392" s="77"/>
      <c r="K1392" s="7"/>
    </row>
    <row r="1393" spans="1:11" ht="16.2" x14ac:dyDescent="0.3">
      <c r="A1393" s="29"/>
      <c r="B1393" s="47" t="s">
        <v>212</v>
      </c>
      <c r="C1393" s="4"/>
      <c r="D1393" s="4" t="str">
        <f t="shared" si="311"/>
        <v/>
      </c>
      <c r="E1393" s="4"/>
      <c r="F1393" s="4"/>
      <c r="G1393" s="1"/>
      <c r="H1393" s="1"/>
      <c r="I1393" s="1"/>
      <c r="J1393" s="77"/>
      <c r="K1393" s="7"/>
    </row>
    <row r="1394" spans="1:11" ht="16.2" x14ac:dyDescent="0.3">
      <c r="A1394" s="29"/>
      <c r="B1394" s="47" t="s">
        <v>213</v>
      </c>
      <c r="C1394" s="4"/>
      <c r="D1394" s="4" t="str">
        <f t="shared" si="311"/>
        <v/>
      </c>
      <c r="E1394" s="4"/>
      <c r="F1394" s="4"/>
      <c r="G1394" s="1"/>
      <c r="H1394" s="1"/>
      <c r="I1394" s="1"/>
      <c r="J1394" s="77"/>
      <c r="K1394" s="7"/>
    </row>
    <row r="1395" spans="1:11" ht="16.2" x14ac:dyDescent="0.3">
      <c r="A1395" s="29"/>
      <c r="B1395" s="47" t="s">
        <v>214</v>
      </c>
      <c r="C1395" s="4">
        <v>12</v>
      </c>
      <c r="D1395" s="4">
        <f t="shared" si="311"/>
        <v>10</v>
      </c>
      <c r="E1395" s="4">
        <f t="shared" ref="E1395:E1414" si="312">IF(D1395&lt;8,D1395,8)</f>
        <v>8</v>
      </c>
      <c r="F1395" s="4">
        <f t="shared" ref="F1395:F1408" si="313">D1395-8</f>
        <v>2</v>
      </c>
      <c r="G1395" s="1">
        <f t="shared" ref="G1395:G1408" si="314">IF(2&lt;F1395,2,F1395)*150*4/3</f>
        <v>400</v>
      </c>
      <c r="H1395" s="1">
        <f t="shared" ref="H1395:H1412" si="315">IF(F1395&gt;2,F1395-2,0)*150*5/3</f>
        <v>0</v>
      </c>
      <c r="I1395" s="1"/>
      <c r="J1395" s="77"/>
      <c r="K1395" s="7"/>
    </row>
    <row r="1396" spans="1:11" ht="16.2" x14ac:dyDescent="0.3">
      <c r="A1396" s="29"/>
      <c r="B1396" s="47" t="s">
        <v>215</v>
      </c>
      <c r="C1396" s="4">
        <v>12</v>
      </c>
      <c r="D1396" s="4">
        <f t="shared" si="311"/>
        <v>10</v>
      </c>
      <c r="E1396" s="4">
        <f t="shared" si="312"/>
        <v>8</v>
      </c>
      <c r="F1396" s="4">
        <f t="shared" si="313"/>
        <v>2</v>
      </c>
      <c r="G1396" s="1">
        <f t="shared" si="314"/>
        <v>400</v>
      </c>
      <c r="H1396" s="1">
        <f t="shared" si="315"/>
        <v>0</v>
      </c>
      <c r="I1396" s="1"/>
      <c r="J1396" s="77"/>
      <c r="K1396" s="7"/>
    </row>
    <row r="1397" spans="1:11" ht="16.2" x14ac:dyDescent="0.3">
      <c r="A1397" s="29"/>
      <c r="B1397" s="47" t="s">
        <v>216</v>
      </c>
      <c r="C1397" s="4">
        <v>12</v>
      </c>
      <c r="D1397" s="4">
        <f t="shared" si="311"/>
        <v>10</v>
      </c>
      <c r="E1397" s="4">
        <f t="shared" si="312"/>
        <v>8</v>
      </c>
      <c r="F1397" s="4">
        <f t="shared" si="313"/>
        <v>2</v>
      </c>
      <c r="G1397" s="1">
        <f t="shared" si="314"/>
        <v>400</v>
      </c>
      <c r="H1397" s="1">
        <f t="shared" si="315"/>
        <v>0</v>
      </c>
      <c r="I1397" s="1"/>
      <c r="J1397" s="77"/>
      <c r="K1397" s="7"/>
    </row>
    <row r="1398" spans="1:11" ht="16.2" x14ac:dyDescent="0.3">
      <c r="A1398" s="29"/>
      <c r="B1398" s="47" t="s">
        <v>217</v>
      </c>
      <c r="C1398" s="4">
        <v>8</v>
      </c>
      <c r="D1398" s="4">
        <f t="shared" si="311"/>
        <v>7</v>
      </c>
      <c r="E1398" s="4">
        <f t="shared" si="312"/>
        <v>7</v>
      </c>
      <c r="F1398" s="4"/>
      <c r="G1398" s="1"/>
      <c r="H1398" s="1"/>
      <c r="I1398" s="1"/>
      <c r="J1398" s="77"/>
      <c r="K1398" s="7"/>
    </row>
    <row r="1399" spans="1:11" ht="16.2" x14ac:dyDescent="0.3">
      <c r="A1399" s="29"/>
      <c r="B1399" s="47" t="s">
        <v>218</v>
      </c>
      <c r="C1399" s="4"/>
      <c r="D1399" s="4" t="str">
        <f t="shared" si="311"/>
        <v/>
      </c>
      <c r="E1399" s="4"/>
      <c r="F1399" s="4"/>
      <c r="G1399" s="1"/>
      <c r="H1399" s="1"/>
      <c r="I1399" s="1"/>
      <c r="J1399" s="77"/>
      <c r="K1399" s="7"/>
    </row>
    <row r="1400" spans="1:11" ht="16.2" x14ac:dyDescent="0.3">
      <c r="A1400" s="29"/>
      <c r="B1400" s="47" t="s">
        <v>219</v>
      </c>
      <c r="C1400" s="4">
        <v>12</v>
      </c>
      <c r="D1400" s="4">
        <f t="shared" si="311"/>
        <v>10</v>
      </c>
      <c r="E1400" s="4">
        <f t="shared" si="312"/>
        <v>8</v>
      </c>
      <c r="F1400" s="4">
        <f t="shared" si="313"/>
        <v>2</v>
      </c>
      <c r="G1400" s="1">
        <f t="shared" si="314"/>
        <v>400</v>
      </c>
      <c r="H1400" s="1">
        <f t="shared" si="315"/>
        <v>0</v>
      </c>
      <c r="I1400" s="1"/>
      <c r="J1400" s="77"/>
      <c r="K1400" s="7"/>
    </row>
    <row r="1401" spans="1:11" ht="16.2" x14ac:dyDescent="0.3">
      <c r="A1401" s="29"/>
      <c r="B1401" s="47" t="s">
        <v>220</v>
      </c>
      <c r="C1401" s="4">
        <v>12</v>
      </c>
      <c r="D1401" s="4">
        <f t="shared" si="311"/>
        <v>10</v>
      </c>
      <c r="E1401" s="4">
        <f t="shared" si="312"/>
        <v>8</v>
      </c>
      <c r="F1401" s="4">
        <f t="shared" si="313"/>
        <v>2</v>
      </c>
      <c r="G1401" s="1">
        <f t="shared" si="314"/>
        <v>400</v>
      </c>
      <c r="H1401" s="1">
        <f t="shared" si="315"/>
        <v>0</v>
      </c>
      <c r="I1401" s="1"/>
      <c r="J1401" s="77"/>
      <c r="K1401" s="7"/>
    </row>
    <row r="1402" spans="1:11" ht="16.2" x14ac:dyDescent="0.3">
      <c r="A1402" s="29"/>
      <c r="B1402" s="47" t="s">
        <v>221</v>
      </c>
      <c r="C1402" s="4"/>
      <c r="D1402" s="4" t="str">
        <f t="shared" si="311"/>
        <v/>
      </c>
      <c r="E1402" s="4"/>
      <c r="F1402" s="4"/>
      <c r="G1402" s="1"/>
      <c r="H1402" s="1"/>
      <c r="I1402" s="1"/>
      <c r="J1402" s="77"/>
      <c r="K1402" s="7"/>
    </row>
    <row r="1403" spans="1:11" ht="16.2" x14ac:dyDescent="0.3">
      <c r="A1403" s="29"/>
      <c r="B1403" s="47" t="s">
        <v>222</v>
      </c>
      <c r="C1403" s="4">
        <v>12</v>
      </c>
      <c r="D1403" s="4">
        <f t="shared" si="311"/>
        <v>10</v>
      </c>
      <c r="E1403" s="4">
        <f t="shared" si="312"/>
        <v>8</v>
      </c>
      <c r="F1403" s="4">
        <f t="shared" si="313"/>
        <v>2</v>
      </c>
      <c r="G1403" s="1">
        <f t="shared" si="314"/>
        <v>400</v>
      </c>
      <c r="H1403" s="1">
        <f t="shared" si="315"/>
        <v>0</v>
      </c>
      <c r="I1403" s="1"/>
      <c r="J1403" s="77"/>
      <c r="K1403" s="7"/>
    </row>
    <row r="1404" spans="1:11" ht="16.2" x14ac:dyDescent="0.3">
      <c r="A1404" s="29"/>
      <c r="B1404" s="47" t="s">
        <v>223</v>
      </c>
      <c r="C1404" s="4">
        <v>12</v>
      </c>
      <c r="D1404" s="4">
        <f t="shared" si="311"/>
        <v>10</v>
      </c>
      <c r="E1404" s="4">
        <f t="shared" si="312"/>
        <v>8</v>
      </c>
      <c r="F1404" s="4">
        <f t="shared" si="313"/>
        <v>2</v>
      </c>
      <c r="G1404" s="1">
        <f t="shared" si="314"/>
        <v>400</v>
      </c>
      <c r="H1404" s="1">
        <f t="shared" si="315"/>
        <v>0</v>
      </c>
      <c r="I1404" s="1"/>
      <c r="J1404" s="77"/>
      <c r="K1404" s="7"/>
    </row>
    <row r="1405" spans="1:11" ht="16.2" x14ac:dyDescent="0.3">
      <c r="A1405" s="29"/>
      <c r="B1405" s="47" t="s">
        <v>224</v>
      </c>
      <c r="C1405" s="4">
        <v>8</v>
      </c>
      <c r="D1405" s="4">
        <f t="shared" si="311"/>
        <v>7</v>
      </c>
      <c r="E1405" s="4">
        <f t="shared" si="312"/>
        <v>7</v>
      </c>
      <c r="F1405" s="4"/>
      <c r="G1405" s="1"/>
      <c r="H1405" s="1"/>
      <c r="I1405" s="1"/>
      <c r="J1405" s="77"/>
      <c r="K1405" s="7"/>
    </row>
    <row r="1406" spans="1:11" ht="16.2" x14ac:dyDescent="0.3">
      <c r="A1406" s="29"/>
      <c r="B1406" s="47" t="s">
        <v>225</v>
      </c>
      <c r="C1406" s="4"/>
      <c r="D1406" s="4" t="str">
        <f t="shared" si="311"/>
        <v/>
      </c>
      <c r="E1406" s="4"/>
      <c r="F1406" s="4"/>
      <c r="G1406" s="1"/>
      <c r="H1406" s="1"/>
      <c r="I1406" s="1"/>
      <c r="J1406" s="77"/>
      <c r="K1406" s="7"/>
    </row>
    <row r="1407" spans="1:11" ht="16.2" x14ac:dyDescent="0.3">
      <c r="A1407" s="29"/>
      <c r="B1407" s="47" t="s">
        <v>226</v>
      </c>
      <c r="C1407" s="4">
        <v>12</v>
      </c>
      <c r="D1407" s="4">
        <f t="shared" si="311"/>
        <v>10</v>
      </c>
      <c r="E1407" s="4">
        <f t="shared" si="312"/>
        <v>8</v>
      </c>
      <c r="F1407" s="4">
        <f t="shared" si="313"/>
        <v>2</v>
      </c>
      <c r="G1407" s="1">
        <f t="shared" si="314"/>
        <v>400</v>
      </c>
      <c r="H1407" s="1">
        <f t="shared" si="315"/>
        <v>0</v>
      </c>
      <c r="I1407" s="1"/>
      <c r="J1407" s="77"/>
      <c r="K1407" s="7"/>
    </row>
    <row r="1408" spans="1:11" ht="16.2" x14ac:dyDescent="0.3">
      <c r="A1408" s="29"/>
      <c r="B1408" s="47" t="s">
        <v>227</v>
      </c>
      <c r="C1408" s="4">
        <v>12</v>
      </c>
      <c r="D1408" s="4">
        <f t="shared" si="311"/>
        <v>10</v>
      </c>
      <c r="E1408" s="4">
        <f t="shared" si="312"/>
        <v>8</v>
      </c>
      <c r="F1408" s="4">
        <f t="shared" si="313"/>
        <v>2</v>
      </c>
      <c r="G1408" s="1">
        <f t="shared" si="314"/>
        <v>400</v>
      </c>
      <c r="H1408" s="1">
        <f t="shared" si="315"/>
        <v>0</v>
      </c>
      <c r="I1408" s="1"/>
      <c r="J1408" s="77"/>
      <c r="K1408" s="7"/>
    </row>
    <row r="1409" spans="1:11" ht="16.2" x14ac:dyDescent="0.3">
      <c r="A1409" s="29"/>
      <c r="B1409" s="47" t="s">
        <v>228</v>
      </c>
      <c r="C1409" s="4">
        <v>8</v>
      </c>
      <c r="D1409" s="4">
        <f t="shared" si="311"/>
        <v>7</v>
      </c>
      <c r="E1409" s="4">
        <f t="shared" si="312"/>
        <v>7</v>
      </c>
      <c r="F1409" s="4"/>
      <c r="G1409" s="1"/>
      <c r="H1409" s="1"/>
      <c r="I1409" s="1"/>
      <c r="J1409" s="77"/>
      <c r="K1409" s="7"/>
    </row>
    <row r="1410" spans="1:11" ht="16.2" x14ac:dyDescent="0.3">
      <c r="A1410" s="29"/>
      <c r="B1410" s="179" t="s">
        <v>2106</v>
      </c>
      <c r="C1410" s="19"/>
      <c r="D1410" s="19" t="str">
        <f t="shared" si="311"/>
        <v/>
      </c>
      <c r="E1410" s="19"/>
      <c r="F1410" s="19"/>
      <c r="G1410" s="28"/>
      <c r="H1410" s="28"/>
      <c r="I1410" s="28"/>
      <c r="J1410" s="91"/>
      <c r="K1410" s="21"/>
    </row>
    <row r="1411" spans="1:11" ht="16.2" x14ac:dyDescent="0.3">
      <c r="A1411" s="29"/>
      <c r="B1411" s="47" t="s">
        <v>229</v>
      </c>
      <c r="C1411" s="4">
        <v>12</v>
      </c>
      <c r="D1411" s="4">
        <f t="shared" si="311"/>
        <v>10</v>
      </c>
      <c r="E1411" s="4">
        <f t="shared" si="312"/>
        <v>8</v>
      </c>
      <c r="F1411" s="4"/>
      <c r="G1411" s="1"/>
      <c r="H1411" s="1"/>
      <c r="I1411" s="1"/>
      <c r="J1411" s="77"/>
      <c r="K1411" s="7"/>
    </row>
    <row r="1412" spans="1:11" ht="16.2" x14ac:dyDescent="0.3">
      <c r="A1412" s="29"/>
      <c r="B1412" s="47" t="s">
        <v>230</v>
      </c>
      <c r="C1412" s="4">
        <v>8</v>
      </c>
      <c r="D1412" s="4">
        <f t="shared" si="311"/>
        <v>7</v>
      </c>
      <c r="E1412" s="4">
        <f t="shared" si="312"/>
        <v>7</v>
      </c>
      <c r="F1412" s="4"/>
      <c r="G1412" s="1"/>
      <c r="H1412" s="1">
        <f t="shared" si="315"/>
        <v>0</v>
      </c>
      <c r="I1412" s="1"/>
      <c r="J1412" s="77"/>
      <c r="K1412" s="7"/>
    </row>
    <row r="1413" spans="1:11" ht="16.2" x14ac:dyDescent="0.3">
      <c r="A1413" s="29"/>
      <c r="B1413" s="47" t="s">
        <v>231</v>
      </c>
      <c r="C1413" s="4"/>
      <c r="D1413" s="4" t="str">
        <f t="shared" si="311"/>
        <v/>
      </c>
      <c r="E1413" s="4"/>
      <c r="F1413" s="4"/>
      <c r="G1413" s="1"/>
      <c r="H1413" s="1"/>
      <c r="I1413" s="1"/>
      <c r="J1413" s="77"/>
      <c r="K1413" s="7"/>
    </row>
    <row r="1414" spans="1:11" ht="16.2" x14ac:dyDescent="0.3">
      <c r="A1414" s="29"/>
      <c r="B1414" s="47" t="s">
        <v>232</v>
      </c>
      <c r="C1414" s="4">
        <v>12</v>
      </c>
      <c r="D1414" s="4">
        <f t="shared" si="311"/>
        <v>10</v>
      </c>
      <c r="E1414" s="4">
        <f t="shared" si="312"/>
        <v>8</v>
      </c>
      <c r="F1414" s="4">
        <f t="shared" ref="F1414" si="316">D1414-8</f>
        <v>2</v>
      </c>
      <c r="G1414" s="1">
        <f t="shared" ref="G1414" si="317">IF(2&lt;F1414,2,F1414)*150*4/3</f>
        <v>400</v>
      </c>
      <c r="H1414" s="1">
        <f t="shared" ref="H1414" si="318">IF(F1414&gt;2,F1414-2,0)*150*5/3</f>
        <v>0</v>
      </c>
      <c r="I1414" s="1"/>
      <c r="J1414" s="77"/>
      <c r="K1414" s="7"/>
    </row>
    <row r="1415" spans="1:11" ht="16.2" x14ac:dyDescent="0.3">
      <c r="A1415" s="29"/>
      <c r="B1415" s="47" t="s">
        <v>233</v>
      </c>
      <c r="C1415" s="4"/>
      <c r="D1415" s="4" t="str">
        <f t="shared" si="311"/>
        <v/>
      </c>
      <c r="E1415" s="4"/>
      <c r="F1415" s="4"/>
      <c r="G1415" s="1"/>
      <c r="H1415" s="1"/>
      <c r="I1415" s="1"/>
      <c r="J1415" s="77"/>
      <c r="K1415" s="7"/>
    </row>
    <row r="1416" spans="1:11" ht="16.2" x14ac:dyDescent="0.3">
      <c r="A1416" s="29"/>
      <c r="B1416" s="47" t="s">
        <v>234</v>
      </c>
      <c r="C1416" s="4"/>
      <c r="D1416" s="4" t="str">
        <f t="shared" si="311"/>
        <v/>
      </c>
      <c r="E1416" s="4"/>
      <c r="F1416" s="4"/>
      <c r="G1416" s="1"/>
      <c r="H1416" s="1"/>
      <c r="I1416" s="1"/>
      <c r="J1416" s="77"/>
      <c r="K1416" s="7"/>
    </row>
    <row r="1417" spans="1:11" ht="16.2" x14ac:dyDescent="0.3">
      <c r="A1417" s="29"/>
      <c r="B1417" s="47" t="s">
        <v>235</v>
      </c>
      <c r="C1417" s="4"/>
      <c r="D1417" s="4" t="str">
        <f t="shared" si="311"/>
        <v/>
      </c>
      <c r="E1417" s="4"/>
      <c r="F1417" s="4"/>
      <c r="G1417" s="1"/>
      <c r="H1417" s="1"/>
      <c r="I1417" s="1"/>
      <c r="J1417" s="77"/>
      <c r="K1417" s="7"/>
    </row>
    <row r="1418" spans="1:11" ht="16.2" x14ac:dyDescent="0.3">
      <c r="A1418" s="29"/>
      <c r="B1418" s="47" t="s">
        <v>236</v>
      </c>
      <c r="C1418" s="4"/>
      <c r="D1418" s="4" t="str">
        <f t="shared" si="311"/>
        <v/>
      </c>
      <c r="E1418" s="4"/>
      <c r="F1418" s="4"/>
      <c r="G1418" s="1"/>
      <c r="H1418" s="1"/>
      <c r="I1418" s="1"/>
      <c r="J1418" s="77"/>
      <c r="K1418" s="7"/>
    </row>
    <row r="1419" spans="1:11" ht="16.2" x14ac:dyDescent="0.3">
      <c r="A1419" s="29"/>
      <c r="B1419" s="47" t="s">
        <v>237</v>
      </c>
      <c r="C1419" s="4"/>
      <c r="D1419" s="4" t="str">
        <f t="shared" si="311"/>
        <v/>
      </c>
      <c r="E1419" s="4"/>
      <c r="F1419" s="4"/>
      <c r="G1419" s="1"/>
      <c r="H1419" s="1"/>
      <c r="I1419" s="1"/>
      <c r="J1419" s="77"/>
      <c r="K1419" s="7"/>
    </row>
    <row r="1420" spans="1:11" ht="16.2" x14ac:dyDescent="0.3">
      <c r="A1420" s="29"/>
      <c r="B1420" s="47" t="s">
        <v>238</v>
      </c>
      <c r="C1420" s="4"/>
      <c r="D1420" s="4" t="str">
        <f t="shared" si="311"/>
        <v/>
      </c>
      <c r="E1420" s="4"/>
      <c r="F1420" s="4"/>
      <c r="G1420" s="1"/>
      <c r="H1420" s="1"/>
      <c r="I1420" s="1"/>
      <c r="J1420" s="77"/>
      <c r="K1420" s="7"/>
    </row>
    <row r="1421" spans="1:11" ht="16.2" x14ac:dyDescent="0.3">
      <c r="A1421" s="29"/>
      <c r="B1421" s="8" t="s">
        <v>59</v>
      </c>
      <c r="C1421" s="4"/>
      <c r="D1421" s="4">
        <v>116</v>
      </c>
      <c r="E1421" s="4"/>
      <c r="F1421" s="4">
        <f>SUM(F1395:F1420)</f>
        <v>20</v>
      </c>
      <c r="G1421" s="1"/>
      <c r="H1421" s="1"/>
      <c r="I1421" s="1"/>
      <c r="J1421" s="77">
        <v>17400</v>
      </c>
      <c r="K1421" s="7"/>
    </row>
    <row r="1422" spans="1:11" ht="32.4" x14ac:dyDescent="0.3">
      <c r="A1422" s="29"/>
      <c r="B1422" s="90" t="s">
        <v>1849</v>
      </c>
      <c r="C1422" s="4"/>
      <c r="D1422" s="4"/>
      <c r="E1422" s="4"/>
      <c r="F1422" s="4"/>
      <c r="G1422" s="1"/>
      <c r="H1422" s="1"/>
      <c r="I1422" s="1"/>
      <c r="J1422" s="43">
        <v>4000</v>
      </c>
      <c r="K1422" s="4"/>
    </row>
    <row r="1423" spans="1:11" ht="16.2" x14ac:dyDescent="0.3">
      <c r="A1423" s="29"/>
      <c r="B1423" s="8" t="s">
        <v>1817</v>
      </c>
      <c r="C1423" s="4"/>
      <c r="D1423" s="4"/>
      <c r="E1423" s="4"/>
      <c r="F1423" s="4"/>
      <c r="G1423" s="1"/>
      <c r="H1423" s="1"/>
      <c r="I1423" s="1"/>
      <c r="J1423" s="43">
        <v>21400</v>
      </c>
      <c r="K1423" s="4"/>
    </row>
    <row r="1424" spans="1:11" ht="16.2" x14ac:dyDescent="0.3">
      <c r="A1424" s="29"/>
      <c r="B1424" s="8" t="s">
        <v>1</v>
      </c>
      <c r="C1424" s="4"/>
      <c r="D1424" s="4"/>
      <c r="E1424" s="4"/>
      <c r="F1424" s="4"/>
      <c r="G1424" s="1"/>
      <c r="H1424" s="1"/>
      <c r="I1424" s="1"/>
      <c r="J1424" s="43">
        <v>26500</v>
      </c>
      <c r="K1424" s="4"/>
    </row>
    <row r="1425" spans="1:11" ht="16.2" x14ac:dyDescent="0.3">
      <c r="A1425" s="29"/>
      <c r="B1425" s="8" t="s">
        <v>405</v>
      </c>
      <c r="C1425" s="9"/>
      <c r="D1425" s="9" t="str">
        <f t="shared" si="311"/>
        <v/>
      </c>
      <c r="E1425" s="9"/>
      <c r="F1425" s="9"/>
      <c r="G1425" s="10"/>
      <c r="H1425" s="10"/>
      <c r="I1425" s="10"/>
      <c r="J1425" s="44">
        <v>5100</v>
      </c>
      <c r="K1425" s="9"/>
    </row>
    <row r="1426" spans="1:11" x14ac:dyDescent="0.3">
      <c r="A1426" s="29"/>
      <c r="K1426" s="29"/>
    </row>
    <row r="1427" spans="1:11" ht="16.2" x14ac:dyDescent="0.3">
      <c r="A1427" s="29"/>
      <c r="B1427" s="47" t="s">
        <v>241</v>
      </c>
      <c r="C1427" s="4"/>
      <c r="D1427" s="4" t="str">
        <f t="shared" ref="D1427:D1462" si="319">IF((OR(C1427&gt;12,C1427=12)),C1427-2,IF(C1427=8,C1427-1,""))</f>
        <v/>
      </c>
      <c r="E1427" s="4"/>
      <c r="F1427" s="4"/>
      <c r="G1427" s="1"/>
      <c r="H1427" s="1"/>
      <c r="I1427" s="1"/>
      <c r="J1427" s="77"/>
      <c r="K1427" s="7"/>
    </row>
    <row r="1428" spans="1:11" ht="16.2" x14ac:dyDescent="0.3">
      <c r="A1428" s="29"/>
      <c r="B1428" s="47" t="s">
        <v>239</v>
      </c>
      <c r="C1428" s="4"/>
      <c r="D1428" s="4" t="str">
        <f t="shared" si="319"/>
        <v/>
      </c>
      <c r="E1428" s="4"/>
      <c r="F1428" s="4"/>
      <c r="G1428" s="1"/>
      <c r="H1428" s="1"/>
      <c r="I1428" s="1"/>
      <c r="J1428" s="77"/>
      <c r="K1428" s="7"/>
    </row>
    <row r="1429" spans="1:11" ht="16.2" x14ac:dyDescent="0.3">
      <c r="A1429" s="29"/>
      <c r="B1429" s="47" t="s">
        <v>240</v>
      </c>
      <c r="C1429" s="4">
        <v>12</v>
      </c>
      <c r="D1429" s="4">
        <f t="shared" si="319"/>
        <v>10</v>
      </c>
      <c r="E1429" s="4">
        <f t="shared" ref="E1429:E1457" si="320">IF(D1429&lt;8,D1429,8)</f>
        <v>8</v>
      </c>
      <c r="F1429" s="4">
        <f t="shared" ref="F1429:F1457" si="321">D1429-8</f>
        <v>2</v>
      </c>
      <c r="G1429" s="1">
        <f t="shared" ref="G1429:G1455" si="322">IF(2&lt;F1429,2,F1429)*150*4/3</f>
        <v>400</v>
      </c>
      <c r="H1429" s="1">
        <f t="shared" ref="H1429:H1456" si="323">IF(F1429&gt;2,F1429-2,0)*150*5/3</f>
        <v>0</v>
      </c>
      <c r="I1429" s="1"/>
      <c r="J1429" s="77"/>
      <c r="K1429" s="7"/>
    </row>
    <row r="1430" spans="1:11" ht="16.2" x14ac:dyDescent="0.3">
      <c r="A1430" s="29"/>
      <c r="B1430" s="47" t="s">
        <v>242</v>
      </c>
      <c r="C1430" s="4">
        <v>12</v>
      </c>
      <c r="D1430" s="4">
        <f t="shared" si="319"/>
        <v>10</v>
      </c>
      <c r="E1430" s="4">
        <f t="shared" si="320"/>
        <v>8</v>
      </c>
      <c r="F1430" s="4">
        <f t="shared" si="321"/>
        <v>2</v>
      </c>
      <c r="G1430" s="1">
        <f t="shared" si="322"/>
        <v>400</v>
      </c>
      <c r="H1430" s="1">
        <f t="shared" si="323"/>
        <v>0</v>
      </c>
      <c r="I1430" s="1"/>
      <c r="J1430" s="77"/>
      <c r="K1430" s="7"/>
    </row>
    <row r="1431" spans="1:11" ht="16.2" x14ac:dyDescent="0.3">
      <c r="A1431" s="29"/>
      <c r="B1431" s="47" t="s">
        <v>243</v>
      </c>
      <c r="C1431" s="4">
        <v>12</v>
      </c>
      <c r="D1431" s="4">
        <f t="shared" si="319"/>
        <v>10</v>
      </c>
      <c r="E1431" s="4">
        <f t="shared" si="320"/>
        <v>8</v>
      </c>
      <c r="F1431" s="4">
        <f t="shared" si="321"/>
        <v>2</v>
      </c>
      <c r="G1431" s="1">
        <f t="shared" si="322"/>
        <v>400</v>
      </c>
      <c r="H1431" s="1">
        <f t="shared" si="323"/>
        <v>0</v>
      </c>
      <c r="I1431" s="1"/>
      <c r="J1431" s="77"/>
      <c r="K1431" s="7"/>
    </row>
    <row r="1432" spans="1:11" ht="16.2" x14ac:dyDescent="0.3">
      <c r="A1432" s="29"/>
      <c r="B1432" s="47" t="s">
        <v>244</v>
      </c>
      <c r="C1432" s="4">
        <v>8</v>
      </c>
      <c r="D1432" s="4">
        <f t="shared" si="319"/>
        <v>7</v>
      </c>
      <c r="E1432" s="4">
        <f t="shared" si="320"/>
        <v>7</v>
      </c>
      <c r="F1432" s="4"/>
      <c r="G1432" s="1"/>
      <c r="H1432" s="1"/>
      <c r="I1432" s="1"/>
      <c r="J1432" s="77"/>
      <c r="K1432" s="7"/>
    </row>
    <row r="1433" spans="1:11" ht="16.2" x14ac:dyDescent="0.3">
      <c r="A1433" s="29"/>
      <c r="B1433" s="47" t="s">
        <v>245</v>
      </c>
      <c r="C1433" s="4"/>
      <c r="D1433" s="4" t="str">
        <f t="shared" si="319"/>
        <v/>
      </c>
      <c r="E1433" s="4"/>
      <c r="F1433" s="4"/>
      <c r="G1433" s="1"/>
      <c r="H1433" s="1"/>
      <c r="I1433" s="1"/>
      <c r="J1433" s="77"/>
      <c r="K1433" s="7"/>
    </row>
    <row r="1434" spans="1:11" ht="16.2" x14ac:dyDescent="0.3">
      <c r="A1434" s="29"/>
      <c r="B1434" s="47" t="s">
        <v>246</v>
      </c>
      <c r="C1434" s="4">
        <v>8</v>
      </c>
      <c r="D1434" s="4">
        <f t="shared" si="319"/>
        <v>7</v>
      </c>
      <c r="E1434" s="4">
        <f t="shared" si="320"/>
        <v>7</v>
      </c>
      <c r="F1434" s="4"/>
      <c r="G1434" s="1"/>
      <c r="H1434" s="1"/>
      <c r="I1434" s="1"/>
      <c r="J1434" s="77"/>
      <c r="K1434" s="7"/>
    </row>
    <row r="1435" spans="1:11" ht="16.2" x14ac:dyDescent="0.3">
      <c r="A1435" s="29"/>
      <c r="B1435" s="47" t="s">
        <v>247</v>
      </c>
      <c r="C1435" s="4"/>
      <c r="D1435" s="4" t="str">
        <f t="shared" si="319"/>
        <v/>
      </c>
      <c r="E1435" s="4"/>
      <c r="F1435" s="4"/>
      <c r="G1435" s="1"/>
      <c r="H1435" s="1"/>
      <c r="I1435" s="1"/>
      <c r="J1435" s="77"/>
      <c r="K1435" s="7"/>
    </row>
    <row r="1436" spans="1:11" ht="16.2" x14ac:dyDescent="0.3">
      <c r="A1436" s="29"/>
      <c r="B1436" s="47" t="s">
        <v>248</v>
      </c>
      <c r="C1436" s="4">
        <v>12</v>
      </c>
      <c r="D1436" s="4">
        <f t="shared" si="319"/>
        <v>10</v>
      </c>
      <c r="E1436" s="4">
        <f t="shared" si="320"/>
        <v>8</v>
      </c>
      <c r="F1436" s="4">
        <f t="shared" si="321"/>
        <v>2</v>
      </c>
      <c r="G1436" s="1">
        <f t="shared" si="322"/>
        <v>400</v>
      </c>
      <c r="H1436" s="1">
        <f t="shared" si="323"/>
        <v>0</v>
      </c>
      <c r="I1436" s="1"/>
      <c r="J1436" s="77"/>
      <c r="K1436" s="7"/>
    </row>
    <row r="1437" spans="1:11" ht="16.2" x14ac:dyDescent="0.3">
      <c r="A1437" s="29"/>
      <c r="B1437" s="47" t="s">
        <v>249</v>
      </c>
      <c r="C1437" s="4">
        <v>12</v>
      </c>
      <c r="D1437" s="4">
        <f t="shared" si="319"/>
        <v>10</v>
      </c>
      <c r="E1437" s="4">
        <f t="shared" si="320"/>
        <v>8</v>
      </c>
      <c r="F1437" s="4">
        <f t="shared" si="321"/>
        <v>2</v>
      </c>
      <c r="G1437" s="1">
        <f t="shared" si="322"/>
        <v>400</v>
      </c>
      <c r="H1437" s="1">
        <f t="shared" si="323"/>
        <v>0</v>
      </c>
      <c r="I1437" s="1"/>
      <c r="J1437" s="77"/>
      <c r="K1437" s="7"/>
    </row>
    <row r="1438" spans="1:11" ht="16.2" x14ac:dyDescent="0.3">
      <c r="A1438" s="29"/>
      <c r="B1438" s="47" t="s">
        <v>250</v>
      </c>
      <c r="C1438" s="4">
        <v>12</v>
      </c>
      <c r="D1438" s="4">
        <f t="shared" si="319"/>
        <v>10</v>
      </c>
      <c r="E1438" s="4">
        <f t="shared" si="320"/>
        <v>8</v>
      </c>
      <c r="F1438" s="4">
        <f t="shared" si="321"/>
        <v>2</v>
      </c>
      <c r="G1438" s="1">
        <f t="shared" si="322"/>
        <v>400</v>
      </c>
      <c r="H1438" s="1">
        <f t="shared" si="323"/>
        <v>0</v>
      </c>
      <c r="I1438" s="1"/>
      <c r="J1438" s="77"/>
      <c r="K1438" s="7"/>
    </row>
    <row r="1439" spans="1:11" ht="16.2" x14ac:dyDescent="0.3">
      <c r="A1439" s="29"/>
      <c r="B1439" s="47" t="s">
        <v>251</v>
      </c>
      <c r="C1439" s="4">
        <v>6</v>
      </c>
      <c r="D1439" s="4">
        <v>6</v>
      </c>
      <c r="E1439" s="4">
        <f t="shared" si="320"/>
        <v>6</v>
      </c>
      <c r="F1439" s="4"/>
      <c r="G1439" s="1"/>
      <c r="H1439" s="1"/>
      <c r="I1439" s="1"/>
      <c r="J1439" s="77"/>
      <c r="K1439" s="7"/>
    </row>
    <row r="1440" spans="1:11" ht="16.2" x14ac:dyDescent="0.3">
      <c r="A1440" s="29"/>
      <c r="B1440" s="47" t="s">
        <v>252</v>
      </c>
      <c r="C1440" s="4"/>
      <c r="D1440" s="4" t="str">
        <f t="shared" si="319"/>
        <v/>
      </c>
      <c r="E1440" s="4"/>
      <c r="F1440" s="4"/>
      <c r="G1440" s="1"/>
      <c r="H1440" s="1"/>
      <c r="I1440" s="1"/>
      <c r="J1440" s="77"/>
      <c r="K1440" s="7"/>
    </row>
    <row r="1441" spans="1:11" ht="16.2" x14ac:dyDescent="0.3">
      <c r="A1441" s="29"/>
      <c r="B1441" s="47" t="s">
        <v>253</v>
      </c>
      <c r="C1441" s="4">
        <v>12</v>
      </c>
      <c r="D1441" s="4">
        <f t="shared" si="319"/>
        <v>10</v>
      </c>
      <c r="E1441" s="4">
        <f t="shared" si="320"/>
        <v>8</v>
      </c>
      <c r="F1441" s="4">
        <f t="shared" si="321"/>
        <v>2</v>
      </c>
      <c r="G1441" s="1">
        <f t="shared" si="322"/>
        <v>400</v>
      </c>
      <c r="H1441" s="1">
        <f t="shared" si="323"/>
        <v>0</v>
      </c>
      <c r="I1441" s="1"/>
      <c r="J1441" s="77"/>
      <c r="K1441" s="7"/>
    </row>
    <row r="1442" spans="1:11" ht="16.2" x14ac:dyDescent="0.3">
      <c r="A1442" s="29"/>
      <c r="B1442" s="47" t="s">
        <v>254</v>
      </c>
      <c r="C1442" s="4"/>
      <c r="D1442" s="4" t="str">
        <f t="shared" si="319"/>
        <v/>
      </c>
      <c r="E1442" s="4"/>
      <c r="F1442" s="4"/>
      <c r="G1442" s="1"/>
      <c r="H1442" s="1"/>
      <c r="I1442" s="1"/>
      <c r="J1442" s="77"/>
      <c r="K1442" s="7"/>
    </row>
    <row r="1443" spans="1:11" ht="16.2" x14ac:dyDescent="0.3">
      <c r="A1443" s="29"/>
      <c r="B1443" s="47" t="s">
        <v>255</v>
      </c>
      <c r="C1443" s="4">
        <v>12</v>
      </c>
      <c r="D1443" s="4">
        <f t="shared" si="319"/>
        <v>10</v>
      </c>
      <c r="E1443" s="4">
        <f t="shared" si="320"/>
        <v>8</v>
      </c>
      <c r="F1443" s="4">
        <f t="shared" si="321"/>
        <v>2</v>
      </c>
      <c r="G1443" s="1">
        <f t="shared" si="322"/>
        <v>400</v>
      </c>
      <c r="H1443" s="1">
        <f t="shared" si="323"/>
        <v>0</v>
      </c>
      <c r="I1443" s="1"/>
      <c r="J1443" s="77"/>
      <c r="K1443" s="7"/>
    </row>
    <row r="1444" spans="1:11" ht="16.2" x14ac:dyDescent="0.3">
      <c r="A1444" s="29"/>
      <c r="B1444" s="47" t="s">
        <v>256</v>
      </c>
      <c r="C1444" s="4">
        <v>12</v>
      </c>
      <c r="D1444" s="4">
        <f t="shared" si="319"/>
        <v>10</v>
      </c>
      <c r="E1444" s="4">
        <f t="shared" si="320"/>
        <v>8</v>
      </c>
      <c r="F1444" s="4">
        <f t="shared" si="321"/>
        <v>2</v>
      </c>
      <c r="G1444" s="1">
        <f t="shared" si="322"/>
        <v>400</v>
      </c>
      <c r="H1444" s="1">
        <f t="shared" si="323"/>
        <v>0</v>
      </c>
      <c r="I1444" s="1"/>
      <c r="J1444" s="77"/>
      <c r="K1444" s="7"/>
    </row>
    <row r="1445" spans="1:11" ht="16.2" x14ac:dyDescent="0.3">
      <c r="A1445" s="29"/>
      <c r="B1445" s="47" t="s">
        <v>257</v>
      </c>
      <c r="C1445" s="4">
        <v>12</v>
      </c>
      <c r="D1445" s="4">
        <f t="shared" si="319"/>
        <v>10</v>
      </c>
      <c r="E1445" s="4">
        <f t="shared" si="320"/>
        <v>8</v>
      </c>
      <c r="F1445" s="4">
        <f t="shared" si="321"/>
        <v>2</v>
      </c>
      <c r="G1445" s="1">
        <f t="shared" si="322"/>
        <v>400</v>
      </c>
      <c r="H1445" s="1">
        <f t="shared" si="323"/>
        <v>0</v>
      </c>
      <c r="I1445" s="1"/>
      <c r="J1445" s="77"/>
      <c r="K1445" s="7"/>
    </row>
    <row r="1446" spans="1:11" ht="16.2" x14ac:dyDescent="0.3">
      <c r="A1446" s="29"/>
      <c r="B1446" s="47" t="s">
        <v>258</v>
      </c>
      <c r="C1446" s="4">
        <v>8</v>
      </c>
      <c r="D1446" s="4">
        <f t="shared" si="319"/>
        <v>7</v>
      </c>
      <c r="E1446" s="4">
        <f t="shared" si="320"/>
        <v>7</v>
      </c>
      <c r="F1446" s="4"/>
      <c r="G1446" s="1"/>
      <c r="H1446" s="1"/>
      <c r="I1446" s="1"/>
      <c r="J1446" s="77"/>
      <c r="K1446" s="7"/>
    </row>
    <row r="1447" spans="1:11" ht="16.2" x14ac:dyDescent="0.3">
      <c r="A1447" s="29"/>
      <c r="B1447" s="47" t="s">
        <v>259</v>
      </c>
      <c r="C1447" s="4"/>
      <c r="D1447" s="4" t="str">
        <f t="shared" si="319"/>
        <v/>
      </c>
      <c r="E1447" s="4"/>
      <c r="F1447" s="4"/>
      <c r="G1447" s="1"/>
      <c r="H1447" s="1"/>
      <c r="I1447" s="1"/>
      <c r="J1447" s="77"/>
      <c r="K1447" s="7"/>
    </row>
    <row r="1448" spans="1:11" ht="16.2" x14ac:dyDescent="0.3">
      <c r="A1448" s="29"/>
      <c r="B1448" s="47" t="s">
        <v>260</v>
      </c>
      <c r="C1448" s="4">
        <v>12</v>
      </c>
      <c r="D1448" s="4">
        <f t="shared" si="319"/>
        <v>10</v>
      </c>
      <c r="E1448" s="4">
        <f t="shared" si="320"/>
        <v>8</v>
      </c>
      <c r="F1448" s="4">
        <f t="shared" si="321"/>
        <v>2</v>
      </c>
      <c r="G1448" s="1">
        <f t="shared" si="322"/>
        <v>400</v>
      </c>
      <c r="H1448" s="1">
        <f t="shared" si="323"/>
        <v>0</v>
      </c>
      <c r="I1448" s="1"/>
      <c r="J1448" s="77"/>
      <c r="K1448" s="7"/>
    </row>
    <row r="1449" spans="1:11" ht="16.2" x14ac:dyDescent="0.3">
      <c r="A1449" s="29"/>
      <c r="B1449" s="47" t="s">
        <v>261</v>
      </c>
      <c r="C1449" s="4">
        <v>12</v>
      </c>
      <c r="D1449" s="4">
        <f t="shared" si="319"/>
        <v>10</v>
      </c>
      <c r="E1449" s="4">
        <f t="shared" si="320"/>
        <v>8</v>
      </c>
      <c r="F1449" s="4">
        <f t="shared" si="321"/>
        <v>2</v>
      </c>
      <c r="G1449" s="1">
        <f t="shared" si="322"/>
        <v>400</v>
      </c>
      <c r="H1449" s="1">
        <f t="shared" si="323"/>
        <v>0</v>
      </c>
      <c r="I1449" s="1"/>
      <c r="J1449" s="77"/>
      <c r="K1449" s="7"/>
    </row>
    <row r="1450" spans="1:11" ht="16.2" x14ac:dyDescent="0.3">
      <c r="A1450" s="29"/>
      <c r="B1450" s="47" t="s">
        <v>262</v>
      </c>
      <c r="C1450" s="4">
        <v>12</v>
      </c>
      <c r="D1450" s="4">
        <f t="shared" si="319"/>
        <v>10</v>
      </c>
      <c r="E1450" s="4">
        <f t="shared" si="320"/>
        <v>8</v>
      </c>
      <c r="F1450" s="4">
        <f t="shared" si="321"/>
        <v>2</v>
      </c>
      <c r="G1450" s="1">
        <f t="shared" si="322"/>
        <v>400</v>
      </c>
      <c r="H1450" s="1">
        <f t="shared" si="323"/>
        <v>0</v>
      </c>
      <c r="I1450" s="1"/>
      <c r="J1450" s="77"/>
      <c r="K1450" s="7"/>
    </row>
    <row r="1451" spans="1:11" ht="16.2" x14ac:dyDescent="0.3">
      <c r="A1451" s="29"/>
      <c r="B1451" s="47" t="s">
        <v>263</v>
      </c>
      <c r="C1451" s="4">
        <v>12</v>
      </c>
      <c r="D1451" s="4">
        <f t="shared" si="319"/>
        <v>10</v>
      </c>
      <c r="E1451" s="4">
        <f t="shared" si="320"/>
        <v>8</v>
      </c>
      <c r="F1451" s="4">
        <f t="shared" si="321"/>
        <v>2</v>
      </c>
      <c r="G1451" s="1">
        <f t="shared" si="322"/>
        <v>400</v>
      </c>
      <c r="H1451" s="1">
        <f t="shared" si="323"/>
        <v>0</v>
      </c>
      <c r="I1451" s="1"/>
      <c r="J1451" s="77"/>
      <c r="K1451" s="7"/>
    </row>
    <row r="1452" spans="1:11" ht="16.2" x14ac:dyDescent="0.3">
      <c r="A1452" s="29"/>
      <c r="B1452" s="47" t="s">
        <v>264</v>
      </c>
      <c r="C1452" s="4">
        <v>12</v>
      </c>
      <c r="D1452" s="4">
        <f t="shared" si="319"/>
        <v>10</v>
      </c>
      <c r="E1452" s="4">
        <f t="shared" si="320"/>
        <v>8</v>
      </c>
      <c r="F1452" s="4">
        <f t="shared" si="321"/>
        <v>2</v>
      </c>
      <c r="G1452" s="1">
        <f t="shared" si="322"/>
        <v>400</v>
      </c>
      <c r="H1452" s="1">
        <f t="shared" si="323"/>
        <v>0</v>
      </c>
      <c r="I1452" s="1"/>
      <c r="J1452" s="77"/>
      <c r="K1452" s="7"/>
    </row>
    <row r="1453" spans="1:11" ht="16.2" x14ac:dyDescent="0.3">
      <c r="A1453" s="29"/>
      <c r="B1453" s="47" t="s">
        <v>265</v>
      </c>
      <c r="C1453" s="4"/>
      <c r="D1453" s="4" t="str">
        <f t="shared" si="319"/>
        <v/>
      </c>
      <c r="E1453" s="4"/>
      <c r="F1453" s="4"/>
      <c r="G1453" s="1"/>
      <c r="H1453" s="1"/>
      <c r="I1453" s="1"/>
      <c r="J1453" s="77"/>
      <c r="K1453" s="7"/>
    </row>
    <row r="1454" spans="1:11" ht="16.2" x14ac:dyDescent="0.3">
      <c r="A1454" s="29"/>
      <c r="B1454" s="47" t="s">
        <v>266</v>
      </c>
      <c r="C1454" s="4"/>
      <c r="D1454" s="4" t="str">
        <f t="shared" si="319"/>
        <v/>
      </c>
      <c r="E1454" s="4"/>
      <c r="F1454" s="4"/>
      <c r="G1454" s="1"/>
      <c r="H1454" s="1"/>
      <c r="I1454" s="1"/>
      <c r="J1454" s="77"/>
      <c r="K1454" s="7"/>
    </row>
    <row r="1455" spans="1:11" ht="16.2" x14ac:dyDescent="0.3">
      <c r="A1455" s="29"/>
      <c r="B1455" s="47" t="s">
        <v>267</v>
      </c>
      <c r="C1455" s="4">
        <v>12</v>
      </c>
      <c r="D1455" s="4">
        <f t="shared" si="319"/>
        <v>10</v>
      </c>
      <c r="E1455" s="4">
        <f t="shared" si="320"/>
        <v>8</v>
      </c>
      <c r="F1455" s="4">
        <f t="shared" si="321"/>
        <v>2</v>
      </c>
      <c r="G1455" s="1">
        <f t="shared" si="322"/>
        <v>400</v>
      </c>
      <c r="H1455" s="1">
        <f t="shared" si="323"/>
        <v>0</v>
      </c>
      <c r="I1455" s="1"/>
      <c r="J1455" s="77"/>
      <c r="K1455" s="7"/>
    </row>
    <row r="1456" spans="1:11" ht="16.2" x14ac:dyDescent="0.3">
      <c r="A1456" s="29"/>
      <c r="B1456" s="47" t="s">
        <v>268</v>
      </c>
      <c r="C1456" s="4">
        <v>12</v>
      </c>
      <c r="D1456" s="4">
        <f t="shared" si="319"/>
        <v>10</v>
      </c>
      <c r="E1456" s="4">
        <f t="shared" si="320"/>
        <v>8</v>
      </c>
      <c r="F1456" s="4">
        <f t="shared" si="321"/>
        <v>2</v>
      </c>
      <c r="G1456" s="1">
        <f t="shared" ref="G1456:G1457" si="324">IF(2&lt;F1456,2,F1456)*150*4/3</f>
        <v>400</v>
      </c>
      <c r="H1456" s="1">
        <f t="shared" si="323"/>
        <v>0</v>
      </c>
      <c r="I1456" s="1"/>
      <c r="J1456" s="77"/>
      <c r="K1456" s="7"/>
    </row>
    <row r="1457" spans="1:11" ht="16.2" x14ac:dyDescent="0.3">
      <c r="A1457" s="29"/>
      <c r="B1457" s="47" t="s">
        <v>269</v>
      </c>
      <c r="C1457" s="4">
        <v>12</v>
      </c>
      <c r="D1457" s="4">
        <f t="shared" si="319"/>
        <v>10</v>
      </c>
      <c r="E1457" s="4">
        <f t="shared" si="320"/>
        <v>8</v>
      </c>
      <c r="F1457" s="4">
        <f t="shared" si="321"/>
        <v>2</v>
      </c>
      <c r="G1457" s="1">
        <f t="shared" si="324"/>
        <v>400</v>
      </c>
      <c r="H1457" s="1">
        <f t="shared" ref="H1457" si="325">IF(F1457&gt;2,F1457-2,0)*150*5/3</f>
        <v>0</v>
      </c>
      <c r="I1457" s="1"/>
      <c r="J1457" s="77"/>
      <c r="K1457" s="7"/>
    </row>
    <row r="1458" spans="1:11" ht="16.2" x14ac:dyDescent="0.3">
      <c r="A1458" s="29"/>
      <c r="B1458" s="8" t="s">
        <v>59</v>
      </c>
      <c r="C1458" s="4"/>
      <c r="D1458" s="4">
        <v>171</v>
      </c>
      <c r="E1458" s="4"/>
      <c r="F1458" s="4">
        <f>SUM(F1429:F1457)</f>
        <v>36</v>
      </c>
      <c r="G1458" s="1"/>
      <c r="H1458" s="1"/>
      <c r="I1458" s="1"/>
      <c r="J1458" s="43">
        <v>25650</v>
      </c>
      <c r="K1458" s="4"/>
    </row>
    <row r="1459" spans="1:11" ht="32.4" x14ac:dyDescent="0.3">
      <c r="A1459" s="29"/>
      <c r="B1459" s="90" t="s">
        <v>1849</v>
      </c>
      <c r="C1459" s="4"/>
      <c r="D1459" s="4"/>
      <c r="E1459" s="4"/>
      <c r="F1459" s="4"/>
      <c r="G1459" s="1"/>
      <c r="H1459" s="1"/>
      <c r="I1459" s="1"/>
      <c r="J1459" s="43">
        <v>7200</v>
      </c>
      <c r="K1459" s="4"/>
    </row>
    <row r="1460" spans="1:11" ht="16.2" x14ac:dyDescent="0.3">
      <c r="A1460" s="29"/>
      <c r="B1460" s="8" t="s">
        <v>1817</v>
      </c>
      <c r="C1460" s="4"/>
      <c r="D1460" s="4"/>
      <c r="E1460" s="4"/>
      <c r="F1460" s="4"/>
      <c r="G1460" s="1"/>
      <c r="H1460" s="1"/>
      <c r="I1460" s="1"/>
      <c r="J1460" s="43">
        <v>32850</v>
      </c>
      <c r="K1460" s="4"/>
    </row>
    <row r="1461" spans="1:11" ht="16.2" x14ac:dyDescent="0.3">
      <c r="A1461" s="29"/>
      <c r="B1461" s="8" t="s">
        <v>1</v>
      </c>
      <c r="C1461" s="4"/>
      <c r="D1461" s="4"/>
      <c r="E1461" s="4"/>
      <c r="F1461" s="4"/>
      <c r="G1461" s="1"/>
      <c r="H1461" s="1"/>
      <c r="I1461" s="1"/>
      <c r="J1461" s="43">
        <v>36750</v>
      </c>
      <c r="K1461" s="4"/>
    </row>
    <row r="1462" spans="1:11" ht="16.2" x14ac:dyDescent="0.3">
      <c r="A1462" s="29"/>
      <c r="B1462" s="8" t="s">
        <v>405</v>
      </c>
      <c r="C1462" s="9"/>
      <c r="D1462" s="9" t="str">
        <f t="shared" si="319"/>
        <v/>
      </c>
      <c r="E1462" s="9"/>
      <c r="F1462" s="9"/>
      <c r="G1462" s="10"/>
      <c r="H1462" s="10"/>
      <c r="I1462" s="10"/>
      <c r="J1462" s="44">
        <v>3900</v>
      </c>
      <c r="K1462" s="9"/>
    </row>
    <row r="1463" spans="1:11" x14ac:dyDescent="0.3">
      <c r="A1463" s="29"/>
      <c r="K1463" s="29"/>
    </row>
    <row r="1464" spans="1:11" ht="16.2" x14ac:dyDescent="0.3">
      <c r="A1464" s="29"/>
      <c r="B1464" s="47" t="s">
        <v>270</v>
      </c>
      <c r="C1464" s="4">
        <v>12</v>
      </c>
      <c r="D1464" s="4">
        <f t="shared" ref="D1464:D1498" si="326">IF((OR(C1464&gt;12,C1464=12)),C1464-2,IF(C1464=8,C1464-1,""))</f>
        <v>10</v>
      </c>
      <c r="E1464" s="4">
        <f t="shared" ref="E1464:E1493" si="327">IF(D1464&lt;8,D1464,8)</f>
        <v>8</v>
      </c>
      <c r="F1464" s="4">
        <f t="shared" ref="F1464:F1493" si="328">D1464-8</f>
        <v>2</v>
      </c>
      <c r="G1464" s="1">
        <f t="shared" ref="G1464:G1493" si="329">IF(2&lt;F1464,2,F1464)*150*4/3</f>
        <v>400</v>
      </c>
      <c r="H1464" s="1">
        <f t="shared" ref="H1464:H1491" si="330">IF(F1464&gt;2,F1464-2,0)*150*5/3</f>
        <v>0</v>
      </c>
      <c r="I1464" s="1"/>
      <c r="J1464" s="77"/>
      <c r="K1464" s="7"/>
    </row>
    <row r="1465" spans="1:11" ht="16.2" x14ac:dyDescent="0.3">
      <c r="A1465" s="29"/>
      <c r="B1465" s="47" t="s">
        <v>271</v>
      </c>
      <c r="C1465" s="4">
        <v>12</v>
      </c>
      <c r="D1465" s="4">
        <f t="shared" si="326"/>
        <v>10</v>
      </c>
      <c r="E1465" s="4">
        <f t="shared" si="327"/>
        <v>8</v>
      </c>
      <c r="F1465" s="4">
        <f t="shared" si="328"/>
        <v>2</v>
      </c>
      <c r="G1465" s="1">
        <f t="shared" si="329"/>
        <v>400</v>
      </c>
      <c r="H1465" s="1">
        <f t="shared" si="330"/>
        <v>0</v>
      </c>
      <c r="I1465" s="1"/>
      <c r="J1465" s="77"/>
      <c r="K1465" s="7"/>
    </row>
    <row r="1466" spans="1:11" ht="16.2" x14ac:dyDescent="0.3">
      <c r="A1466" s="29"/>
      <c r="B1466" s="47" t="s">
        <v>272</v>
      </c>
      <c r="C1466" s="4">
        <v>8</v>
      </c>
      <c r="D1466" s="4">
        <f t="shared" si="326"/>
        <v>7</v>
      </c>
      <c r="E1466" s="4">
        <f t="shared" si="327"/>
        <v>7</v>
      </c>
      <c r="F1466" s="4"/>
      <c r="G1466" s="1"/>
      <c r="H1466" s="1"/>
      <c r="I1466" s="1"/>
      <c r="J1466" s="77"/>
      <c r="K1466" s="7"/>
    </row>
    <row r="1467" spans="1:11" ht="16.2" x14ac:dyDescent="0.3">
      <c r="A1467" s="29"/>
      <c r="B1467" s="47" t="s">
        <v>273</v>
      </c>
      <c r="C1467" s="4"/>
      <c r="D1467" s="4" t="str">
        <f t="shared" si="326"/>
        <v/>
      </c>
      <c r="E1467" s="4"/>
      <c r="F1467" s="4"/>
      <c r="G1467" s="1"/>
      <c r="H1467" s="1"/>
      <c r="I1467" s="1"/>
      <c r="J1467" s="77"/>
      <c r="K1467" s="7"/>
    </row>
    <row r="1468" spans="1:11" ht="16.2" x14ac:dyDescent="0.3">
      <c r="A1468" s="29"/>
      <c r="B1468" s="47" t="s">
        <v>274</v>
      </c>
      <c r="C1468" s="4">
        <v>12</v>
      </c>
      <c r="D1468" s="4">
        <f t="shared" si="326"/>
        <v>10</v>
      </c>
      <c r="E1468" s="4">
        <f t="shared" si="327"/>
        <v>8</v>
      </c>
      <c r="F1468" s="4">
        <f t="shared" si="328"/>
        <v>2</v>
      </c>
      <c r="G1468" s="1">
        <f t="shared" si="329"/>
        <v>400</v>
      </c>
      <c r="H1468" s="1">
        <f t="shared" si="330"/>
        <v>0</v>
      </c>
      <c r="I1468" s="1"/>
      <c r="J1468" s="77"/>
      <c r="K1468" s="7"/>
    </row>
    <row r="1469" spans="1:11" ht="16.2" x14ac:dyDescent="0.3">
      <c r="A1469" s="29"/>
      <c r="B1469" s="47" t="s">
        <v>275</v>
      </c>
      <c r="C1469" s="4">
        <v>12</v>
      </c>
      <c r="D1469" s="4">
        <f t="shared" si="326"/>
        <v>10</v>
      </c>
      <c r="E1469" s="4">
        <f t="shared" si="327"/>
        <v>8</v>
      </c>
      <c r="F1469" s="4">
        <f t="shared" si="328"/>
        <v>2</v>
      </c>
      <c r="G1469" s="1">
        <f t="shared" si="329"/>
        <v>400</v>
      </c>
      <c r="H1469" s="1">
        <f t="shared" si="330"/>
        <v>0</v>
      </c>
      <c r="I1469" s="1"/>
      <c r="J1469" s="77"/>
      <c r="K1469" s="7"/>
    </row>
    <row r="1470" spans="1:11" ht="16.2" x14ac:dyDescent="0.3">
      <c r="A1470" s="29"/>
      <c r="B1470" s="47" t="s">
        <v>276</v>
      </c>
      <c r="C1470" s="4">
        <v>12</v>
      </c>
      <c r="D1470" s="4">
        <f t="shared" si="326"/>
        <v>10</v>
      </c>
      <c r="E1470" s="4">
        <f t="shared" si="327"/>
        <v>8</v>
      </c>
      <c r="F1470" s="4">
        <f t="shared" si="328"/>
        <v>2</v>
      </c>
      <c r="G1470" s="1">
        <f t="shared" si="329"/>
        <v>400</v>
      </c>
      <c r="H1470" s="1">
        <f t="shared" si="330"/>
        <v>0</v>
      </c>
      <c r="I1470" s="1"/>
      <c r="J1470" s="77"/>
      <c r="K1470" s="7"/>
    </row>
    <row r="1471" spans="1:11" ht="16.2" x14ac:dyDescent="0.3">
      <c r="A1471" s="29"/>
      <c r="B1471" s="47" t="s">
        <v>277</v>
      </c>
      <c r="C1471" s="4">
        <v>12</v>
      </c>
      <c r="D1471" s="4">
        <f t="shared" si="326"/>
        <v>10</v>
      </c>
      <c r="E1471" s="4">
        <f t="shared" si="327"/>
        <v>8</v>
      </c>
      <c r="F1471" s="4">
        <f t="shared" si="328"/>
        <v>2</v>
      </c>
      <c r="G1471" s="1">
        <f t="shared" si="329"/>
        <v>400</v>
      </c>
      <c r="H1471" s="1">
        <f t="shared" si="330"/>
        <v>0</v>
      </c>
      <c r="I1471" s="1"/>
      <c r="J1471" s="77"/>
      <c r="K1471" s="7"/>
    </row>
    <row r="1472" spans="1:11" ht="16.2" x14ac:dyDescent="0.3">
      <c r="A1472" s="29"/>
      <c r="B1472" s="47" t="s">
        <v>278</v>
      </c>
      <c r="C1472" s="4">
        <v>12</v>
      </c>
      <c r="D1472" s="4">
        <f t="shared" si="326"/>
        <v>10</v>
      </c>
      <c r="E1472" s="4">
        <f t="shared" si="327"/>
        <v>8</v>
      </c>
      <c r="F1472" s="4">
        <f t="shared" si="328"/>
        <v>2</v>
      </c>
      <c r="G1472" s="1">
        <f t="shared" si="329"/>
        <v>400</v>
      </c>
      <c r="H1472" s="1">
        <f t="shared" si="330"/>
        <v>0</v>
      </c>
      <c r="I1472" s="1"/>
      <c r="J1472" s="77"/>
      <c r="K1472" s="7"/>
    </row>
    <row r="1473" spans="1:11" ht="16.2" x14ac:dyDescent="0.3">
      <c r="A1473" s="29"/>
      <c r="B1473" s="47" t="s">
        <v>279</v>
      </c>
      <c r="C1473" s="4">
        <v>8</v>
      </c>
      <c r="D1473" s="4">
        <f t="shared" si="326"/>
        <v>7</v>
      </c>
      <c r="E1473" s="4">
        <f t="shared" si="327"/>
        <v>7</v>
      </c>
      <c r="F1473" s="4"/>
      <c r="G1473" s="1"/>
      <c r="H1473" s="1"/>
      <c r="I1473" s="1"/>
      <c r="J1473" s="77"/>
      <c r="K1473" s="7"/>
    </row>
    <row r="1474" spans="1:11" ht="16.2" x14ac:dyDescent="0.3">
      <c r="A1474" s="29"/>
      <c r="B1474" s="47" t="s">
        <v>280</v>
      </c>
      <c r="C1474" s="4"/>
      <c r="D1474" s="4" t="str">
        <f t="shared" si="326"/>
        <v/>
      </c>
      <c r="E1474" s="4"/>
      <c r="F1474" s="4"/>
      <c r="G1474" s="1"/>
      <c r="H1474" s="1"/>
      <c r="I1474" s="1"/>
      <c r="J1474" s="77"/>
      <c r="K1474" s="7"/>
    </row>
    <row r="1475" spans="1:11" ht="16.2" x14ac:dyDescent="0.3">
      <c r="A1475" s="29"/>
      <c r="B1475" s="47" t="s">
        <v>281</v>
      </c>
      <c r="C1475" s="4"/>
      <c r="D1475" s="4" t="str">
        <f t="shared" si="326"/>
        <v/>
      </c>
      <c r="E1475" s="4"/>
      <c r="F1475" s="4"/>
      <c r="G1475" s="1"/>
      <c r="H1475" s="1"/>
      <c r="I1475" s="1"/>
      <c r="J1475" s="77"/>
      <c r="K1475" s="7"/>
    </row>
    <row r="1476" spans="1:11" ht="16.2" x14ac:dyDescent="0.3">
      <c r="A1476" s="29"/>
      <c r="B1476" s="47" t="s">
        <v>282</v>
      </c>
      <c r="C1476" s="4"/>
      <c r="D1476" s="4" t="str">
        <f t="shared" si="326"/>
        <v/>
      </c>
      <c r="E1476" s="4"/>
      <c r="F1476" s="4"/>
      <c r="G1476" s="1"/>
      <c r="H1476" s="1"/>
      <c r="I1476" s="1"/>
      <c r="J1476" s="77"/>
      <c r="K1476" s="7"/>
    </row>
    <row r="1477" spans="1:11" ht="16.2" x14ac:dyDescent="0.3">
      <c r="A1477" s="29"/>
      <c r="B1477" s="47" t="s">
        <v>283</v>
      </c>
      <c r="C1477" s="4">
        <v>12</v>
      </c>
      <c r="D1477" s="4">
        <f t="shared" si="326"/>
        <v>10</v>
      </c>
      <c r="E1477" s="4">
        <f t="shared" si="327"/>
        <v>8</v>
      </c>
      <c r="F1477" s="4">
        <f t="shared" si="328"/>
        <v>2</v>
      </c>
      <c r="G1477" s="1">
        <f t="shared" si="329"/>
        <v>400</v>
      </c>
      <c r="H1477" s="1">
        <f t="shared" si="330"/>
        <v>0</v>
      </c>
      <c r="I1477" s="1"/>
      <c r="J1477" s="77"/>
      <c r="K1477" s="7"/>
    </row>
    <row r="1478" spans="1:11" ht="16.2" x14ac:dyDescent="0.3">
      <c r="A1478" s="29"/>
      <c r="B1478" s="47" t="s">
        <v>284</v>
      </c>
      <c r="C1478" s="4">
        <v>12</v>
      </c>
      <c r="D1478" s="4">
        <f t="shared" si="326"/>
        <v>10</v>
      </c>
      <c r="E1478" s="4">
        <f t="shared" si="327"/>
        <v>8</v>
      </c>
      <c r="F1478" s="4">
        <f t="shared" si="328"/>
        <v>2</v>
      </c>
      <c r="G1478" s="1">
        <f t="shared" si="329"/>
        <v>400</v>
      </c>
      <c r="H1478" s="1">
        <f t="shared" si="330"/>
        <v>0</v>
      </c>
      <c r="I1478" s="1"/>
      <c r="J1478" s="77"/>
      <c r="K1478" s="7"/>
    </row>
    <row r="1479" spans="1:11" ht="16.2" x14ac:dyDescent="0.3">
      <c r="A1479" s="29"/>
      <c r="B1479" s="47" t="s">
        <v>285</v>
      </c>
      <c r="C1479" s="4">
        <v>12</v>
      </c>
      <c r="D1479" s="4">
        <f t="shared" si="326"/>
        <v>10</v>
      </c>
      <c r="E1479" s="4">
        <f t="shared" si="327"/>
        <v>8</v>
      </c>
      <c r="F1479" s="4">
        <f t="shared" si="328"/>
        <v>2</v>
      </c>
      <c r="G1479" s="1">
        <f t="shared" si="329"/>
        <v>400</v>
      </c>
      <c r="H1479" s="1">
        <f t="shared" si="330"/>
        <v>0</v>
      </c>
      <c r="I1479" s="1"/>
      <c r="J1479" s="77"/>
      <c r="K1479" s="7"/>
    </row>
    <row r="1480" spans="1:11" ht="16.2" x14ac:dyDescent="0.3">
      <c r="A1480" s="29"/>
      <c r="B1480" s="47" t="s">
        <v>286</v>
      </c>
      <c r="C1480" s="4">
        <v>8</v>
      </c>
      <c r="D1480" s="4">
        <f t="shared" si="326"/>
        <v>7</v>
      </c>
      <c r="E1480" s="4">
        <f t="shared" si="327"/>
        <v>7</v>
      </c>
      <c r="F1480" s="4"/>
      <c r="G1480" s="1"/>
      <c r="H1480" s="1"/>
      <c r="I1480" s="1"/>
      <c r="J1480" s="77"/>
      <c r="K1480" s="7"/>
    </row>
    <row r="1481" spans="1:11" ht="16.2" x14ac:dyDescent="0.3">
      <c r="A1481" s="29"/>
      <c r="B1481" s="47" t="s">
        <v>287</v>
      </c>
      <c r="C1481" s="4"/>
      <c r="D1481" s="4" t="str">
        <f t="shared" si="326"/>
        <v/>
      </c>
      <c r="E1481" s="4"/>
      <c r="F1481" s="4"/>
      <c r="G1481" s="1"/>
      <c r="H1481" s="1"/>
      <c r="I1481" s="1"/>
      <c r="J1481" s="77"/>
      <c r="K1481" s="7"/>
    </row>
    <row r="1482" spans="1:11" ht="16.2" x14ac:dyDescent="0.3">
      <c r="A1482" s="29"/>
      <c r="B1482" s="47" t="s">
        <v>288</v>
      </c>
      <c r="C1482" s="4">
        <v>12</v>
      </c>
      <c r="D1482" s="4">
        <f t="shared" si="326"/>
        <v>10</v>
      </c>
      <c r="E1482" s="4">
        <f t="shared" si="327"/>
        <v>8</v>
      </c>
      <c r="F1482" s="4">
        <f t="shared" si="328"/>
        <v>2</v>
      </c>
      <c r="G1482" s="1">
        <f t="shared" si="329"/>
        <v>400</v>
      </c>
      <c r="H1482" s="1">
        <f t="shared" si="330"/>
        <v>0</v>
      </c>
      <c r="I1482" s="1"/>
      <c r="J1482" s="77"/>
      <c r="K1482" s="7"/>
    </row>
    <row r="1483" spans="1:11" ht="16.2" x14ac:dyDescent="0.3">
      <c r="A1483" s="29"/>
      <c r="B1483" s="47" t="s">
        <v>289</v>
      </c>
      <c r="C1483" s="4">
        <v>12</v>
      </c>
      <c r="D1483" s="4">
        <f t="shared" si="326"/>
        <v>10</v>
      </c>
      <c r="E1483" s="4">
        <f t="shared" si="327"/>
        <v>8</v>
      </c>
      <c r="F1483" s="4">
        <f t="shared" si="328"/>
        <v>2</v>
      </c>
      <c r="G1483" s="1">
        <f t="shared" si="329"/>
        <v>400</v>
      </c>
      <c r="H1483" s="1">
        <f t="shared" si="330"/>
        <v>0</v>
      </c>
      <c r="I1483" s="1"/>
      <c r="J1483" s="77"/>
      <c r="K1483" s="7"/>
    </row>
    <row r="1484" spans="1:11" ht="16.2" x14ac:dyDescent="0.3">
      <c r="A1484" s="29"/>
      <c r="B1484" s="47" t="s">
        <v>290</v>
      </c>
      <c r="C1484" s="4">
        <v>12</v>
      </c>
      <c r="D1484" s="4">
        <f t="shared" si="326"/>
        <v>10</v>
      </c>
      <c r="E1484" s="4">
        <f t="shared" si="327"/>
        <v>8</v>
      </c>
      <c r="F1484" s="4">
        <f t="shared" si="328"/>
        <v>2</v>
      </c>
      <c r="G1484" s="1">
        <f t="shared" si="329"/>
        <v>400</v>
      </c>
      <c r="H1484" s="1">
        <f t="shared" si="330"/>
        <v>0</v>
      </c>
      <c r="I1484" s="1"/>
      <c r="J1484" s="77"/>
      <c r="K1484" s="7"/>
    </row>
    <row r="1485" spans="1:11" ht="16.2" x14ac:dyDescent="0.3">
      <c r="A1485" s="29"/>
      <c r="B1485" s="47" t="s">
        <v>291</v>
      </c>
      <c r="C1485" s="4">
        <v>12</v>
      </c>
      <c r="D1485" s="4">
        <f t="shared" si="326"/>
        <v>10</v>
      </c>
      <c r="E1485" s="4">
        <f t="shared" si="327"/>
        <v>8</v>
      </c>
      <c r="F1485" s="4">
        <f t="shared" si="328"/>
        <v>2</v>
      </c>
      <c r="G1485" s="1">
        <f t="shared" si="329"/>
        <v>400</v>
      </c>
      <c r="H1485" s="1">
        <f t="shared" si="330"/>
        <v>0</v>
      </c>
      <c r="I1485" s="1"/>
      <c r="J1485" s="77"/>
      <c r="K1485" s="7"/>
    </row>
    <row r="1486" spans="1:11" ht="16.2" x14ac:dyDescent="0.3">
      <c r="A1486" s="29"/>
      <c r="B1486" s="47" t="s">
        <v>292</v>
      </c>
      <c r="C1486" s="4">
        <v>12</v>
      </c>
      <c r="D1486" s="4">
        <f t="shared" si="326"/>
        <v>10</v>
      </c>
      <c r="E1486" s="4">
        <f t="shared" si="327"/>
        <v>8</v>
      </c>
      <c r="F1486" s="4">
        <f t="shared" si="328"/>
        <v>2</v>
      </c>
      <c r="G1486" s="1">
        <f t="shared" si="329"/>
        <v>400</v>
      </c>
      <c r="H1486" s="1">
        <f t="shared" si="330"/>
        <v>0</v>
      </c>
      <c r="I1486" s="1"/>
      <c r="J1486" s="77"/>
      <c r="K1486" s="7"/>
    </row>
    <row r="1487" spans="1:11" ht="16.2" x14ac:dyDescent="0.3">
      <c r="A1487" s="29"/>
      <c r="B1487" s="47" t="s">
        <v>293</v>
      </c>
      <c r="C1487" s="4">
        <v>8</v>
      </c>
      <c r="D1487" s="4">
        <f t="shared" si="326"/>
        <v>7</v>
      </c>
      <c r="E1487" s="4">
        <f t="shared" si="327"/>
        <v>7</v>
      </c>
      <c r="F1487" s="4"/>
      <c r="G1487" s="1"/>
      <c r="H1487" s="1"/>
      <c r="I1487" s="1"/>
      <c r="J1487" s="77"/>
      <c r="K1487" s="7"/>
    </row>
    <row r="1488" spans="1:11" ht="16.2" x14ac:dyDescent="0.3">
      <c r="A1488" s="29"/>
      <c r="B1488" s="47" t="s">
        <v>294</v>
      </c>
      <c r="C1488" s="4"/>
      <c r="D1488" s="4" t="str">
        <f t="shared" si="326"/>
        <v/>
      </c>
      <c r="E1488" s="4"/>
      <c r="F1488" s="4"/>
      <c r="G1488" s="1"/>
      <c r="H1488" s="1"/>
      <c r="I1488" s="1"/>
      <c r="J1488" s="77"/>
      <c r="K1488" s="7"/>
    </row>
    <row r="1489" spans="1:12" ht="16.2" x14ac:dyDescent="0.3">
      <c r="A1489" s="29"/>
      <c r="B1489" s="47" t="s">
        <v>295</v>
      </c>
      <c r="C1489" s="4"/>
      <c r="D1489" s="4" t="str">
        <f t="shared" si="326"/>
        <v/>
      </c>
      <c r="E1489" s="4"/>
      <c r="F1489" s="4"/>
      <c r="G1489" s="1"/>
      <c r="H1489" s="1"/>
      <c r="I1489" s="1"/>
      <c r="J1489" s="77"/>
      <c r="K1489" s="7"/>
    </row>
    <row r="1490" spans="1:12" ht="16.2" x14ac:dyDescent="0.3">
      <c r="A1490" s="29"/>
      <c r="B1490" s="47" t="s">
        <v>296</v>
      </c>
      <c r="C1490" s="4">
        <v>12</v>
      </c>
      <c r="D1490" s="4">
        <f t="shared" si="326"/>
        <v>10</v>
      </c>
      <c r="E1490" s="4">
        <f t="shared" si="327"/>
        <v>8</v>
      </c>
      <c r="F1490" s="4">
        <f t="shared" si="328"/>
        <v>2</v>
      </c>
      <c r="G1490" s="1">
        <f t="shared" si="329"/>
        <v>400</v>
      </c>
      <c r="H1490" s="1">
        <f t="shared" si="330"/>
        <v>0</v>
      </c>
      <c r="I1490" s="1"/>
      <c r="J1490" s="77"/>
      <c r="K1490" s="7"/>
    </row>
    <row r="1491" spans="1:12" ht="16.2" x14ac:dyDescent="0.3">
      <c r="A1491" s="29"/>
      <c r="B1491" s="47" t="s">
        <v>297</v>
      </c>
      <c r="C1491" s="4">
        <v>12</v>
      </c>
      <c r="D1491" s="4">
        <f t="shared" si="326"/>
        <v>10</v>
      </c>
      <c r="E1491" s="4">
        <f t="shared" si="327"/>
        <v>8</v>
      </c>
      <c r="F1491" s="4">
        <f t="shared" si="328"/>
        <v>2</v>
      </c>
      <c r="G1491" s="1">
        <f t="shared" si="329"/>
        <v>400</v>
      </c>
      <c r="H1491" s="1">
        <f t="shared" si="330"/>
        <v>0</v>
      </c>
      <c r="I1491" s="1"/>
      <c r="J1491" s="77"/>
      <c r="K1491" s="7"/>
    </row>
    <row r="1492" spans="1:12" ht="16.2" x14ac:dyDescent="0.3">
      <c r="A1492" s="29"/>
      <c r="B1492" s="47" t="s">
        <v>298</v>
      </c>
      <c r="C1492" s="4"/>
      <c r="D1492" s="4" t="str">
        <f t="shared" si="326"/>
        <v/>
      </c>
      <c r="E1492" s="4"/>
      <c r="F1492" s="4"/>
      <c r="G1492" s="1"/>
      <c r="H1492" s="1"/>
      <c r="I1492" s="1"/>
      <c r="J1492" s="77"/>
      <c r="K1492" s="7"/>
    </row>
    <row r="1493" spans="1:12" ht="16.2" x14ac:dyDescent="0.3">
      <c r="A1493" s="29"/>
      <c r="B1493" s="47" t="s">
        <v>299</v>
      </c>
      <c r="C1493" s="4">
        <v>12</v>
      </c>
      <c r="D1493" s="4">
        <f t="shared" si="326"/>
        <v>10</v>
      </c>
      <c r="E1493" s="4">
        <f t="shared" si="327"/>
        <v>8</v>
      </c>
      <c r="F1493" s="4">
        <f t="shared" si="328"/>
        <v>2</v>
      </c>
      <c r="G1493" s="1">
        <f t="shared" si="329"/>
        <v>400</v>
      </c>
      <c r="H1493" s="1">
        <f t="shared" ref="H1493:H1511" si="331">IF(F1493&gt;2,F1493-2,0)*150*5/3</f>
        <v>0</v>
      </c>
      <c r="I1493" s="1"/>
      <c r="J1493" s="77"/>
      <c r="K1493" s="7"/>
    </row>
    <row r="1494" spans="1:12" ht="16.2" x14ac:dyDescent="0.3">
      <c r="A1494" s="29"/>
      <c r="B1494" s="8" t="s">
        <v>59</v>
      </c>
      <c r="C1494" s="4"/>
      <c r="D1494" s="4">
        <v>172</v>
      </c>
      <c r="E1494" s="4"/>
      <c r="F1494" s="4">
        <f>SUM(F1464:F1493)</f>
        <v>36</v>
      </c>
      <c r="G1494" s="1"/>
      <c r="H1494" s="1"/>
      <c r="I1494" s="1"/>
      <c r="J1494" s="43">
        <v>25800</v>
      </c>
      <c r="K1494" s="4"/>
    </row>
    <row r="1495" spans="1:12" ht="32.4" x14ac:dyDescent="0.3">
      <c r="A1495" s="29"/>
      <c r="B1495" s="90" t="s">
        <v>1849</v>
      </c>
      <c r="C1495" s="4"/>
      <c r="D1495" s="4"/>
      <c r="E1495" s="4"/>
      <c r="F1495" s="4"/>
      <c r="G1495" s="1"/>
      <c r="H1495" s="1"/>
      <c r="I1495" s="1"/>
      <c r="J1495" s="43">
        <v>7200</v>
      </c>
      <c r="K1495" s="4"/>
    </row>
    <row r="1496" spans="1:12" ht="16.2" x14ac:dyDescent="0.3">
      <c r="A1496" s="29"/>
      <c r="B1496" s="8" t="s">
        <v>1817</v>
      </c>
      <c r="C1496" s="4"/>
      <c r="D1496" s="4"/>
      <c r="E1496" s="4"/>
      <c r="F1496" s="4"/>
      <c r="G1496" s="1"/>
      <c r="H1496" s="1"/>
      <c r="I1496" s="1"/>
      <c r="J1496" s="43">
        <v>33000</v>
      </c>
      <c r="K1496" s="4"/>
    </row>
    <row r="1497" spans="1:12" ht="16.2" x14ac:dyDescent="0.3">
      <c r="A1497" s="29"/>
      <c r="B1497" s="8" t="s">
        <v>1</v>
      </c>
      <c r="C1497" s="4"/>
      <c r="D1497" s="4"/>
      <c r="E1497" s="4"/>
      <c r="F1497" s="4"/>
      <c r="G1497" s="1"/>
      <c r="H1497" s="1"/>
      <c r="I1497" s="1"/>
      <c r="J1497" s="43">
        <v>37000</v>
      </c>
      <c r="K1497" s="4"/>
    </row>
    <row r="1498" spans="1:12" ht="16.2" x14ac:dyDescent="0.3">
      <c r="A1498" s="29"/>
      <c r="B1498" s="8" t="s">
        <v>405</v>
      </c>
      <c r="C1498" s="9"/>
      <c r="D1498" s="9" t="str">
        <f t="shared" si="326"/>
        <v/>
      </c>
      <c r="E1498" s="9"/>
      <c r="F1498" s="9"/>
      <c r="G1498" s="10"/>
      <c r="H1498" s="10"/>
      <c r="I1498" s="10"/>
      <c r="J1498" s="44">
        <v>4000</v>
      </c>
      <c r="K1498" s="9"/>
    </row>
    <row r="1499" spans="1:12" x14ac:dyDescent="0.3">
      <c r="A1499" s="29"/>
      <c r="K1499" s="29"/>
    </row>
    <row r="1500" spans="1:12" x14ac:dyDescent="0.3">
      <c r="A1500" s="29"/>
      <c r="K1500" s="29"/>
    </row>
    <row r="1501" spans="1:12" ht="16.2" x14ac:dyDescent="0.3">
      <c r="A1501" s="29"/>
      <c r="B1501" s="47" t="s">
        <v>300</v>
      </c>
      <c r="C1501" s="4">
        <v>8</v>
      </c>
      <c r="D1501" s="4">
        <f t="shared" ref="D1501:D1536" si="332">IF((OR(C1501&gt;12,C1501=12)),C1501-2,IF(C1501=8,C1501-1,""))</f>
        <v>7</v>
      </c>
      <c r="E1501" s="4">
        <f t="shared" ref="E1501:E1531" si="333">IF(D1501&lt;8,D1501,8)</f>
        <v>7</v>
      </c>
      <c r="F1501" s="4"/>
      <c r="G1501" s="1"/>
      <c r="H1501" s="1"/>
      <c r="I1501" s="1"/>
      <c r="J1501" s="77"/>
      <c r="K1501" s="7"/>
      <c r="L1501" s="5"/>
    </row>
    <row r="1502" spans="1:12" ht="16.2" x14ac:dyDescent="0.3">
      <c r="A1502" s="29"/>
      <c r="B1502" s="47" t="s">
        <v>301</v>
      </c>
      <c r="C1502" s="4"/>
      <c r="D1502" s="4" t="str">
        <f t="shared" si="332"/>
        <v/>
      </c>
      <c r="E1502" s="4"/>
      <c r="F1502" s="4"/>
      <c r="G1502" s="1"/>
      <c r="H1502" s="1"/>
      <c r="I1502" s="1"/>
      <c r="J1502" s="77"/>
      <c r="K1502" s="7"/>
      <c r="L1502" s="5"/>
    </row>
    <row r="1503" spans="1:12" ht="16.2" x14ac:dyDescent="0.3">
      <c r="A1503" s="29"/>
      <c r="B1503" s="47" t="s">
        <v>302</v>
      </c>
      <c r="C1503" s="4">
        <v>12</v>
      </c>
      <c r="D1503" s="4">
        <f t="shared" si="332"/>
        <v>10</v>
      </c>
      <c r="E1503" s="4">
        <f t="shared" si="333"/>
        <v>8</v>
      </c>
      <c r="F1503" s="4">
        <f t="shared" ref="F1503:F1531" si="334">D1503-8</f>
        <v>2</v>
      </c>
      <c r="G1503" s="1">
        <f t="shared" ref="G1503:G1511" si="335">IF(2&lt;F1503,2,F1503)*150*4/3</f>
        <v>400</v>
      </c>
      <c r="H1503" s="1">
        <f t="shared" si="331"/>
        <v>0</v>
      </c>
      <c r="I1503" s="1"/>
      <c r="J1503" s="77"/>
      <c r="K1503" s="7"/>
      <c r="L1503" s="5"/>
    </row>
    <row r="1504" spans="1:12" ht="16.2" x14ac:dyDescent="0.3">
      <c r="A1504" s="29"/>
      <c r="B1504" s="47" t="s">
        <v>303</v>
      </c>
      <c r="C1504" s="4">
        <v>12</v>
      </c>
      <c r="D1504" s="4">
        <f t="shared" si="332"/>
        <v>10</v>
      </c>
      <c r="E1504" s="4">
        <f t="shared" si="333"/>
        <v>8</v>
      </c>
      <c r="F1504" s="4">
        <f t="shared" si="334"/>
        <v>2</v>
      </c>
      <c r="G1504" s="1">
        <f t="shared" si="335"/>
        <v>400</v>
      </c>
      <c r="H1504" s="1">
        <f t="shared" si="331"/>
        <v>0</v>
      </c>
      <c r="I1504" s="1"/>
      <c r="J1504" s="77"/>
      <c r="K1504" s="7"/>
      <c r="L1504" s="5"/>
    </row>
    <row r="1505" spans="1:12" ht="16.2" x14ac:dyDescent="0.3">
      <c r="A1505" s="29"/>
      <c r="B1505" s="47" t="s">
        <v>304</v>
      </c>
      <c r="C1505" s="4">
        <v>12</v>
      </c>
      <c r="D1505" s="4">
        <f t="shared" si="332"/>
        <v>10</v>
      </c>
      <c r="E1505" s="4">
        <f t="shared" si="333"/>
        <v>8</v>
      </c>
      <c r="F1505" s="4">
        <f t="shared" si="334"/>
        <v>2</v>
      </c>
      <c r="G1505" s="1">
        <f t="shared" si="335"/>
        <v>400</v>
      </c>
      <c r="H1505" s="1">
        <f t="shared" si="331"/>
        <v>0</v>
      </c>
      <c r="I1505" s="1"/>
      <c r="J1505" s="77"/>
      <c r="K1505" s="7"/>
      <c r="L1505" s="5"/>
    </row>
    <row r="1506" spans="1:12" ht="16.2" x14ac:dyDescent="0.3">
      <c r="A1506" s="29"/>
      <c r="B1506" s="47" t="s">
        <v>305</v>
      </c>
      <c r="C1506" s="4">
        <v>12</v>
      </c>
      <c r="D1506" s="4">
        <f t="shared" si="332"/>
        <v>10</v>
      </c>
      <c r="E1506" s="4">
        <f t="shared" si="333"/>
        <v>8</v>
      </c>
      <c r="F1506" s="4">
        <f t="shared" si="334"/>
        <v>2</v>
      </c>
      <c r="G1506" s="1">
        <f t="shared" si="335"/>
        <v>400</v>
      </c>
      <c r="H1506" s="1">
        <f t="shared" si="331"/>
        <v>0</v>
      </c>
      <c r="I1506" s="1"/>
      <c r="J1506" s="77"/>
      <c r="K1506" s="7"/>
      <c r="L1506" s="5"/>
    </row>
    <row r="1507" spans="1:12" ht="16.2" x14ac:dyDescent="0.3">
      <c r="A1507" s="29"/>
      <c r="B1507" s="47" t="s">
        <v>306</v>
      </c>
      <c r="C1507" s="4">
        <v>12</v>
      </c>
      <c r="D1507" s="4">
        <f t="shared" si="332"/>
        <v>10</v>
      </c>
      <c r="E1507" s="4">
        <f t="shared" si="333"/>
        <v>8</v>
      </c>
      <c r="F1507" s="4">
        <f t="shared" si="334"/>
        <v>2</v>
      </c>
      <c r="G1507" s="1">
        <f t="shared" si="335"/>
        <v>400</v>
      </c>
      <c r="H1507" s="1">
        <f t="shared" si="331"/>
        <v>0</v>
      </c>
      <c r="I1507" s="1"/>
      <c r="J1507" s="77"/>
      <c r="K1507" s="7"/>
      <c r="L1507" s="5"/>
    </row>
    <row r="1508" spans="1:12" ht="16.2" x14ac:dyDescent="0.3">
      <c r="A1508" s="29"/>
      <c r="B1508" s="47" t="s">
        <v>307</v>
      </c>
      <c r="C1508" s="4">
        <v>8</v>
      </c>
      <c r="D1508" s="4">
        <f t="shared" si="332"/>
        <v>7</v>
      </c>
      <c r="E1508" s="4">
        <f t="shared" si="333"/>
        <v>7</v>
      </c>
      <c r="F1508" s="4"/>
      <c r="G1508" s="1"/>
      <c r="H1508" s="1"/>
      <c r="I1508" s="1"/>
      <c r="J1508" s="77"/>
      <c r="K1508" s="7"/>
      <c r="L1508" s="5"/>
    </row>
    <row r="1509" spans="1:12" ht="16.2" x14ac:dyDescent="0.3">
      <c r="A1509" s="29"/>
      <c r="B1509" s="47" t="s">
        <v>308</v>
      </c>
      <c r="C1509" s="4"/>
      <c r="D1509" s="4" t="str">
        <f t="shared" si="332"/>
        <v/>
      </c>
      <c r="E1509" s="4"/>
      <c r="F1509" s="4"/>
      <c r="G1509" s="1"/>
      <c r="H1509" s="1"/>
      <c r="I1509" s="1"/>
      <c r="J1509" s="77"/>
      <c r="K1509" s="7"/>
      <c r="L1509" s="5"/>
    </row>
    <row r="1510" spans="1:12" ht="16.2" x14ac:dyDescent="0.3">
      <c r="A1510" s="29"/>
      <c r="B1510" s="47" t="s">
        <v>309</v>
      </c>
      <c r="C1510" s="4">
        <v>12</v>
      </c>
      <c r="D1510" s="4">
        <f t="shared" si="332"/>
        <v>10</v>
      </c>
      <c r="E1510" s="4">
        <f t="shared" si="333"/>
        <v>8</v>
      </c>
      <c r="F1510" s="4">
        <f t="shared" si="334"/>
        <v>2</v>
      </c>
      <c r="G1510" s="1">
        <f t="shared" si="335"/>
        <v>400</v>
      </c>
      <c r="H1510" s="1">
        <f t="shared" si="331"/>
        <v>0</v>
      </c>
      <c r="I1510" s="1"/>
      <c r="J1510" s="77"/>
      <c r="K1510" s="7"/>
      <c r="L1510" s="5"/>
    </row>
    <row r="1511" spans="1:12" ht="16.2" x14ac:dyDescent="0.3">
      <c r="A1511" s="29"/>
      <c r="B1511" s="47" t="s">
        <v>310</v>
      </c>
      <c r="C1511" s="4">
        <v>12</v>
      </c>
      <c r="D1511" s="4">
        <f t="shared" si="332"/>
        <v>10</v>
      </c>
      <c r="E1511" s="4">
        <f t="shared" si="333"/>
        <v>8</v>
      </c>
      <c r="F1511" s="4">
        <f t="shared" si="334"/>
        <v>2</v>
      </c>
      <c r="G1511" s="1">
        <f t="shared" si="335"/>
        <v>400</v>
      </c>
      <c r="H1511" s="1">
        <f t="shared" si="331"/>
        <v>0</v>
      </c>
      <c r="I1511" s="1"/>
      <c r="J1511" s="77"/>
      <c r="K1511" s="7"/>
      <c r="L1511" s="5"/>
    </row>
    <row r="1512" spans="1:12" s="140" customFormat="1" ht="32.4" x14ac:dyDescent="0.3">
      <c r="A1512" s="139"/>
      <c r="B1512" s="114" t="s">
        <v>1826</v>
      </c>
      <c r="C1512" s="30">
        <v>12</v>
      </c>
      <c r="D1512" s="30">
        <f t="shared" si="332"/>
        <v>10</v>
      </c>
      <c r="E1512" s="1">
        <f t="shared" si="333"/>
        <v>8</v>
      </c>
      <c r="F1512" s="30">
        <f t="shared" si="334"/>
        <v>2</v>
      </c>
      <c r="G1512" s="23">
        <f>ROUND(IF(2&lt;F1512,2,F1512)*158*4/3,0)</f>
        <v>421</v>
      </c>
      <c r="H1512" s="30">
        <f>IF(F1512&gt;2,F1512-2,0)*158*5/3</f>
        <v>0</v>
      </c>
      <c r="I1512" s="30"/>
      <c r="J1512" s="115"/>
      <c r="K1512" s="23">
        <f>158*8*2+158*2*4/3</f>
        <v>2949.3333333333335</v>
      </c>
      <c r="L1512" s="189"/>
    </row>
    <row r="1513" spans="1:12" ht="16.2" x14ac:dyDescent="0.3">
      <c r="A1513" s="29"/>
      <c r="B1513" s="47" t="s">
        <v>311</v>
      </c>
      <c r="C1513" s="4">
        <v>12</v>
      </c>
      <c r="D1513" s="4">
        <f t="shared" si="332"/>
        <v>10</v>
      </c>
      <c r="E1513" s="4">
        <f t="shared" si="333"/>
        <v>8</v>
      </c>
      <c r="F1513" s="4">
        <f t="shared" si="334"/>
        <v>2</v>
      </c>
      <c r="G1513" s="20">
        <f t="shared" ref="G1513:G1531" si="336">ROUND(IF(2&lt;F1513,2,F1513)*158*4/3,0)</f>
        <v>421</v>
      </c>
      <c r="H1513" s="1">
        <f t="shared" ref="H1513:H1531" si="337">IF(F1513&gt;2,F1513-2,0)*158*5/3</f>
        <v>0</v>
      </c>
      <c r="I1513" s="1"/>
      <c r="J1513" s="91"/>
      <c r="K1513" s="21"/>
      <c r="L1513" s="5"/>
    </row>
    <row r="1514" spans="1:12" ht="16.2" x14ac:dyDescent="0.3">
      <c r="A1514" s="29"/>
      <c r="B1514" s="47" t="s">
        <v>312</v>
      </c>
      <c r="C1514" s="4">
        <v>12</v>
      </c>
      <c r="D1514" s="4">
        <f t="shared" si="332"/>
        <v>10</v>
      </c>
      <c r="E1514" s="4">
        <f t="shared" si="333"/>
        <v>8</v>
      </c>
      <c r="F1514" s="4">
        <f t="shared" si="334"/>
        <v>2</v>
      </c>
      <c r="G1514" s="20">
        <f t="shared" si="336"/>
        <v>421</v>
      </c>
      <c r="H1514" s="1">
        <f t="shared" si="337"/>
        <v>0</v>
      </c>
      <c r="I1514" s="1"/>
      <c r="J1514" s="91"/>
      <c r="K1514" s="21"/>
      <c r="L1514" s="5"/>
    </row>
    <row r="1515" spans="1:12" ht="16.2" x14ac:dyDescent="0.3">
      <c r="A1515" s="29"/>
      <c r="B1515" s="47" t="s">
        <v>313</v>
      </c>
      <c r="C1515" s="4">
        <v>8</v>
      </c>
      <c r="D1515" s="4">
        <f t="shared" si="332"/>
        <v>7</v>
      </c>
      <c r="E1515" s="4">
        <f t="shared" si="333"/>
        <v>7</v>
      </c>
      <c r="F1515" s="4"/>
      <c r="G1515" s="20"/>
      <c r="H1515" s="1"/>
      <c r="I1515" s="1"/>
      <c r="J1515" s="91"/>
      <c r="K1515" s="21"/>
      <c r="L1515" s="5"/>
    </row>
    <row r="1516" spans="1:12" ht="16.2" x14ac:dyDescent="0.3">
      <c r="A1516" s="29"/>
      <c r="B1516" s="47" t="s">
        <v>314</v>
      </c>
      <c r="C1516" s="4"/>
      <c r="D1516" s="4" t="str">
        <f t="shared" si="332"/>
        <v/>
      </c>
      <c r="E1516" s="4"/>
      <c r="F1516" s="4"/>
      <c r="G1516" s="20"/>
      <c r="H1516" s="1"/>
      <c r="I1516" s="1"/>
      <c r="J1516" s="91"/>
      <c r="K1516" s="21"/>
      <c r="L1516" s="5"/>
    </row>
    <row r="1517" spans="1:12" ht="16.2" x14ac:dyDescent="0.3">
      <c r="A1517" s="29"/>
      <c r="B1517" s="47" t="s">
        <v>315</v>
      </c>
      <c r="C1517" s="4">
        <v>12</v>
      </c>
      <c r="D1517" s="4">
        <f t="shared" si="332"/>
        <v>10</v>
      </c>
      <c r="E1517" s="4">
        <f t="shared" si="333"/>
        <v>8</v>
      </c>
      <c r="F1517" s="4">
        <f t="shared" si="334"/>
        <v>2</v>
      </c>
      <c r="G1517" s="20">
        <f t="shared" si="336"/>
        <v>421</v>
      </c>
      <c r="H1517" s="1">
        <f t="shared" si="337"/>
        <v>0</v>
      </c>
      <c r="I1517" s="1"/>
      <c r="J1517" s="91"/>
      <c r="K1517" s="21"/>
      <c r="L1517" s="5"/>
    </row>
    <row r="1518" spans="1:12" ht="16.2" x14ac:dyDescent="0.3">
      <c r="A1518" s="29"/>
      <c r="B1518" s="47" t="s">
        <v>316</v>
      </c>
      <c r="C1518" s="4">
        <v>12</v>
      </c>
      <c r="D1518" s="4">
        <f t="shared" si="332"/>
        <v>10</v>
      </c>
      <c r="E1518" s="4">
        <f t="shared" si="333"/>
        <v>8</v>
      </c>
      <c r="F1518" s="4">
        <f t="shared" si="334"/>
        <v>2</v>
      </c>
      <c r="G1518" s="20">
        <f t="shared" si="336"/>
        <v>421</v>
      </c>
      <c r="H1518" s="1">
        <f t="shared" si="337"/>
        <v>0</v>
      </c>
      <c r="I1518" s="1"/>
      <c r="J1518" s="91"/>
      <c r="K1518" s="21"/>
      <c r="L1518" s="5"/>
    </row>
    <row r="1519" spans="1:12" ht="16.2" x14ac:dyDescent="0.3">
      <c r="A1519" s="29"/>
      <c r="B1519" s="47" t="s">
        <v>317</v>
      </c>
      <c r="C1519" s="4">
        <v>12</v>
      </c>
      <c r="D1519" s="4">
        <f t="shared" si="332"/>
        <v>10</v>
      </c>
      <c r="E1519" s="4">
        <f t="shared" si="333"/>
        <v>8</v>
      </c>
      <c r="F1519" s="4">
        <f t="shared" si="334"/>
        <v>2</v>
      </c>
      <c r="G1519" s="20">
        <f t="shared" si="336"/>
        <v>421</v>
      </c>
      <c r="H1519" s="1">
        <f t="shared" si="337"/>
        <v>0</v>
      </c>
      <c r="I1519" s="1"/>
      <c r="J1519" s="91"/>
      <c r="K1519" s="21"/>
      <c r="L1519" s="5"/>
    </row>
    <row r="1520" spans="1:12" ht="16.2" x14ac:dyDescent="0.3">
      <c r="A1520" s="29"/>
      <c r="B1520" s="47" t="s">
        <v>318</v>
      </c>
      <c r="C1520" s="4">
        <v>12</v>
      </c>
      <c r="D1520" s="4">
        <f t="shared" si="332"/>
        <v>10</v>
      </c>
      <c r="E1520" s="4">
        <f t="shared" si="333"/>
        <v>8</v>
      </c>
      <c r="F1520" s="4">
        <f t="shared" si="334"/>
        <v>2</v>
      </c>
      <c r="G1520" s="20">
        <f t="shared" si="336"/>
        <v>421</v>
      </c>
      <c r="H1520" s="1">
        <f t="shared" si="337"/>
        <v>0</v>
      </c>
      <c r="I1520" s="1"/>
      <c r="J1520" s="91"/>
      <c r="K1520" s="21"/>
      <c r="L1520" s="5"/>
    </row>
    <row r="1521" spans="1:12" ht="16.2" x14ac:dyDescent="0.3">
      <c r="A1521" s="29"/>
      <c r="B1521" s="47" t="s">
        <v>319</v>
      </c>
      <c r="C1521" s="4">
        <v>8</v>
      </c>
      <c r="D1521" s="4">
        <f t="shared" si="332"/>
        <v>7</v>
      </c>
      <c r="E1521" s="4">
        <f t="shared" si="333"/>
        <v>7</v>
      </c>
      <c r="F1521" s="4"/>
      <c r="G1521" s="20"/>
      <c r="H1521" s="1"/>
      <c r="I1521" s="1"/>
      <c r="J1521" s="91"/>
      <c r="K1521" s="21"/>
      <c r="L1521" s="5"/>
    </row>
    <row r="1522" spans="1:12" ht="16.2" x14ac:dyDescent="0.3">
      <c r="A1522" s="29"/>
      <c r="B1522" s="47" t="s">
        <v>320</v>
      </c>
      <c r="C1522" s="4"/>
      <c r="D1522" s="4" t="str">
        <f t="shared" si="332"/>
        <v/>
      </c>
      <c r="E1522" s="4"/>
      <c r="F1522" s="4"/>
      <c r="G1522" s="20"/>
      <c r="H1522" s="1"/>
      <c r="I1522" s="1"/>
      <c r="J1522" s="91"/>
      <c r="K1522" s="21"/>
      <c r="L1522" s="5"/>
    </row>
    <row r="1523" spans="1:12" ht="16.2" x14ac:dyDescent="0.3">
      <c r="A1523" s="29"/>
      <c r="B1523" s="47" t="s">
        <v>321</v>
      </c>
      <c r="C1523" s="4"/>
      <c r="D1523" s="4" t="str">
        <f t="shared" si="332"/>
        <v/>
      </c>
      <c r="E1523" s="4"/>
      <c r="F1523" s="4"/>
      <c r="G1523" s="20"/>
      <c r="H1523" s="1"/>
      <c r="I1523" s="1"/>
      <c r="J1523" s="91"/>
      <c r="K1523" s="21"/>
      <c r="L1523" s="5"/>
    </row>
    <row r="1524" spans="1:12" ht="16.2" x14ac:dyDescent="0.3">
      <c r="A1524" s="29"/>
      <c r="B1524" s="47" t="s">
        <v>322</v>
      </c>
      <c r="C1524" s="4">
        <v>12</v>
      </c>
      <c r="D1524" s="4">
        <f t="shared" si="332"/>
        <v>10</v>
      </c>
      <c r="E1524" s="4">
        <f t="shared" si="333"/>
        <v>8</v>
      </c>
      <c r="F1524" s="4">
        <f t="shared" si="334"/>
        <v>2</v>
      </c>
      <c r="G1524" s="20">
        <f t="shared" si="336"/>
        <v>421</v>
      </c>
      <c r="H1524" s="1">
        <f t="shared" si="337"/>
        <v>0</v>
      </c>
      <c r="I1524" s="1"/>
      <c r="J1524" s="91"/>
      <c r="K1524" s="21"/>
      <c r="L1524" s="5"/>
    </row>
    <row r="1525" spans="1:12" ht="16.2" x14ac:dyDescent="0.3">
      <c r="A1525" s="29"/>
      <c r="B1525" s="47" t="s">
        <v>323</v>
      </c>
      <c r="C1525" s="4">
        <v>12</v>
      </c>
      <c r="D1525" s="4">
        <f t="shared" si="332"/>
        <v>10</v>
      </c>
      <c r="E1525" s="4">
        <f t="shared" si="333"/>
        <v>8</v>
      </c>
      <c r="F1525" s="4">
        <f t="shared" si="334"/>
        <v>2</v>
      </c>
      <c r="G1525" s="20">
        <f t="shared" si="336"/>
        <v>421</v>
      </c>
      <c r="H1525" s="1">
        <f t="shared" si="337"/>
        <v>0</v>
      </c>
      <c r="I1525" s="1"/>
      <c r="J1525" s="91"/>
      <c r="K1525" s="21"/>
      <c r="L1525" s="5"/>
    </row>
    <row r="1526" spans="1:12" ht="16.2" x14ac:dyDescent="0.3">
      <c r="A1526" s="29"/>
      <c r="B1526" s="47" t="s">
        <v>324</v>
      </c>
      <c r="C1526" s="4">
        <v>12</v>
      </c>
      <c r="D1526" s="4">
        <f t="shared" si="332"/>
        <v>10</v>
      </c>
      <c r="E1526" s="4">
        <f t="shared" si="333"/>
        <v>8</v>
      </c>
      <c r="F1526" s="4">
        <f t="shared" si="334"/>
        <v>2</v>
      </c>
      <c r="G1526" s="20">
        <f t="shared" si="336"/>
        <v>421</v>
      </c>
      <c r="H1526" s="1">
        <f t="shared" si="337"/>
        <v>0</v>
      </c>
      <c r="I1526" s="1"/>
      <c r="J1526" s="91"/>
      <c r="K1526" s="21"/>
      <c r="L1526" s="5"/>
    </row>
    <row r="1527" spans="1:12" ht="16.2" x14ac:dyDescent="0.3">
      <c r="A1527" s="29"/>
      <c r="B1527" s="47" t="s">
        <v>325</v>
      </c>
      <c r="C1527" s="4">
        <v>12</v>
      </c>
      <c r="D1527" s="4">
        <f t="shared" si="332"/>
        <v>10</v>
      </c>
      <c r="E1527" s="4">
        <f t="shared" si="333"/>
        <v>8</v>
      </c>
      <c r="F1527" s="4">
        <f t="shared" si="334"/>
        <v>2</v>
      </c>
      <c r="G1527" s="20">
        <f t="shared" si="336"/>
        <v>421</v>
      </c>
      <c r="H1527" s="1">
        <f t="shared" si="337"/>
        <v>0</v>
      </c>
      <c r="I1527" s="1"/>
      <c r="J1527" s="91"/>
      <c r="K1527" s="21"/>
      <c r="L1527" s="5"/>
    </row>
    <row r="1528" spans="1:12" ht="16.2" x14ac:dyDescent="0.3">
      <c r="A1528" s="29"/>
      <c r="B1528" s="47" t="s">
        <v>326</v>
      </c>
      <c r="C1528" s="4">
        <v>12</v>
      </c>
      <c r="D1528" s="4">
        <f t="shared" si="332"/>
        <v>10</v>
      </c>
      <c r="E1528" s="4">
        <f t="shared" si="333"/>
        <v>8</v>
      </c>
      <c r="F1528" s="4">
        <f t="shared" si="334"/>
        <v>2</v>
      </c>
      <c r="G1528" s="20">
        <f t="shared" si="336"/>
        <v>421</v>
      </c>
      <c r="H1528" s="1">
        <f t="shared" si="337"/>
        <v>0</v>
      </c>
      <c r="I1528" s="1"/>
      <c r="J1528" s="91"/>
      <c r="K1528" s="21"/>
      <c r="L1528" s="5"/>
    </row>
    <row r="1529" spans="1:12" ht="16.2" x14ac:dyDescent="0.3">
      <c r="A1529" s="29"/>
      <c r="B1529" s="47" t="s">
        <v>327</v>
      </c>
      <c r="C1529" s="4">
        <v>8</v>
      </c>
      <c r="D1529" s="4">
        <f t="shared" si="332"/>
        <v>7</v>
      </c>
      <c r="E1529" s="4">
        <f t="shared" si="333"/>
        <v>7</v>
      </c>
      <c r="F1529" s="4"/>
      <c r="G1529" s="20"/>
      <c r="H1529" s="1"/>
      <c r="I1529" s="1"/>
      <c r="J1529" s="91"/>
      <c r="K1529" s="21"/>
      <c r="L1529" s="5"/>
    </row>
    <row r="1530" spans="1:12" ht="16.2" x14ac:dyDescent="0.3">
      <c r="A1530" s="29"/>
      <c r="B1530" s="47" t="s">
        <v>328</v>
      </c>
      <c r="C1530" s="4"/>
      <c r="D1530" s="4" t="str">
        <f t="shared" si="332"/>
        <v/>
      </c>
      <c r="E1530" s="4"/>
      <c r="F1530" s="4"/>
      <c r="G1530" s="20"/>
      <c r="H1530" s="1"/>
      <c r="I1530" s="1"/>
      <c r="J1530" s="91"/>
      <c r="K1530" s="21"/>
      <c r="L1530" s="5"/>
    </row>
    <row r="1531" spans="1:12" ht="16.2" x14ac:dyDescent="0.3">
      <c r="A1531" s="29"/>
      <c r="B1531" s="47" t="s">
        <v>329</v>
      </c>
      <c r="C1531" s="4">
        <v>12</v>
      </c>
      <c r="D1531" s="4">
        <f t="shared" si="332"/>
        <v>10</v>
      </c>
      <c r="E1531" s="4">
        <f t="shared" si="333"/>
        <v>8</v>
      </c>
      <c r="F1531" s="4">
        <f t="shared" si="334"/>
        <v>2</v>
      </c>
      <c r="G1531" s="20">
        <f t="shared" si="336"/>
        <v>421</v>
      </c>
      <c r="H1531" s="1">
        <f t="shared" si="337"/>
        <v>0</v>
      </c>
      <c r="I1531" s="1"/>
      <c r="J1531" s="91"/>
      <c r="K1531" s="21"/>
      <c r="L1531" s="5"/>
    </row>
    <row r="1532" spans="1:12" ht="16.2" x14ac:dyDescent="0.3">
      <c r="A1532" s="29"/>
      <c r="B1532" s="8" t="s">
        <v>59</v>
      </c>
      <c r="C1532" s="4"/>
      <c r="D1532" s="4" t="s">
        <v>1936</v>
      </c>
      <c r="E1532" s="4"/>
      <c r="F1532" s="4">
        <v>38</v>
      </c>
      <c r="G1532" s="1"/>
      <c r="H1532" s="1"/>
      <c r="I1532" s="1"/>
      <c r="J1532" s="77">
        <v>7856</v>
      </c>
      <c r="K1532" s="7"/>
      <c r="L1532" s="5"/>
    </row>
    <row r="1533" spans="1:12" ht="32.4" x14ac:dyDescent="0.3">
      <c r="A1533" s="29"/>
      <c r="B1533" s="90" t="s">
        <v>1849</v>
      </c>
      <c r="C1533" s="4"/>
      <c r="D1533" s="4"/>
      <c r="E1533" s="4"/>
      <c r="F1533" s="4"/>
      <c r="G1533" s="1"/>
      <c r="H1533" s="1"/>
      <c r="I1533" s="1"/>
      <c r="J1533" s="77">
        <v>28986</v>
      </c>
      <c r="K1533" s="7">
        <v>2949</v>
      </c>
      <c r="L1533" s="5"/>
    </row>
    <row r="1534" spans="1:12" ht="16.2" x14ac:dyDescent="0.3">
      <c r="A1534" s="29"/>
      <c r="B1534" s="8" t="s">
        <v>1817</v>
      </c>
      <c r="C1534" s="4"/>
      <c r="D1534" s="4"/>
      <c r="E1534" s="4"/>
      <c r="F1534" s="4"/>
      <c r="G1534" s="1"/>
      <c r="H1534" s="1"/>
      <c r="I1534" s="1"/>
      <c r="J1534" s="77">
        <v>39791</v>
      </c>
      <c r="K1534" s="7"/>
      <c r="L1534" s="5"/>
    </row>
    <row r="1535" spans="1:12" ht="16.2" x14ac:dyDescent="0.3">
      <c r="A1535" s="29"/>
      <c r="B1535" s="8" t="s">
        <v>1</v>
      </c>
      <c r="C1535" s="4"/>
      <c r="D1535" s="4"/>
      <c r="E1535" s="4"/>
      <c r="F1535" s="4"/>
      <c r="G1535" s="1"/>
      <c r="H1535" s="1"/>
      <c r="I1535" s="1"/>
      <c r="J1535" s="77">
        <v>41000</v>
      </c>
      <c r="K1535" s="7"/>
      <c r="L1535" s="5"/>
    </row>
    <row r="1536" spans="1:12" ht="16.2" x14ac:dyDescent="0.3">
      <c r="A1536" s="29"/>
      <c r="B1536" s="8" t="s">
        <v>405</v>
      </c>
      <c r="C1536" s="9"/>
      <c r="D1536" s="9" t="str">
        <f t="shared" si="332"/>
        <v/>
      </c>
      <c r="E1536" s="9"/>
      <c r="F1536" s="9"/>
      <c r="G1536" s="10"/>
      <c r="H1536" s="10"/>
      <c r="I1536" s="10"/>
      <c r="J1536" s="78">
        <v>1209</v>
      </c>
      <c r="K1536" s="15"/>
      <c r="L1536" s="5"/>
    </row>
    <row r="1537" spans="1:11" x14ac:dyDescent="0.3">
      <c r="A1537" s="29"/>
      <c r="B1537" s="32"/>
      <c r="K1537" s="29"/>
    </row>
    <row r="1538" spans="1:11" ht="16.2" x14ac:dyDescent="0.3">
      <c r="A1538" s="29"/>
      <c r="B1538" s="47" t="s">
        <v>330</v>
      </c>
      <c r="C1538" s="4">
        <v>12</v>
      </c>
      <c r="D1538" s="4">
        <f t="shared" ref="D1538:D1573" si="338">IF((OR(C1538&gt;12,C1538=12)),C1538-2,IF(C1538=8,C1538-1,""))</f>
        <v>10</v>
      </c>
      <c r="E1538" s="4">
        <f t="shared" ref="E1538:E1540" si="339">IF(D1538&lt;8,D1538,8)</f>
        <v>8</v>
      </c>
      <c r="F1538" s="4">
        <f t="shared" ref="F1538:F1568" si="340">D1538-8</f>
        <v>2</v>
      </c>
      <c r="G1538" s="20">
        <f t="shared" ref="G1538:G1539" si="341">ROUND(IF(2&lt;F1538,2,F1538)*158*4/3,0)</f>
        <v>421</v>
      </c>
      <c r="H1538" s="1">
        <f t="shared" ref="H1538:H1569" si="342">IF(F1538&gt;2,F1538-2,0)*158*5/3</f>
        <v>0</v>
      </c>
      <c r="I1538" s="1"/>
      <c r="J1538" s="91"/>
      <c r="K1538" s="21"/>
    </row>
    <row r="1539" spans="1:11" ht="16.2" x14ac:dyDescent="0.3">
      <c r="A1539" s="29"/>
      <c r="B1539" s="47" t="s">
        <v>331</v>
      </c>
      <c r="C1539" s="4">
        <v>12</v>
      </c>
      <c r="D1539" s="4">
        <f t="shared" si="338"/>
        <v>10</v>
      </c>
      <c r="E1539" s="4">
        <f t="shared" si="339"/>
        <v>8</v>
      </c>
      <c r="F1539" s="4">
        <f t="shared" si="340"/>
        <v>2</v>
      </c>
      <c r="G1539" s="20">
        <f t="shared" si="341"/>
        <v>421</v>
      </c>
      <c r="H1539" s="1">
        <f t="shared" si="342"/>
        <v>0</v>
      </c>
      <c r="I1539" s="1"/>
      <c r="J1539" s="91"/>
      <c r="K1539" s="21"/>
    </row>
    <row r="1540" spans="1:11" ht="16.2" x14ac:dyDescent="0.3">
      <c r="A1540" s="29"/>
      <c r="B1540" s="47" t="s">
        <v>332</v>
      </c>
      <c r="C1540" s="4">
        <v>8</v>
      </c>
      <c r="D1540" s="4">
        <f t="shared" si="338"/>
        <v>7</v>
      </c>
      <c r="E1540" s="4">
        <f t="shared" si="339"/>
        <v>7</v>
      </c>
      <c r="F1540" s="4"/>
      <c r="G1540" s="20"/>
      <c r="H1540" s="1"/>
      <c r="I1540" s="1"/>
      <c r="J1540" s="91"/>
      <c r="K1540" s="21"/>
    </row>
    <row r="1541" spans="1:11" ht="16.2" x14ac:dyDescent="0.3">
      <c r="A1541" s="29"/>
      <c r="B1541" s="147" t="s">
        <v>2069</v>
      </c>
      <c r="C1541" s="19"/>
      <c r="D1541" s="19" t="str">
        <f t="shared" si="338"/>
        <v/>
      </c>
      <c r="E1541" s="19"/>
      <c r="F1541" s="19"/>
      <c r="G1541" s="20"/>
      <c r="H1541" s="28"/>
      <c r="I1541" s="28"/>
      <c r="J1541" s="91"/>
      <c r="K1541" s="21"/>
    </row>
    <row r="1542" spans="1:11" ht="16.2" x14ac:dyDescent="0.3">
      <c r="A1542" s="29"/>
      <c r="B1542" s="147" t="s">
        <v>2107</v>
      </c>
      <c r="C1542" s="19"/>
      <c r="D1542" s="19" t="str">
        <f t="shared" si="338"/>
        <v/>
      </c>
      <c r="E1542" s="19"/>
      <c r="F1542" s="19"/>
      <c r="G1542" s="20"/>
      <c r="H1542" s="28"/>
      <c r="I1542" s="28"/>
      <c r="J1542" s="91"/>
      <c r="K1542" s="21"/>
    </row>
    <row r="1543" spans="1:11" ht="16.2" x14ac:dyDescent="0.3">
      <c r="A1543" s="29"/>
      <c r="B1543" s="147" t="s">
        <v>2081</v>
      </c>
      <c r="C1543" s="19"/>
      <c r="D1543" s="19" t="str">
        <f t="shared" si="338"/>
        <v/>
      </c>
      <c r="E1543" s="19"/>
      <c r="F1543" s="19"/>
      <c r="G1543" s="20"/>
      <c r="H1543" s="28"/>
      <c r="I1543" s="28"/>
      <c r="J1543" s="91"/>
      <c r="K1543" s="21"/>
    </row>
    <row r="1544" spans="1:11" ht="16.2" x14ac:dyDescent="0.3">
      <c r="A1544" s="29"/>
      <c r="B1544" s="147" t="s">
        <v>2109</v>
      </c>
      <c r="C1544" s="19"/>
      <c r="D1544" s="19" t="str">
        <f t="shared" si="338"/>
        <v/>
      </c>
      <c r="E1544" s="19"/>
      <c r="F1544" s="19"/>
      <c r="G1544" s="20"/>
      <c r="H1544" s="28"/>
      <c r="I1544" s="28"/>
      <c r="J1544" s="91"/>
      <c r="K1544" s="21"/>
    </row>
    <row r="1545" spans="1:11" ht="16.2" x14ac:dyDescent="0.3">
      <c r="A1545" s="29"/>
      <c r="B1545" s="47" t="s">
        <v>333</v>
      </c>
      <c r="C1545" s="4"/>
      <c r="D1545" s="4" t="str">
        <f t="shared" si="338"/>
        <v/>
      </c>
      <c r="E1545" s="4"/>
      <c r="F1545" s="4"/>
      <c r="G1545" s="20"/>
      <c r="H1545" s="1"/>
      <c r="I1545" s="1"/>
      <c r="J1545" s="91"/>
      <c r="K1545" s="21"/>
    </row>
    <row r="1546" spans="1:11" ht="16.2" x14ac:dyDescent="0.3">
      <c r="A1546" s="29"/>
      <c r="B1546" s="47" t="s">
        <v>334</v>
      </c>
      <c r="C1546" s="4"/>
      <c r="D1546" s="4" t="str">
        <f t="shared" si="338"/>
        <v/>
      </c>
      <c r="E1546" s="4"/>
      <c r="F1546" s="4"/>
      <c r="G1546" s="20"/>
      <c r="H1546" s="1"/>
      <c r="I1546" s="1"/>
      <c r="J1546" s="91"/>
      <c r="K1546" s="21"/>
    </row>
    <row r="1547" spans="1:11" ht="16.2" x14ac:dyDescent="0.3">
      <c r="A1547" s="29"/>
      <c r="B1547" s="47" t="s">
        <v>335</v>
      </c>
      <c r="C1547" s="4"/>
      <c r="D1547" s="4" t="str">
        <f t="shared" si="338"/>
        <v/>
      </c>
      <c r="E1547" s="4"/>
      <c r="F1547" s="4"/>
      <c r="G1547" s="20"/>
      <c r="H1547" s="1"/>
      <c r="I1547" s="1"/>
      <c r="J1547" s="91"/>
      <c r="K1547" s="21"/>
    </row>
    <row r="1548" spans="1:11" ht="16.2" x14ac:dyDescent="0.3">
      <c r="A1548" s="29"/>
      <c r="B1548" s="47" t="s">
        <v>336</v>
      </c>
      <c r="C1548" s="4"/>
      <c r="D1548" s="4" t="str">
        <f t="shared" si="338"/>
        <v/>
      </c>
      <c r="E1548" s="4"/>
      <c r="F1548" s="4"/>
      <c r="G1548" s="20"/>
      <c r="H1548" s="1"/>
      <c r="I1548" s="1"/>
      <c r="J1548" s="91"/>
      <c r="K1548" s="21"/>
    </row>
    <row r="1549" spans="1:11" ht="16.2" x14ac:dyDescent="0.3">
      <c r="A1549" s="29"/>
      <c r="B1549" s="47" t="s">
        <v>337</v>
      </c>
      <c r="C1549" s="4"/>
      <c r="D1549" s="4" t="str">
        <f t="shared" si="338"/>
        <v/>
      </c>
      <c r="E1549" s="4"/>
      <c r="F1549" s="4"/>
      <c r="G1549" s="20"/>
      <c r="H1549" s="1"/>
      <c r="I1549" s="1"/>
      <c r="J1549" s="91"/>
      <c r="K1549" s="21"/>
    </row>
    <row r="1550" spans="1:11" ht="16.2" x14ac:dyDescent="0.3">
      <c r="A1550" s="29"/>
      <c r="B1550" s="47" t="s">
        <v>338</v>
      </c>
      <c r="C1550" s="4"/>
      <c r="D1550" s="4" t="str">
        <f t="shared" si="338"/>
        <v/>
      </c>
      <c r="E1550" s="4"/>
      <c r="F1550" s="4"/>
      <c r="G1550" s="20"/>
      <c r="H1550" s="1"/>
      <c r="I1550" s="1"/>
      <c r="J1550" s="91"/>
      <c r="K1550" s="21"/>
    </row>
    <row r="1551" spans="1:11" ht="16.2" x14ac:dyDescent="0.3">
      <c r="A1551" s="29"/>
      <c r="B1551" s="47" t="s">
        <v>339</v>
      </c>
      <c r="C1551" s="4">
        <v>10</v>
      </c>
      <c r="D1551" s="4">
        <v>9</v>
      </c>
      <c r="E1551" s="4">
        <f t="shared" ref="E1551:E1556" si="343">IF(D1551&lt;8,D1551,8)</f>
        <v>8</v>
      </c>
      <c r="F1551" s="4">
        <f t="shared" si="340"/>
        <v>1</v>
      </c>
      <c r="G1551" s="20">
        <f t="shared" ref="G1551:G1555" si="344">ROUND(IF(2&lt;F1551,2,F1551)*158*4/3,0)</f>
        <v>211</v>
      </c>
      <c r="H1551" s="1">
        <f t="shared" si="342"/>
        <v>0</v>
      </c>
      <c r="I1551" s="1"/>
      <c r="J1551" s="91"/>
      <c r="K1551" s="21"/>
    </row>
    <row r="1552" spans="1:11" ht="16.2" x14ac:dyDescent="0.3">
      <c r="A1552" s="29"/>
      <c r="B1552" s="47" t="s">
        <v>340</v>
      </c>
      <c r="C1552" s="4">
        <v>12</v>
      </c>
      <c r="D1552" s="4">
        <f t="shared" si="338"/>
        <v>10</v>
      </c>
      <c r="E1552" s="4">
        <f t="shared" si="343"/>
        <v>8</v>
      </c>
      <c r="F1552" s="4">
        <f t="shared" si="340"/>
        <v>2</v>
      </c>
      <c r="G1552" s="20">
        <f t="shared" si="344"/>
        <v>421</v>
      </c>
      <c r="H1552" s="1">
        <f t="shared" si="342"/>
        <v>0</v>
      </c>
      <c r="I1552" s="1"/>
      <c r="J1552" s="91"/>
      <c r="K1552" s="21"/>
    </row>
    <row r="1553" spans="1:11" ht="16.2" x14ac:dyDescent="0.3">
      <c r="A1553" s="29"/>
      <c r="B1553" s="47" t="s">
        <v>341</v>
      </c>
      <c r="C1553" s="4">
        <v>12</v>
      </c>
      <c r="D1553" s="4">
        <f t="shared" si="338"/>
        <v>10</v>
      </c>
      <c r="E1553" s="4">
        <f t="shared" si="343"/>
        <v>8</v>
      </c>
      <c r="F1553" s="4">
        <f t="shared" si="340"/>
        <v>2</v>
      </c>
      <c r="G1553" s="20">
        <f t="shared" si="344"/>
        <v>421</v>
      </c>
      <c r="H1553" s="1">
        <f t="shared" si="342"/>
        <v>0</v>
      </c>
      <c r="I1553" s="1"/>
      <c r="J1553" s="91"/>
      <c r="K1553" s="21"/>
    </row>
    <row r="1554" spans="1:11" ht="16.2" x14ac:dyDescent="0.3">
      <c r="A1554" s="29"/>
      <c r="B1554" s="47" t="s">
        <v>342</v>
      </c>
      <c r="C1554" s="4">
        <v>12</v>
      </c>
      <c r="D1554" s="4">
        <f t="shared" si="338"/>
        <v>10</v>
      </c>
      <c r="E1554" s="4">
        <f t="shared" si="343"/>
        <v>8</v>
      </c>
      <c r="F1554" s="4">
        <f t="shared" si="340"/>
        <v>2</v>
      </c>
      <c r="G1554" s="20">
        <f t="shared" si="344"/>
        <v>421</v>
      </c>
      <c r="H1554" s="1">
        <f t="shared" si="342"/>
        <v>0</v>
      </c>
      <c r="I1554" s="1"/>
      <c r="J1554" s="91"/>
      <c r="K1554" s="21"/>
    </row>
    <row r="1555" spans="1:11" ht="16.2" x14ac:dyDescent="0.3">
      <c r="A1555" s="29"/>
      <c r="B1555" s="47" t="s">
        <v>343</v>
      </c>
      <c r="C1555" s="4">
        <v>12</v>
      </c>
      <c r="D1555" s="4">
        <f t="shared" si="338"/>
        <v>10</v>
      </c>
      <c r="E1555" s="4">
        <f t="shared" si="343"/>
        <v>8</v>
      </c>
      <c r="F1555" s="4">
        <f t="shared" si="340"/>
        <v>2</v>
      </c>
      <c r="G1555" s="20">
        <f t="shared" si="344"/>
        <v>421</v>
      </c>
      <c r="H1555" s="1">
        <f t="shared" si="342"/>
        <v>0</v>
      </c>
      <c r="I1555" s="1"/>
      <c r="J1555" s="91"/>
      <c r="K1555" s="21"/>
    </row>
    <row r="1556" spans="1:11" ht="16.2" x14ac:dyDescent="0.3">
      <c r="A1556" s="29"/>
      <c r="B1556" s="47" t="s">
        <v>344</v>
      </c>
      <c r="C1556" s="4">
        <v>8</v>
      </c>
      <c r="D1556" s="4">
        <f t="shared" si="338"/>
        <v>7</v>
      </c>
      <c r="E1556" s="4">
        <f t="shared" si="343"/>
        <v>7</v>
      </c>
      <c r="F1556" s="4"/>
      <c r="G1556" s="20"/>
      <c r="H1556" s="1"/>
      <c r="I1556" s="1"/>
      <c r="J1556" s="91"/>
      <c r="K1556" s="21"/>
    </row>
    <row r="1557" spans="1:11" ht="16.2" x14ac:dyDescent="0.3">
      <c r="A1557" s="29"/>
      <c r="B1557" s="47" t="s">
        <v>345</v>
      </c>
      <c r="C1557" s="4"/>
      <c r="D1557" s="4" t="str">
        <f t="shared" si="338"/>
        <v/>
      </c>
      <c r="E1557" s="4"/>
      <c r="F1557" s="4"/>
      <c r="G1557" s="20"/>
      <c r="H1557" s="1"/>
      <c r="I1557" s="1"/>
      <c r="J1557" s="91"/>
      <c r="K1557" s="21"/>
    </row>
    <row r="1558" spans="1:11" ht="16.2" x14ac:dyDescent="0.3">
      <c r="A1558" s="29"/>
      <c r="B1558" s="47" t="s">
        <v>346</v>
      </c>
      <c r="C1558" s="4">
        <v>12</v>
      </c>
      <c r="D1558" s="4">
        <f t="shared" si="338"/>
        <v>10</v>
      </c>
      <c r="E1558" s="4">
        <f t="shared" ref="E1558:E1562" si="345">IF(D1558&lt;8,D1558,8)</f>
        <v>8</v>
      </c>
      <c r="F1558" s="4">
        <f t="shared" si="340"/>
        <v>2</v>
      </c>
      <c r="G1558" s="20">
        <f t="shared" ref="G1558:G1562" si="346">ROUND(IF(2&lt;F1558,2,F1558)*158*4/3,0)</f>
        <v>421</v>
      </c>
      <c r="H1558" s="1">
        <f t="shared" si="342"/>
        <v>0</v>
      </c>
      <c r="I1558" s="1"/>
      <c r="J1558" s="91"/>
      <c r="K1558" s="21"/>
    </row>
    <row r="1559" spans="1:11" ht="16.2" x14ac:dyDescent="0.3">
      <c r="A1559" s="29"/>
      <c r="B1559" s="47" t="s">
        <v>347</v>
      </c>
      <c r="C1559" s="4">
        <v>12</v>
      </c>
      <c r="D1559" s="4">
        <f t="shared" si="338"/>
        <v>10</v>
      </c>
      <c r="E1559" s="4">
        <f t="shared" si="345"/>
        <v>8</v>
      </c>
      <c r="F1559" s="4">
        <f t="shared" si="340"/>
        <v>2</v>
      </c>
      <c r="G1559" s="20">
        <f t="shared" si="346"/>
        <v>421</v>
      </c>
      <c r="H1559" s="1">
        <f t="shared" si="342"/>
        <v>0</v>
      </c>
      <c r="I1559" s="1"/>
      <c r="J1559" s="91"/>
      <c r="K1559" s="21"/>
    </row>
    <row r="1560" spans="1:11" ht="16.2" x14ac:dyDescent="0.3">
      <c r="A1560" s="29"/>
      <c r="B1560" s="47" t="s">
        <v>348</v>
      </c>
      <c r="C1560" s="4">
        <v>12</v>
      </c>
      <c r="D1560" s="4">
        <f t="shared" si="338"/>
        <v>10</v>
      </c>
      <c r="E1560" s="4">
        <f t="shared" si="345"/>
        <v>8</v>
      </c>
      <c r="F1560" s="4">
        <f t="shared" si="340"/>
        <v>2</v>
      </c>
      <c r="G1560" s="20">
        <f t="shared" si="346"/>
        <v>421</v>
      </c>
      <c r="H1560" s="1">
        <f t="shared" si="342"/>
        <v>0</v>
      </c>
      <c r="I1560" s="1"/>
      <c r="J1560" s="91"/>
      <c r="K1560" s="21"/>
    </row>
    <row r="1561" spans="1:11" ht="16.2" x14ac:dyDescent="0.3">
      <c r="A1561" s="29"/>
      <c r="B1561" s="47" t="s">
        <v>349</v>
      </c>
      <c r="C1561" s="4">
        <v>12</v>
      </c>
      <c r="D1561" s="4">
        <f t="shared" si="338"/>
        <v>10</v>
      </c>
      <c r="E1561" s="4">
        <f t="shared" si="345"/>
        <v>8</v>
      </c>
      <c r="F1561" s="4">
        <f t="shared" si="340"/>
        <v>2</v>
      </c>
      <c r="G1561" s="20">
        <f t="shared" si="346"/>
        <v>421</v>
      </c>
      <c r="H1561" s="1">
        <f t="shared" si="342"/>
        <v>0</v>
      </c>
      <c r="I1561" s="1"/>
      <c r="J1561" s="91"/>
      <c r="K1561" s="21"/>
    </row>
    <row r="1562" spans="1:11" ht="16.2" x14ac:dyDescent="0.3">
      <c r="A1562" s="29"/>
      <c r="B1562" s="47" t="s">
        <v>350</v>
      </c>
      <c r="C1562" s="4">
        <v>12</v>
      </c>
      <c r="D1562" s="4">
        <f t="shared" si="338"/>
        <v>10</v>
      </c>
      <c r="E1562" s="4">
        <f t="shared" si="345"/>
        <v>8</v>
      </c>
      <c r="F1562" s="4">
        <f t="shared" si="340"/>
        <v>2</v>
      </c>
      <c r="G1562" s="20">
        <f t="shared" si="346"/>
        <v>421</v>
      </c>
      <c r="H1562" s="1">
        <f t="shared" si="342"/>
        <v>0</v>
      </c>
      <c r="I1562" s="1"/>
      <c r="J1562" s="91"/>
      <c r="K1562" s="21"/>
    </row>
    <row r="1563" spans="1:11" ht="16.2" x14ac:dyDescent="0.3">
      <c r="A1563" s="29"/>
      <c r="B1563" s="47" t="s">
        <v>351</v>
      </c>
      <c r="C1563" s="4"/>
      <c r="D1563" s="4" t="str">
        <f t="shared" si="338"/>
        <v/>
      </c>
      <c r="E1563" s="4"/>
      <c r="F1563" s="4"/>
      <c r="G1563" s="20"/>
      <c r="H1563" s="1"/>
      <c r="I1563" s="1"/>
      <c r="J1563" s="91"/>
      <c r="K1563" s="21"/>
    </row>
    <row r="1564" spans="1:11" ht="16.2" x14ac:dyDescent="0.3">
      <c r="A1564" s="29"/>
      <c r="B1564" s="47" t="s">
        <v>352</v>
      </c>
      <c r="C1564" s="4"/>
      <c r="D1564" s="4" t="str">
        <f t="shared" si="338"/>
        <v/>
      </c>
      <c r="E1564" s="4"/>
      <c r="F1564" s="4"/>
      <c r="G1564" s="20"/>
      <c r="H1564" s="1"/>
      <c r="I1564" s="1"/>
      <c r="J1564" s="91"/>
      <c r="K1564" s="21"/>
    </row>
    <row r="1565" spans="1:11" ht="16.2" x14ac:dyDescent="0.3">
      <c r="A1565" s="29"/>
      <c r="B1565" s="47" t="s">
        <v>353</v>
      </c>
      <c r="C1565" s="4">
        <v>12</v>
      </c>
      <c r="D1565" s="4">
        <f t="shared" si="338"/>
        <v>10</v>
      </c>
      <c r="E1565" s="4">
        <f t="shared" ref="E1565:E1568" si="347">IF(D1565&lt;8,D1565,8)</f>
        <v>8</v>
      </c>
      <c r="F1565" s="4">
        <f t="shared" si="340"/>
        <v>2</v>
      </c>
      <c r="G1565" s="20">
        <f t="shared" ref="G1565:G1569" si="348">ROUND(IF(2&lt;F1565,2,F1565)*158*4/3,0)</f>
        <v>421</v>
      </c>
      <c r="H1565" s="1">
        <f t="shared" si="342"/>
        <v>0</v>
      </c>
      <c r="I1565" s="1"/>
      <c r="J1565" s="91"/>
      <c r="K1565" s="21"/>
    </row>
    <row r="1566" spans="1:11" ht="16.2" x14ac:dyDescent="0.3">
      <c r="A1566" s="29"/>
      <c r="B1566" s="47" t="s">
        <v>354</v>
      </c>
      <c r="C1566" s="4">
        <v>12</v>
      </c>
      <c r="D1566" s="4">
        <f t="shared" si="338"/>
        <v>10</v>
      </c>
      <c r="E1566" s="4">
        <f t="shared" si="347"/>
        <v>8</v>
      </c>
      <c r="F1566" s="4">
        <f t="shared" si="340"/>
        <v>2</v>
      </c>
      <c r="G1566" s="20">
        <f t="shared" si="348"/>
        <v>421</v>
      </c>
      <c r="H1566" s="1">
        <f t="shared" si="342"/>
        <v>0</v>
      </c>
      <c r="I1566" s="1"/>
      <c r="J1566" s="91"/>
      <c r="K1566" s="21"/>
    </row>
    <row r="1567" spans="1:11" ht="16.2" x14ac:dyDescent="0.3">
      <c r="A1567" s="29"/>
      <c r="B1567" s="47" t="s">
        <v>355</v>
      </c>
      <c r="C1567" s="4">
        <v>12</v>
      </c>
      <c r="D1567" s="4">
        <v>10</v>
      </c>
      <c r="E1567" s="4">
        <f t="shared" si="347"/>
        <v>8</v>
      </c>
      <c r="F1567" s="4">
        <f t="shared" si="340"/>
        <v>2</v>
      </c>
      <c r="G1567" s="20">
        <f t="shared" si="348"/>
        <v>421</v>
      </c>
      <c r="H1567" s="1">
        <f t="shared" si="342"/>
        <v>0</v>
      </c>
      <c r="I1567" s="1"/>
      <c r="J1567" s="91"/>
      <c r="K1567" s="21"/>
    </row>
    <row r="1568" spans="1:11" ht="16.2" x14ac:dyDescent="0.3">
      <c r="A1568" s="29"/>
      <c r="B1568" s="47" t="s">
        <v>356</v>
      </c>
      <c r="C1568" s="4">
        <v>12</v>
      </c>
      <c r="D1568" s="4">
        <f t="shared" si="338"/>
        <v>10</v>
      </c>
      <c r="E1568" s="4">
        <f t="shared" si="347"/>
        <v>8</v>
      </c>
      <c r="F1568" s="4">
        <f t="shared" si="340"/>
        <v>2</v>
      </c>
      <c r="G1568" s="20">
        <f t="shared" si="348"/>
        <v>421</v>
      </c>
      <c r="H1568" s="1">
        <f t="shared" si="342"/>
        <v>0</v>
      </c>
      <c r="I1568" s="1"/>
      <c r="J1568" s="91"/>
      <c r="K1568" s="21"/>
    </row>
    <row r="1569" spans="1:11" ht="16.2" x14ac:dyDescent="0.3">
      <c r="A1569" s="29"/>
      <c r="B1569" s="8" t="s">
        <v>59</v>
      </c>
      <c r="C1569" s="4"/>
      <c r="D1569" s="4">
        <v>142</v>
      </c>
      <c r="E1569" s="4"/>
      <c r="F1569" s="4">
        <f>SUM(F1538:F1568)</f>
        <v>31</v>
      </c>
      <c r="G1569" s="1">
        <f t="shared" si="348"/>
        <v>421</v>
      </c>
      <c r="H1569" s="1">
        <f t="shared" si="342"/>
        <v>7636.666666666667</v>
      </c>
      <c r="I1569" s="1"/>
      <c r="J1569" s="77">
        <v>22436</v>
      </c>
      <c r="K1569" s="7"/>
    </row>
    <row r="1570" spans="1:11" ht="32.4" x14ac:dyDescent="0.3">
      <c r="A1570" s="29"/>
      <c r="B1570" s="90" t="s">
        <v>1849</v>
      </c>
      <c r="C1570" s="4"/>
      <c r="D1570" s="4"/>
      <c r="E1570" s="4"/>
      <c r="F1570" s="4"/>
      <c r="G1570" s="1"/>
      <c r="H1570" s="1"/>
      <c r="I1570" s="1"/>
      <c r="J1570" s="43">
        <v>6531</v>
      </c>
      <c r="K1570" s="4"/>
    </row>
    <row r="1571" spans="1:11" ht="16.2" x14ac:dyDescent="0.3">
      <c r="A1571" s="29"/>
      <c r="B1571" s="8" t="s">
        <v>1817</v>
      </c>
      <c r="C1571" s="4"/>
      <c r="D1571" s="4"/>
      <c r="E1571" s="4"/>
      <c r="F1571" s="4"/>
      <c r="G1571" s="1"/>
      <c r="H1571" s="1"/>
      <c r="I1571" s="1"/>
      <c r="J1571" s="43">
        <v>28967</v>
      </c>
      <c r="K1571" s="4"/>
    </row>
    <row r="1572" spans="1:11" ht="16.2" x14ac:dyDescent="0.3">
      <c r="A1572" s="29"/>
      <c r="B1572" s="8" t="s">
        <v>1</v>
      </c>
      <c r="C1572" s="4"/>
      <c r="D1572" s="4"/>
      <c r="E1572" s="4"/>
      <c r="F1572" s="4"/>
      <c r="G1572" s="1"/>
      <c r="H1572" s="1"/>
      <c r="I1572" s="1"/>
      <c r="J1572" s="43">
        <v>31750</v>
      </c>
      <c r="K1572" s="4"/>
    </row>
    <row r="1573" spans="1:11" ht="16.2" x14ac:dyDescent="0.3">
      <c r="A1573" s="29"/>
      <c r="B1573" s="8" t="s">
        <v>405</v>
      </c>
      <c r="C1573" s="9"/>
      <c r="D1573" s="9" t="str">
        <f t="shared" si="338"/>
        <v/>
      </c>
      <c r="E1573" s="9"/>
      <c r="F1573" s="9"/>
      <c r="G1573" s="10"/>
      <c r="H1573" s="10"/>
      <c r="I1573" s="10"/>
      <c r="J1573" s="78">
        <v>2783</v>
      </c>
      <c r="K1573" s="15"/>
    </row>
    <row r="1574" spans="1:11" x14ac:dyDescent="0.3">
      <c r="A1574" s="29"/>
      <c r="K1574" s="29"/>
    </row>
    <row r="1575" spans="1:11" ht="16.2" x14ac:dyDescent="0.3">
      <c r="A1575" s="29"/>
      <c r="B1575" s="47" t="s">
        <v>357</v>
      </c>
      <c r="C1575" s="4">
        <v>12</v>
      </c>
      <c r="D1575" s="4">
        <f t="shared" ref="D1575:D1603" si="349">IF((OR(C1575&gt;12,C1575=12)),C1575-2,IF(C1575=8,C1575-1,""))</f>
        <v>10</v>
      </c>
      <c r="E1575" s="4">
        <f t="shared" ref="E1575:E1603" si="350">IF(D1575&lt;8,D1575,8)</f>
        <v>8</v>
      </c>
      <c r="F1575" s="4">
        <f t="shared" ref="F1575:F1603" si="351">D1575-8</f>
        <v>2</v>
      </c>
      <c r="G1575" s="20">
        <f t="shared" ref="G1575:G1605" si="352">ROUND(IF(2&lt;F1575,2,F1575)*158*4/3,0)</f>
        <v>421</v>
      </c>
      <c r="H1575" s="1">
        <f t="shared" ref="H1575:H1605" si="353">IF(F1575&gt;2,F1575-2,0)*158*5/3</f>
        <v>0</v>
      </c>
      <c r="I1575" s="1"/>
      <c r="J1575" s="91"/>
      <c r="K1575" s="21"/>
    </row>
    <row r="1576" spans="1:11" ht="16.2" x14ac:dyDescent="0.3">
      <c r="A1576" s="29"/>
      <c r="B1576" s="47" t="s">
        <v>358</v>
      </c>
      <c r="C1576" s="4">
        <v>8</v>
      </c>
      <c r="D1576" s="4">
        <f t="shared" si="349"/>
        <v>7</v>
      </c>
      <c r="E1576" s="4">
        <f t="shared" si="350"/>
        <v>7</v>
      </c>
      <c r="F1576" s="4"/>
      <c r="G1576" s="20"/>
      <c r="H1576" s="1"/>
      <c r="I1576" s="1"/>
      <c r="J1576" s="91"/>
      <c r="K1576" s="21"/>
    </row>
    <row r="1577" spans="1:11" ht="16.2" x14ac:dyDescent="0.3">
      <c r="A1577" s="29"/>
      <c r="B1577" s="47" t="s">
        <v>359</v>
      </c>
      <c r="C1577" s="4"/>
      <c r="D1577" s="4" t="str">
        <f t="shared" si="349"/>
        <v/>
      </c>
      <c r="E1577" s="4"/>
      <c r="F1577" s="4"/>
      <c r="G1577" s="20"/>
      <c r="H1577" s="1"/>
      <c r="I1577" s="1"/>
      <c r="J1577" s="91"/>
      <c r="K1577" s="21"/>
    </row>
    <row r="1578" spans="1:11" ht="16.2" x14ac:dyDescent="0.3">
      <c r="A1578" s="29"/>
      <c r="B1578" s="47" t="s">
        <v>360</v>
      </c>
      <c r="C1578" s="4">
        <v>12</v>
      </c>
      <c r="D1578" s="4">
        <f t="shared" si="349"/>
        <v>10</v>
      </c>
      <c r="E1578" s="4">
        <f t="shared" si="350"/>
        <v>8</v>
      </c>
      <c r="F1578" s="4">
        <f t="shared" si="351"/>
        <v>2</v>
      </c>
      <c r="G1578" s="20">
        <f t="shared" si="352"/>
        <v>421</v>
      </c>
      <c r="H1578" s="1">
        <f t="shared" si="353"/>
        <v>0</v>
      </c>
      <c r="I1578" s="1"/>
      <c r="J1578" s="91"/>
      <c r="K1578" s="21"/>
    </row>
    <row r="1579" spans="1:11" ht="16.2" x14ac:dyDescent="0.3">
      <c r="A1579" s="29"/>
      <c r="B1579" s="47" t="s">
        <v>361</v>
      </c>
      <c r="C1579" s="4">
        <v>12</v>
      </c>
      <c r="D1579" s="4">
        <f t="shared" si="349"/>
        <v>10</v>
      </c>
      <c r="E1579" s="4">
        <f t="shared" si="350"/>
        <v>8</v>
      </c>
      <c r="F1579" s="4">
        <f t="shared" si="351"/>
        <v>2</v>
      </c>
      <c r="G1579" s="20">
        <f t="shared" si="352"/>
        <v>421</v>
      </c>
      <c r="H1579" s="1">
        <f t="shared" si="353"/>
        <v>0</v>
      </c>
      <c r="I1579" s="1"/>
      <c r="J1579" s="91"/>
      <c r="K1579" s="21"/>
    </row>
    <row r="1580" spans="1:11" ht="16.2" x14ac:dyDescent="0.3">
      <c r="A1580" s="29"/>
      <c r="B1580" s="47" t="s">
        <v>362</v>
      </c>
      <c r="C1580" s="4">
        <v>12</v>
      </c>
      <c r="D1580" s="4">
        <f t="shared" si="349"/>
        <v>10</v>
      </c>
      <c r="E1580" s="4">
        <f t="shared" si="350"/>
        <v>8</v>
      </c>
      <c r="F1580" s="4">
        <f t="shared" si="351"/>
        <v>2</v>
      </c>
      <c r="G1580" s="20">
        <f t="shared" si="352"/>
        <v>421</v>
      </c>
      <c r="H1580" s="1">
        <f t="shared" si="353"/>
        <v>0</v>
      </c>
      <c r="I1580" s="1"/>
      <c r="J1580" s="91"/>
      <c r="K1580" s="21"/>
    </row>
    <row r="1581" spans="1:11" ht="16.2" x14ac:dyDescent="0.3">
      <c r="A1581" s="29"/>
      <c r="B1581" s="74" t="s">
        <v>363</v>
      </c>
      <c r="C1581" s="19">
        <v>12</v>
      </c>
      <c r="D1581" s="19">
        <f t="shared" si="349"/>
        <v>10</v>
      </c>
      <c r="E1581" s="19">
        <f t="shared" si="350"/>
        <v>8</v>
      </c>
      <c r="F1581" s="19">
        <f t="shared" si="351"/>
        <v>2</v>
      </c>
      <c r="G1581" s="20">
        <f t="shared" si="352"/>
        <v>421</v>
      </c>
      <c r="H1581" s="28">
        <f t="shared" si="353"/>
        <v>0</v>
      </c>
      <c r="I1581" s="28"/>
      <c r="J1581" s="91"/>
      <c r="K1581" s="21"/>
    </row>
    <row r="1582" spans="1:11" ht="16.2" x14ac:dyDescent="0.3">
      <c r="A1582" s="29"/>
      <c r="B1582" s="147" t="s">
        <v>2141</v>
      </c>
      <c r="C1582" s="19"/>
      <c r="D1582" s="19" t="str">
        <f t="shared" si="349"/>
        <v/>
      </c>
      <c r="E1582" s="19"/>
      <c r="F1582" s="19"/>
      <c r="G1582" s="20"/>
      <c r="H1582" s="28"/>
      <c r="I1582" s="28"/>
      <c r="J1582" s="91"/>
      <c r="K1582" s="21"/>
    </row>
    <row r="1583" spans="1:11" ht="16.2" x14ac:dyDescent="0.3">
      <c r="A1583" s="29"/>
      <c r="B1583" s="47" t="s">
        <v>364</v>
      </c>
      <c r="C1583" s="4"/>
      <c r="D1583" s="4" t="str">
        <f t="shared" si="349"/>
        <v/>
      </c>
      <c r="E1583" s="4"/>
      <c r="F1583" s="4"/>
      <c r="G1583" s="20"/>
      <c r="H1583" s="1"/>
      <c r="I1583" s="1"/>
      <c r="J1583" s="91"/>
      <c r="K1583" s="21"/>
    </row>
    <row r="1584" spans="1:11" ht="16.2" x14ac:dyDescent="0.3">
      <c r="A1584" s="29"/>
      <c r="B1584" s="47" t="s">
        <v>365</v>
      </c>
      <c r="C1584" s="4"/>
      <c r="D1584" s="4" t="str">
        <f t="shared" si="349"/>
        <v/>
      </c>
      <c r="E1584" s="4"/>
      <c r="F1584" s="4"/>
      <c r="G1584" s="20"/>
      <c r="H1584" s="1"/>
      <c r="I1584" s="1"/>
      <c r="J1584" s="91"/>
      <c r="K1584" s="21"/>
    </row>
    <row r="1585" spans="1:11" ht="16.2" x14ac:dyDescent="0.3">
      <c r="A1585" s="29"/>
      <c r="B1585" s="47" t="s">
        <v>366</v>
      </c>
      <c r="C1585" s="4">
        <v>12</v>
      </c>
      <c r="D1585" s="4">
        <f t="shared" si="349"/>
        <v>10</v>
      </c>
      <c r="E1585" s="4">
        <f t="shared" si="350"/>
        <v>8</v>
      </c>
      <c r="F1585" s="4">
        <f t="shared" si="351"/>
        <v>2</v>
      </c>
      <c r="G1585" s="20">
        <f t="shared" si="352"/>
        <v>421</v>
      </c>
      <c r="H1585" s="1">
        <f t="shared" si="353"/>
        <v>0</v>
      </c>
      <c r="I1585" s="1"/>
      <c r="J1585" s="91"/>
      <c r="K1585" s="21"/>
    </row>
    <row r="1586" spans="1:11" ht="16.2" x14ac:dyDescent="0.3">
      <c r="A1586" s="29"/>
      <c r="B1586" s="47" t="s">
        <v>367</v>
      </c>
      <c r="C1586" s="4">
        <v>12</v>
      </c>
      <c r="D1586" s="4">
        <f t="shared" si="349"/>
        <v>10</v>
      </c>
      <c r="E1586" s="4">
        <f t="shared" si="350"/>
        <v>8</v>
      </c>
      <c r="F1586" s="4">
        <f t="shared" si="351"/>
        <v>2</v>
      </c>
      <c r="G1586" s="20">
        <f t="shared" si="352"/>
        <v>421</v>
      </c>
      <c r="H1586" s="1">
        <f t="shared" si="353"/>
        <v>0</v>
      </c>
      <c r="I1586" s="1"/>
      <c r="J1586" s="91"/>
      <c r="K1586" s="21"/>
    </row>
    <row r="1587" spans="1:11" ht="16.2" x14ac:dyDescent="0.3">
      <c r="A1587" s="29"/>
      <c r="B1587" s="47" t="s">
        <v>368</v>
      </c>
      <c r="C1587" s="4">
        <v>12</v>
      </c>
      <c r="D1587" s="4">
        <v>10</v>
      </c>
      <c r="E1587" s="4">
        <f t="shared" si="350"/>
        <v>8</v>
      </c>
      <c r="F1587" s="4">
        <f t="shared" si="351"/>
        <v>2</v>
      </c>
      <c r="G1587" s="20">
        <f t="shared" si="352"/>
        <v>421</v>
      </c>
      <c r="H1587" s="1">
        <f t="shared" si="353"/>
        <v>0</v>
      </c>
      <c r="I1587" s="1"/>
      <c r="J1587" s="91"/>
      <c r="K1587" s="21"/>
    </row>
    <row r="1588" spans="1:11" ht="16.2" x14ac:dyDescent="0.3">
      <c r="A1588" s="29"/>
      <c r="B1588" s="47" t="s">
        <v>369</v>
      </c>
      <c r="C1588" s="4">
        <v>12</v>
      </c>
      <c r="D1588" s="4">
        <f t="shared" si="349"/>
        <v>10</v>
      </c>
      <c r="E1588" s="4">
        <f t="shared" si="350"/>
        <v>8</v>
      </c>
      <c r="F1588" s="4">
        <f t="shared" si="351"/>
        <v>2</v>
      </c>
      <c r="G1588" s="20">
        <f t="shared" si="352"/>
        <v>421</v>
      </c>
      <c r="H1588" s="1">
        <f t="shared" si="353"/>
        <v>0</v>
      </c>
      <c r="I1588" s="1"/>
      <c r="J1588" s="91"/>
      <c r="K1588" s="21"/>
    </row>
    <row r="1589" spans="1:11" ht="16.2" x14ac:dyDescent="0.3">
      <c r="A1589" s="29"/>
      <c r="B1589" s="47" t="s">
        <v>370</v>
      </c>
      <c r="C1589" s="4">
        <v>12</v>
      </c>
      <c r="D1589" s="4">
        <f t="shared" si="349"/>
        <v>10</v>
      </c>
      <c r="E1589" s="4">
        <f t="shared" si="350"/>
        <v>8</v>
      </c>
      <c r="F1589" s="4">
        <f t="shared" si="351"/>
        <v>2</v>
      </c>
      <c r="G1589" s="20">
        <f t="shared" si="352"/>
        <v>421</v>
      </c>
      <c r="H1589" s="1">
        <f t="shared" si="353"/>
        <v>0</v>
      </c>
      <c r="I1589" s="1"/>
      <c r="J1589" s="91"/>
      <c r="K1589" s="21"/>
    </row>
    <row r="1590" spans="1:11" ht="16.2" x14ac:dyDescent="0.3">
      <c r="A1590" s="29"/>
      <c r="B1590" s="47" t="s">
        <v>371</v>
      </c>
      <c r="C1590" s="4">
        <v>8</v>
      </c>
      <c r="D1590" s="4">
        <f t="shared" si="349"/>
        <v>7</v>
      </c>
      <c r="E1590" s="4">
        <f t="shared" si="350"/>
        <v>7</v>
      </c>
      <c r="F1590" s="4"/>
      <c r="G1590" s="20"/>
      <c r="H1590" s="1"/>
      <c r="I1590" s="1"/>
      <c r="J1590" s="91"/>
      <c r="K1590" s="21"/>
    </row>
    <row r="1591" spans="1:11" ht="16.2" x14ac:dyDescent="0.3">
      <c r="A1591" s="29"/>
      <c r="B1591" s="47" t="s">
        <v>372</v>
      </c>
      <c r="C1591" s="4"/>
      <c r="D1591" s="4" t="str">
        <f t="shared" si="349"/>
        <v/>
      </c>
      <c r="E1591" s="4"/>
      <c r="F1591" s="4"/>
      <c r="G1591" s="20"/>
      <c r="H1591" s="1"/>
      <c r="I1591" s="1"/>
      <c r="J1591" s="91"/>
      <c r="K1591" s="21"/>
    </row>
    <row r="1592" spans="1:11" ht="16.2" x14ac:dyDescent="0.3">
      <c r="A1592" s="29"/>
      <c r="B1592" s="47" t="s">
        <v>373</v>
      </c>
      <c r="C1592" s="4"/>
      <c r="D1592" s="4" t="str">
        <f t="shared" si="349"/>
        <v/>
      </c>
      <c r="E1592" s="4"/>
      <c r="F1592" s="4"/>
      <c r="G1592" s="20"/>
      <c r="H1592" s="1"/>
      <c r="I1592" s="1"/>
      <c r="J1592" s="91"/>
      <c r="K1592" s="21"/>
    </row>
    <row r="1593" spans="1:11" ht="16.2" x14ac:dyDescent="0.3">
      <c r="A1593" s="29"/>
      <c r="B1593" s="47" t="s">
        <v>374</v>
      </c>
      <c r="C1593" s="4">
        <v>12</v>
      </c>
      <c r="D1593" s="4">
        <f t="shared" si="349"/>
        <v>10</v>
      </c>
      <c r="E1593" s="4">
        <f t="shared" si="350"/>
        <v>8</v>
      </c>
      <c r="F1593" s="4">
        <f t="shared" si="351"/>
        <v>2</v>
      </c>
      <c r="G1593" s="20">
        <f t="shared" si="352"/>
        <v>421</v>
      </c>
      <c r="H1593" s="1">
        <f t="shared" si="353"/>
        <v>0</v>
      </c>
      <c r="I1593" s="1"/>
      <c r="J1593" s="91"/>
      <c r="K1593" s="21"/>
    </row>
    <row r="1594" spans="1:11" ht="16.2" x14ac:dyDescent="0.3">
      <c r="A1594" s="29"/>
      <c r="B1594" s="47" t="s">
        <v>375</v>
      </c>
      <c r="C1594" s="4">
        <v>12</v>
      </c>
      <c r="D1594" s="4">
        <f t="shared" si="349"/>
        <v>10</v>
      </c>
      <c r="E1594" s="4">
        <f t="shared" si="350"/>
        <v>8</v>
      </c>
      <c r="F1594" s="4">
        <f t="shared" si="351"/>
        <v>2</v>
      </c>
      <c r="G1594" s="20">
        <f t="shared" si="352"/>
        <v>421</v>
      </c>
      <c r="H1594" s="1">
        <f t="shared" si="353"/>
        <v>0</v>
      </c>
      <c r="I1594" s="1"/>
      <c r="J1594" s="91"/>
      <c r="K1594" s="21"/>
    </row>
    <row r="1595" spans="1:11" ht="16.2" x14ac:dyDescent="0.3">
      <c r="A1595" s="29"/>
      <c r="B1595" s="47" t="s">
        <v>376</v>
      </c>
      <c r="C1595" s="4">
        <v>12</v>
      </c>
      <c r="D1595" s="4">
        <f t="shared" si="349"/>
        <v>10</v>
      </c>
      <c r="E1595" s="4">
        <f t="shared" si="350"/>
        <v>8</v>
      </c>
      <c r="F1595" s="4">
        <f t="shared" si="351"/>
        <v>2</v>
      </c>
      <c r="G1595" s="20">
        <f t="shared" si="352"/>
        <v>421</v>
      </c>
      <c r="H1595" s="1">
        <f t="shared" si="353"/>
        <v>0</v>
      </c>
      <c r="I1595" s="1"/>
      <c r="J1595" s="91"/>
      <c r="K1595" s="21"/>
    </row>
    <row r="1596" spans="1:11" ht="16.2" x14ac:dyDescent="0.3">
      <c r="A1596" s="29"/>
      <c r="B1596" s="47" t="s">
        <v>377</v>
      </c>
      <c r="C1596" s="4">
        <v>12</v>
      </c>
      <c r="D1596" s="4">
        <f t="shared" si="349"/>
        <v>10</v>
      </c>
      <c r="E1596" s="4">
        <f t="shared" si="350"/>
        <v>8</v>
      </c>
      <c r="F1596" s="4">
        <f t="shared" si="351"/>
        <v>2</v>
      </c>
      <c r="G1596" s="20">
        <f t="shared" si="352"/>
        <v>421</v>
      </c>
      <c r="H1596" s="1">
        <f t="shared" si="353"/>
        <v>0</v>
      </c>
      <c r="I1596" s="1"/>
      <c r="J1596" s="91"/>
      <c r="K1596" s="21"/>
    </row>
    <row r="1597" spans="1:11" ht="16.2" x14ac:dyDescent="0.3">
      <c r="A1597" s="29"/>
      <c r="B1597" s="47" t="s">
        <v>378</v>
      </c>
      <c r="C1597" s="4"/>
      <c r="D1597" s="4" t="str">
        <f t="shared" si="349"/>
        <v/>
      </c>
      <c r="E1597" s="4"/>
      <c r="F1597" s="4"/>
      <c r="G1597" s="20"/>
      <c r="H1597" s="1"/>
      <c r="I1597" s="1"/>
      <c r="J1597" s="91"/>
      <c r="K1597" s="21"/>
    </row>
    <row r="1598" spans="1:11" ht="16.2" x14ac:dyDescent="0.3">
      <c r="A1598" s="29"/>
      <c r="B1598" s="47" t="s">
        <v>379</v>
      </c>
      <c r="C1598" s="4"/>
      <c r="D1598" s="4" t="str">
        <f t="shared" si="349"/>
        <v/>
      </c>
      <c r="E1598" s="4"/>
      <c r="F1598" s="4"/>
      <c r="G1598" s="20"/>
      <c r="H1598" s="1"/>
      <c r="I1598" s="1"/>
      <c r="J1598" s="91"/>
      <c r="K1598" s="21"/>
    </row>
    <row r="1599" spans="1:11" ht="16.2" x14ac:dyDescent="0.3">
      <c r="A1599" s="29"/>
      <c r="B1599" s="47" t="s">
        <v>380</v>
      </c>
      <c r="C1599" s="4"/>
      <c r="D1599" s="4" t="str">
        <f t="shared" si="349"/>
        <v/>
      </c>
      <c r="E1599" s="4"/>
      <c r="F1599" s="4"/>
      <c r="G1599" s="20"/>
      <c r="H1599" s="1"/>
      <c r="I1599" s="1"/>
      <c r="J1599" s="91"/>
      <c r="K1599" s="21"/>
    </row>
    <row r="1600" spans="1:11" ht="16.2" x14ac:dyDescent="0.3">
      <c r="A1600" s="29"/>
      <c r="B1600" s="47" t="s">
        <v>381</v>
      </c>
      <c r="C1600" s="4">
        <v>12</v>
      </c>
      <c r="D1600" s="4">
        <f t="shared" si="349"/>
        <v>10</v>
      </c>
      <c r="E1600" s="4">
        <f t="shared" si="350"/>
        <v>8</v>
      </c>
      <c r="F1600" s="4">
        <f t="shared" si="351"/>
        <v>2</v>
      </c>
      <c r="G1600" s="20">
        <f t="shared" si="352"/>
        <v>421</v>
      </c>
      <c r="H1600" s="1">
        <f t="shared" si="353"/>
        <v>0</v>
      </c>
      <c r="I1600" s="1"/>
      <c r="J1600" s="91"/>
      <c r="K1600" s="21"/>
    </row>
    <row r="1601" spans="1:11" ht="16.2" x14ac:dyDescent="0.3">
      <c r="A1601" s="29"/>
      <c r="B1601" s="47" t="s">
        <v>382</v>
      </c>
      <c r="C1601" s="4">
        <v>12</v>
      </c>
      <c r="D1601" s="4">
        <f t="shared" si="349"/>
        <v>10</v>
      </c>
      <c r="E1601" s="4">
        <f t="shared" si="350"/>
        <v>8</v>
      </c>
      <c r="F1601" s="4">
        <f t="shared" si="351"/>
        <v>2</v>
      </c>
      <c r="G1601" s="20">
        <f t="shared" si="352"/>
        <v>421</v>
      </c>
      <c r="H1601" s="1">
        <f t="shared" si="353"/>
        <v>0</v>
      </c>
      <c r="I1601" s="1"/>
      <c r="J1601" s="91"/>
      <c r="K1601" s="21"/>
    </row>
    <row r="1602" spans="1:11" ht="16.2" x14ac:dyDescent="0.3">
      <c r="A1602" s="29"/>
      <c r="B1602" s="47" t="s">
        <v>383</v>
      </c>
      <c r="C1602" s="4">
        <v>12</v>
      </c>
      <c r="D1602" s="4">
        <f t="shared" si="349"/>
        <v>10</v>
      </c>
      <c r="E1602" s="4">
        <f t="shared" si="350"/>
        <v>8</v>
      </c>
      <c r="F1602" s="4">
        <f t="shared" si="351"/>
        <v>2</v>
      </c>
      <c r="G1602" s="20">
        <f t="shared" si="352"/>
        <v>421</v>
      </c>
      <c r="H1602" s="1">
        <f t="shared" si="353"/>
        <v>0</v>
      </c>
      <c r="I1602" s="1"/>
      <c r="J1602" s="91"/>
      <c r="K1602" s="21"/>
    </row>
    <row r="1603" spans="1:11" ht="16.2" x14ac:dyDescent="0.3">
      <c r="A1603" s="29"/>
      <c r="B1603" s="47" t="s">
        <v>384</v>
      </c>
      <c r="C1603" s="4">
        <v>12</v>
      </c>
      <c r="D1603" s="4">
        <f t="shared" si="349"/>
        <v>10</v>
      </c>
      <c r="E1603" s="4">
        <f t="shared" si="350"/>
        <v>8</v>
      </c>
      <c r="F1603" s="4">
        <f t="shared" si="351"/>
        <v>2</v>
      </c>
      <c r="G1603" s="20">
        <f t="shared" si="352"/>
        <v>421</v>
      </c>
      <c r="H1603" s="1">
        <f t="shared" si="353"/>
        <v>0</v>
      </c>
      <c r="I1603" s="1"/>
      <c r="J1603" s="91"/>
      <c r="K1603" s="21"/>
    </row>
    <row r="1604" spans="1:11" ht="16.2" x14ac:dyDescent="0.3">
      <c r="A1604" s="29"/>
      <c r="B1604" s="8" t="s">
        <v>59</v>
      </c>
      <c r="C1604" s="4"/>
      <c r="D1604" s="4">
        <v>158</v>
      </c>
      <c r="E1604" s="4"/>
      <c r="F1604" s="4">
        <v>36</v>
      </c>
      <c r="G1604" s="20"/>
      <c r="H1604" s="1"/>
      <c r="I1604" s="1"/>
      <c r="J1604" s="91">
        <v>24964</v>
      </c>
      <c r="K1604" s="21"/>
    </row>
    <row r="1605" spans="1:11" ht="32.4" x14ac:dyDescent="0.3">
      <c r="A1605" s="29"/>
      <c r="B1605" s="90" t="s">
        <v>1849</v>
      </c>
      <c r="C1605" s="4"/>
      <c r="D1605" s="4"/>
      <c r="E1605" s="4"/>
      <c r="F1605" s="4"/>
      <c r="G1605" s="17">
        <f t="shared" si="352"/>
        <v>0</v>
      </c>
      <c r="H1605" s="1">
        <f t="shared" si="353"/>
        <v>0</v>
      </c>
      <c r="I1605" s="1"/>
      <c r="J1605" s="77">
        <v>7584</v>
      </c>
      <c r="K1605" s="7"/>
    </row>
    <row r="1606" spans="1:11" ht="16.2" x14ac:dyDescent="0.3">
      <c r="A1606" s="29"/>
      <c r="B1606" s="8" t="s">
        <v>1817</v>
      </c>
      <c r="C1606" s="4"/>
      <c r="D1606" s="4"/>
      <c r="E1606" s="4"/>
      <c r="F1606" s="4"/>
      <c r="G1606" s="1"/>
      <c r="H1606" s="1"/>
      <c r="I1606" s="1"/>
      <c r="J1606" s="43">
        <v>32548</v>
      </c>
      <c r="K1606" s="4"/>
    </row>
    <row r="1607" spans="1:11" ht="16.2" x14ac:dyDescent="0.3">
      <c r="A1607" s="29"/>
      <c r="B1607" s="8" t="s">
        <v>1</v>
      </c>
      <c r="C1607" s="4"/>
      <c r="D1607" s="4"/>
      <c r="E1607" s="4"/>
      <c r="F1607" s="4"/>
      <c r="G1607" s="1"/>
      <c r="H1607" s="1"/>
      <c r="I1607" s="1"/>
      <c r="J1607" s="43">
        <v>49000</v>
      </c>
      <c r="K1607" s="4"/>
    </row>
    <row r="1608" spans="1:11" ht="16.2" x14ac:dyDescent="0.3">
      <c r="A1608" s="29"/>
      <c r="B1608" s="8" t="s">
        <v>405</v>
      </c>
      <c r="C1608" s="9"/>
      <c r="D1608" s="9"/>
      <c r="E1608" s="9"/>
      <c r="F1608" s="9"/>
      <c r="G1608" s="10"/>
      <c r="H1608" s="10"/>
      <c r="I1608" s="10"/>
      <c r="J1608" s="44">
        <v>16452</v>
      </c>
      <c r="K1608" s="9"/>
    </row>
    <row r="1609" spans="1:11" ht="16.2" x14ac:dyDescent="0.3">
      <c r="A1609" s="29"/>
      <c r="B1609" s="72" t="s">
        <v>1815</v>
      </c>
      <c r="C1609" s="29"/>
      <c r="D1609" s="29"/>
      <c r="E1609" s="29"/>
      <c r="F1609" s="29"/>
      <c r="G1609" s="29"/>
      <c r="H1609" s="29"/>
      <c r="I1609" s="29"/>
      <c r="J1609" s="77">
        <f>SUM(J1608,J1573,J1536,J1498,J1462,J1425,J1389,J1352,J1316,J1280,J1243,J1207,J1170,J1135,J1098,J1061,J1025,J988,J952,J915,J878,J842,J805,J769,J731,J697,J660,J623,J587,J549,J513,J476,J439,J402,J365,J329,J292,J258,J221,J184,J148,J111,J75,J38)</f>
        <v>238578</v>
      </c>
      <c r="K1609" s="29"/>
    </row>
  </sheetData>
  <phoneticPr fontId="1" type="noConversion"/>
  <pageMargins left="0.25" right="0.25" top="0.75" bottom="0.75" header="0.3" footer="0.3"/>
  <pageSetup paperSize="9" scale="78" fitToHeight="0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翁麒盛</vt:lpstr>
      <vt:lpstr>郭奇璋</vt:lpstr>
      <vt:lpstr>吳重廣</vt:lpstr>
      <vt:lpstr>姚凱中</vt:lpstr>
      <vt:lpstr>莊明龍</vt:lpstr>
      <vt:lpstr>林偉銘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2022-01-27T08:44:04Z</dcterms:modified>
</cp:coreProperties>
</file>