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HOST\下載\"/>
    </mc:Choice>
  </mc:AlternateContent>
  <bookViews>
    <workbookView xWindow="-108" yWindow="-108" windowWidth="19416" windowHeight="10416"/>
  </bookViews>
  <sheets>
    <sheet name="工作表1" sheetId="1" r:id="rId1"/>
  </sheets>
  <definedNames>
    <definedName name="_xlnm.Print_Area" localSheetId="0">工作表1!$A$1:$J$39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" l="1"/>
  <c r="G26" i="1"/>
  <c r="G24" i="1"/>
  <c r="G21" i="1"/>
  <c r="G17" i="1"/>
  <c r="G4" i="1"/>
  <c r="G34" i="1"/>
  <c r="G33" i="1"/>
  <c r="G28" i="1"/>
  <c r="G29" i="1"/>
  <c r="G30" i="1"/>
  <c r="G31" i="1"/>
  <c r="G27" i="1"/>
  <c r="G25" i="1"/>
  <c r="G23" i="1"/>
  <c r="G22" i="1"/>
  <c r="G20" i="1"/>
  <c r="G19" i="1"/>
  <c r="G18" i="1"/>
  <c r="G16" i="1"/>
  <c r="G15" i="1"/>
  <c r="G14" i="1"/>
  <c r="G13" i="1"/>
  <c r="G7" i="1"/>
  <c r="G8" i="1"/>
  <c r="G9" i="1"/>
  <c r="G10" i="1"/>
  <c r="G11" i="1"/>
  <c r="G12" i="1"/>
  <c r="G6" i="1"/>
  <c r="G5" i="1"/>
  <c r="E4" i="1" l="1"/>
  <c r="I4" i="1"/>
  <c r="E5" i="1"/>
  <c r="I5" i="1" l="1"/>
  <c r="E6" i="1"/>
  <c r="F6" i="1" s="1"/>
  <c r="E7" i="1"/>
  <c r="F7" i="1" s="1"/>
  <c r="E8" i="1"/>
  <c r="F8" i="1" s="1"/>
  <c r="I6" i="1" l="1"/>
  <c r="I7" i="1" s="1"/>
  <c r="I8" i="1" s="1"/>
  <c r="E10" i="1"/>
  <c r="F10" i="1" s="1"/>
  <c r="E11" i="1"/>
  <c r="F11" i="1" s="1"/>
  <c r="E12" i="1"/>
  <c r="F12" i="1" s="1"/>
  <c r="E13" i="1"/>
  <c r="E15" i="1"/>
  <c r="F15" i="1" s="1"/>
  <c r="E16" i="1"/>
  <c r="F17" i="1" s="1"/>
  <c r="E18" i="1"/>
  <c r="F19" i="1" s="1"/>
  <c r="E20" i="1"/>
  <c r="F21" i="1" s="1"/>
  <c r="E22" i="1"/>
  <c r="F22" i="1" s="1"/>
  <c r="E23" i="1"/>
  <c r="F24" i="1" s="1"/>
  <c r="E25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9" i="1"/>
  <c r="F9" i="1" s="1"/>
  <c r="F14" i="1" l="1"/>
  <c r="I9" i="1"/>
  <c r="I10" i="1" s="1"/>
  <c r="I11" i="1" s="1"/>
  <c r="I12" i="1" s="1"/>
  <c r="I13" i="1" s="1"/>
  <c r="I15" i="1" s="1"/>
  <c r="I16" i="1" s="1"/>
  <c r="I18" i="1" s="1"/>
  <c r="I20" i="1" s="1"/>
  <c r="I22" i="1" s="1"/>
  <c r="I23" i="1" s="1"/>
  <c r="I25" i="1" s="1"/>
  <c r="I27" i="1" l="1"/>
  <c r="I28" i="1" s="1"/>
  <c r="I29" i="1" s="1"/>
  <c r="I30" i="1" s="1"/>
  <c r="I31" i="1" s="1"/>
  <c r="I32" i="1" s="1"/>
  <c r="I33" i="1" s="1"/>
  <c r="I34" i="1" s="1"/>
</calcChain>
</file>

<file path=xl/sharedStrings.xml><?xml version="1.0" encoding="utf-8"?>
<sst xmlns="http://schemas.openxmlformats.org/spreadsheetml/2006/main" count="59" uniqueCount="58">
  <si>
    <t>月份</t>
    <phoneticPr fontId="1" type="noConversion"/>
  </si>
  <si>
    <t>當月給付金額</t>
    <phoneticPr fontId="1" type="noConversion"/>
  </si>
  <si>
    <t>清償本金數額</t>
    <phoneticPr fontId="1" type="noConversion"/>
  </si>
  <si>
    <t>剩餘本金數額</t>
    <phoneticPr fontId="1" type="noConversion"/>
  </si>
  <si>
    <t>當月未償利息</t>
    <phoneticPr fontId="1" type="noConversion"/>
  </si>
  <si>
    <t>累計未償利息</t>
    <phoneticPr fontId="1" type="noConversion"/>
  </si>
  <si>
    <t>清償利息數額</t>
    <phoneticPr fontId="1" type="noConversion"/>
  </si>
  <si>
    <t>(A)</t>
    <phoneticPr fontId="1" type="noConversion"/>
  </si>
  <si>
    <t>(B)</t>
    <phoneticPr fontId="1" type="noConversion"/>
  </si>
  <si>
    <t>(C)</t>
    <phoneticPr fontId="1" type="noConversion"/>
  </si>
  <si>
    <t>(D)=B-C</t>
    <phoneticPr fontId="1" type="noConversion"/>
  </si>
  <si>
    <t>(E)=A-D</t>
    <phoneticPr fontId="1" type="noConversion"/>
  </si>
  <si>
    <t>(G)</t>
    <phoneticPr fontId="1" type="noConversion"/>
  </si>
  <si>
    <t>109年2月</t>
    <phoneticPr fontId="1" type="noConversion"/>
  </si>
  <si>
    <t>109年3月</t>
    <phoneticPr fontId="1" type="noConversion"/>
  </si>
  <si>
    <t>109年4月</t>
  </si>
  <si>
    <t>109年5月</t>
  </si>
  <si>
    <t>109年6月</t>
  </si>
  <si>
    <t>109年7月</t>
  </si>
  <si>
    <t>109年8月</t>
  </si>
  <si>
    <t>109年9月</t>
  </si>
  <si>
    <t>109年10月</t>
  </si>
  <si>
    <t>109年11月</t>
  </si>
  <si>
    <t>109年12月</t>
  </si>
  <si>
    <t>110年1月</t>
    <phoneticPr fontId="1" type="noConversion"/>
  </si>
  <si>
    <t>110年2月</t>
  </si>
  <si>
    <t>110年3月</t>
  </si>
  <si>
    <t>110年4月</t>
  </si>
  <si>
    <t>110年5月</t>
  </si>
  <si>
    <t>110年6月</t>
  </si>
  <si>
    <t>110年7月</t>
  </si>
  <si>
    <t>110年8月</t>
  </si>
  <si>
    <t>110年9月</t>
  </si>
  <si>
    <t>1/29還款</t>
    <phoneticPr fontId="1" type="noConversion"/>
  </si>
  <si>
    <t>10/16還款</t>
    <phoneticPr fontId="1" type="noConversion"/>
  </si>
  <si>
    <t>9/30還款</t>
    <phoneticPr fontId="1" type="noConversion"/>
  </si>
  <si>
    <t>8/3還款</t>
    <phoneticPr fontId="1" type="noConversion"/>
  </si>
  <si>
    <t>6/29還款</t>
    <phoneticPr fontId="1" type="noConversion"/>
  </si>
  <si>
    <t>(F)=E*法定最高利率(註1)</t>
    <phoneticPr fontId="1" type="noConversion"/>
  </si>
  <si>
    <t>109年1月</t>
    <phoneticPr fontId="1" type="noConversion"/>
  </si>
  <si>
    <t>108年12月</t>
    <phoneticPr fontId="1" type="noConversion"/>
  </si>
  <si>
    <t>108年11月</t>
    <phoneticPr fontId="1" type="noConversion"/>
  </si>
  <si>
    <t>未償本金數額</t>
    <phoneticPr fontId="1" type="noConversion"/>
  </si>
  <si>
    <t>(註2)</t>
    <phoneticPr fontId="1" type="noConversion"/>
  </si>
  <si>
    <t>(註3)</t>
    <phoneticPr fontId="1" type="noConversion"/>
  </si>
  <si>
    <t>(註4)</t>
    <phoneticPr fontId="1" type="noConversion"/>
  </si>
  <si>
    <t>註3：於110年11月1日起算利息。</t>
    <phoneticPr fontId="1" type="noConversion"/>
  </si>
  <si>
    <t>12/17還款</t>
    <phoneticPr fontId="1" type="noConversion"/>
  </si>
  <si>
    <t>10/22借款</t>
    <phoneticPr fontId="1" type="noConversion"/>
  </si>
  <si>
    <t>10/31借款</t>
    <phoneticPr fontId="1" type="noConversion"/>
  </si>
  <si>
    <t>108年10月</t>
    <phoneticPr fontId="1" type="noConversion"/>
  </si>
  <si>
    <t>備註</t>
    <phoneticPr fontId="1" type="noConversion"/>
  </si>
  <si>
    <t>註1：民法第205條修正條文於110年7月20日施行，施行前法定最高年息利率為20%，施行後法定最高年息利率為16%，元以下四捨五入。</t>
    <phoneticPr fontId="1" type="noConversion"/>
  </si>
  <si>
    <t>註5：於110年7月19日前以年息20%計算，於110年7月20日後以年息16%計算。</t>
    <phoneticPr fontId="1" type="noConversion"/>
  </si>
  <si>
    <t>(註5)</t>
    <phoneticPr fontId="1" type="noConversion"/>
  </si>
  <si>
    <t>被告曹瓊文應清償原告於110年9月30日前之利息計算表</t>
    <phoneticPr fontId="1" type="noConversion"/>
  </si>
  <si>
    <t>註2：於110年10月23日起算利息，1個月以30日計算。例:2,500,000×20%÷360日×8日=11,111元</t>
    <phoneticPr fontId="1" type="noConversion"/>
  </si>
  <si>
    <t>註4：還款後就剩餘本金計算利息。例:6/29至6/30期間，5,000,000×20%÷360日×2日=5,556元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</si>
</sst>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3" fillId="0" borderId="5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topLeftCell="A34" workbookViewId="0">
      <selection activeCell="A39" sqref="A39:J39"/>
    </sheetView>
  </sheetViews>
  <sheetFormatPr defaultRowHeight="16.2" x14ac:dyDescent="0.3"/>
  <cols>
    <col min="1" max="6" width="14.77734375" customWidth="1"/>
    <col min="7" max="7" width="10.77734375" customWidth="1"/>
    <col min="8" max="8" width="6.33203125" customWidth="1"/>
    <col min="9" max="9" width="14.77734375" customWidth="1"/>
    <col min="10" max="10" width="11.5546875" customWidth="1"/>
    <col min="15" max="15" width="9.33203125" customWidth="1"/>
  </cols>
  <sheetData>
    <row r="1" spans="1:10" ht="19.8" x14ac:dyDescent="0.3">
      <c r="A1" s="14" t="s">
        <v>55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2" t="s">
        <v>0</v>
      </c>
      <c r="B2" s="2" t="s">
        <v>42</v>
      </c>
      <c r="C2" s="2" t="s">
        <v>1</v>
      </c>
      <c r="D2" s="2" t="s">
        <v>6</v>
      </c>
      <c r="E2" s="2" t="s">
        <v>2</v>
      </c>
      <c r="F2" s="2" t="s">
        <v>3</v>
      </c>
      <c r="G2" s="21" t="s">
        <v>4</v>
      </c>
      <c r="H2" s="22"/>
      <c r="I2" s="2" t="s">
        <v>5</v>
      </c>
      <c r="J2" s="2" t="s">
        <v>51</v>
      </c>
    </row>
    <row r="3" spans="1:10" ht="32.4" customHeight="1" x14ac:dyDescent="0.3">
      <c r="A3" s="1"/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  <c r="G3" s="23" t="s">
        <v>38</v>
      </c>
      <c r="H3" s="24"/>
      <c r="I3" s="2" t="s">
        <v>12</v>
      </c>
      <c r="J3" s="1"/>
    </row>
    <row r="4" spans="1:10" ht="16.2" customHeight="1" x14ac:dyDescent="0.3">
      <c r="A4" s="1" t="s">
        <v>50</v>
      </c>
      <c r="B4" s="3">
        <v>2500000</v>
      </c>
      <c r="C4" s="3">
        <v>0</v>
      </c>
      <c r="D4" s="3">
        <v>0</v>
      </c>
      <c r="E4" s="3">
        <f t="shared" ref="E4:E9" si="0">C4-D4</f>
        <v>0</v>
      </c>
      <c r="F4" s="3">
        <v>2500000</v>
      </c>
      <c r="G4" s="7">
        <f>ROUND(F4*(20%/360)*8,0)</f>
        <v>11111</v>
      </c>
      <c r="H4" s="5" t="s">
        <v>43</v>
      </c>
      <c r="I4" s="3">
        <f>G4</f>
        <v>11111</v>
      </c>
      <c r="J4" s="4" t="s">
        <v>48</v>
      </c>
    </row>
    <row r="5" spans="1:10" ht="16.2" customHeight="1" x14ac:dyDescent="0.3">
      <c r="A5" s="1" t="s">
        <v>50</v>
      </c>
      <c r="B5" s="3">
        <v>3000000</v>
      </c>
      <c r="C5" s="3">
        <v>0</v>
      </c>
      <c r="D5" s="3">
        <v>0</v>
      </c>
      <c r="E5" s="3">
        <f t="shared" si="0"/>
        <v>0</v>
      </c>
      <c r="F5" s="3">
        <v>5500000</v>
      </c>
      <c r="G5" s="7">
        <f>ROUND(F5*(20%/360)*0,0)</f>
        <v>0</v>
      </c>
      <c r="H5" s="5" t="s">
        <v>44</v>
      </c>
      <c r="I5" s="3">
        <f t="shared" ref="I5:I34" si="1">I4+G5</f>
        <v>11111</v>
      </c>
      <c r="J5" s="4" t="s">
        <v>49</v>
      </c>
    </row>
    <row r="6" spans="1:10" ht="16.2" customHeight="1" x14ac:dyDescent="0.3">
      <c r="A6" s="1" t="s">
        <v>41</v>
      </c>
      <c r="B6" s="3">
        <v>5500000</v>
      </c>
      <c r="C6" s="3">
        <v>0</v>
      </c>
      <c r="D6" s="3">
        <v>0</v>
      </c>
      <c r="E6" s="3">
        <f t="shared" si="0"/>
        <v>0</v>
      </c>
      <c r="F6" s="3">
        <f>B6-E6</f>
        <v>5500000</v>
      </c>
      <c r="G6" s="7">
        <f>ROUND(F6*20%/360*30,0)</f>
        <v>91667</v>
      </c>
      <c r="H6" s="5"/>
      <c r="I6" s="3">
        <f t="shared" si="1"/>
        <v>102778</v>
      </c>
      <c r="J6" s="1"/>
    </row>
    <row r="7" spans="1:10" ht="16.2" customHeight="1" x14ac:dyDescent="0.3">
      <c r="A7" s="1" t="s">
        <v>40</v>
      </c>
      <c r="B7" s="3">
        <v>5500000</v>
      </c>
      <c r="C7" s="3">
        <v>0</v>
      </c>
      <c r="D7" s="3">
        <v>0</v>
      </c>
      <c r="E7" s="3">
        <f t="shared" si="0"/>
        <v>0</v>
      </c>
      <c r="F7" s="3">
        <f>B7-E7</f>
        <v>5500000</v>
      </c>
      <c r="G7" s="7">
        <f t="shared" ref="G7:G12" si="2">ROUND(F7*20%/360*30,0)</f>
        <v>91667</v>
      </c>
      <c r="H7" s="5"/>
      <c r="I7" s="3">
        <f t="shared" si="1"/>
        <v>194445</v>
      </c>
      <c r="J7" s="1"/>
    </row>
    <row r="8" spans="1:10" ht="16.2" customHeight="1" x14ac:dyDescent="0.3">
      <c r="A8" s="1" t="s">
        <v>39</v>
      </c>
      <c r="B8" s="3">
        <v>5500000</v>
      </c>
      <c r="C8" s="3">
        <v>0</v>
      </c>
      <c r="D8" s="3">
        <v>0</v>
      </c>
      <c r="E8" s="3">
        <f t="shared" si="0"/>
        <v>0</v>
      </c>
      <c r="F8" s="3">
        <f>B8-E8</f>
        <v>5500000</v>
      </c>
      <c r="G8" s="7">
        <f t="shared" si="2"/>
        <v>91667</v>
      </c>
      <c r="H8" s="5"/>
      <c r="I8" s="3">
        <f t="shared" si="1"/>
        <v>286112</v>
      </c>
      <c r="J8" s="1"/>
    </row>
    <row r="9" spans="1:10" x14ac:dyDescent="0.3">
      <c r="A9" s="1" t="s">
        <v>13</v>
      </c>
      <c r="B9" s="3">
        <v>5500000</v>
      </c>
      <c r="C9" s="3">
        <v>0</v>
      </c>
      <c r="D9" s="3">
        <v>0</v>
      </c>
      <c r="E9" s="3">
        <f t="shared" si="0"/>
        <v>0</v>
      </c>
      <c r="F9" s="3">
        <f>B9-E9</f>
        <v>5500000</v>
      </c>
      <c r="G9" s="7">
        <f t="shared" si="2"/>
        <v>91667</v>
      </c>
      <c r="H9" s="5"/>
      <c r="I9" s="3">
        <f t="shared" si="1"/>
        <v>377779</v>
      </c>
      <c r="J9" s="1"/>
    </row>
    <row r="10" spans="1:10" x14ac:dyDescent="0.3">
      <c r="A10" s="1" t="s">
        <v>14</v>
      </c>
      <c r="B10" s="3">
        <v>5500000</v>
      </c>
      <c r="C10" s="3">
        <v>0</v>
      </c>
      <c r="D10" s="3">
        <v>0</v>
      </c>
      <c r="E10" s="3">
        <f t="shared" ref="E10:E34" si="3">C10-D10</f>
        <v>0</v>
      </c>
      <c r="F10" s="3">
        <f t="shared" ref="F10:F34" si="4">B10-E10</f>
        <v>5500000</v>
      </c>
      <c r="G10" s="7">
        <f t="shared" si="2"/>
        <v>91667</v>
      </c>
      <c r="H10" s="5"/>
      <c r="I10" s="3">
        <f t="shared" si="1"/>
        <v>469446</v>
      </c>
      <c r="J10" s="1"/>
    </row>
    <row r="11" spans="1:10" x14ac:dyDescent="0.3">
      <c r="A11" s="1" t="s">
        <v>15</v>
      </c>
      <c r="B11" s="3">
        <v>5500000</v>
      </c>
      <c r="C11" s="3">
        <v>0</v>
      </c>
      <c r="D11" s="3">
        <v>0</v>
      </c>
      <c r="E11" s="3">
        <f t="shared" si="3"/>
        <v>0</v>
      </c>
      <c r="F11" s="3">
        <f t="shared" si="4"/>
        <v>5500000</v>
      </c>
      <c r="G11" s="7">
        <f t="shared" si="2"/>
        <v>91667</v>
      </c>
      <c r="H11" s="5"/>
      <c r="I11" s="3">
        <f t="shared" si="1"/>
        <v>561113</v>
      </c>
      <c r="J11" s="1"/>
    </row>
    <row r="12" spans="1:10" x14ac:dyDescent="0.3">
      <c r="A12" s="1" t="s">
        <v>16</v>
      </c>
      <c r="B12" s="3">
        <v>5500000</v>
      </c>
      <c r="C12" s="3">
        <v>0</v>
      </c>
      <c r="D12" s="3">
        <v>0</v>
      </c>
      <c r="E12" s="3">
        <f t="shared" si="3"/>
        <v>0</v>
      </c>
      <c r="F12" s="3">
        <f t="shared" si="4"/>
        <v>5500000</v>
      </c>
      <c r="G12" s="7">
        <f t="shared" si="2"/>
        <v>91667</v>
      </c>
      <c r="H12" s="5"/>
      <c r="I12" s="3">
        <f t="shared" si="1"/>
        <v>652780</v>
      </c>
      <c r="J12" s="1"/>
    </row>
    <row r="13" spans="1:10" x14ac:dyDescent="0.3">
      <c r="A13" s="12" t="s">
        <v>17</v>
      </c>
      <c r="B13" s="8">
        <v>5500000</v>
      </c>
      <c r="C13" s="8">
        <v>500000</v>
      </c>
      <c r="D13" s="8">
        <v>0</v>
      </c>
      <c r="E13" s="8">
        <f>C13-D13</f>
        <v>500000</v>
      </c>
      <c r="F13" s="3">
        <v>5500000</v>
      </c>
      <c r="G13" s="7">
        <f>ROUND(F13*20%/360*28,0)</f>
        <v>85556</v>
      </c>
      <c r="I13" s="8">
        <f>I12+G13+G14</f>
        <v>743892</v>
      </c>
      <c r="J13" s="10" t="s">
        <v>37</v>
      </c>
    </row>
    <row r="14" spans="1:10" x14ac:dyDescent="0.3">
      <c r="A14" s="13"/>
      <c r="B14" s="9"/>
      <c r="C14" s="9"/>
      <c r="D14" s="9"/>
      <c r="E14" s="9"/>
      <c r="F14" s="3">
        <f>B13-E13</f>
        <v>5000000</v>
      </c>
      <c r="G14" s="7">
        <f>ROUND(F14*20%/360*2,0)</f>
        <v>5556</v>
      </c>
      <c r="H14" s="6" t="s">
        <v>45</v>
      </c>
      <c r="I14" s="9"/>
      <c r="J14" s="11"/>
    </row>
    <row r="15" spans="1:10" x14ac:dyDescent="0.3">
      <c r="A15" s="1" t="s">
        <v>18</v>
      </c>
      <c r="B15" s="3">
        <v>5000000</v>
      </c>
      <c r="C15" s="3">
        <v>0</v>
      </c>
      <c r="D15" s="3">
        <v>0</v>
      </c>
      <c r="E15" s="3">
        <f t="shared" si="3"/>
        <v>0</v>
      </c>
      <c r="F15" s="3">
        <f t="shared" si="4"/>
        <v>5000000</v>
      </c>
      <c r="G15" s="7">
        <f>ROUND(F15*20%/360*30,0)</f>
        <v>83333</v>
      </c>
      <c r="H15" s="5"/>
      <c r="I15" s="3">
        <f>I13+G15</f>
        <v>827225</v>
      </c>
      <c r="J15" s="4"/>
    </row>
    <row r="16" spans="1:10" x14ac:dyDescent="0.3">
      <c r="A16" s="12" t="s">
        <v>19</v>
      </c>
      <c r="B16" s="8">
        <v>5000000</v>
      </c>
      <c r="C16" s="8">
        <v>500000</v>
      </c>
      <c r="D16" s="8">
        <v>0</v>
      </c>
      <c r="E16" s="8">
        <f>C16-D16</f>
        <v>500000</v>
      </c>
      <c r="F16" s="3">
        <v>5000000</v>
      </c>
      <c r="G16" s="7">
        <f>ROUND(F16*20%/360*2,0)</f>
        <v>5556</v>
      </c>
      <c r="H16" s="5"/>
      <c r="I16" s="8">
        <f>I15+G16+G17</f>
        <v>902781</v>
      </c>
      <c r="J16" s="10" t="s">
        <v>36</v>
      </c>
    </row>
    <row r="17" spans="1:10" x14ac:dyDescent="0.3">
      <c r="A17" s="13"/>
      <c r="B17" s="9"/>
      <c r="C17" s="9"/>
      <c r="D17" s="9"/>
      <c r="E17" s="9"/>
      <c r="F17" s="3">
        <f>B16-E16</f>
        <v>4500000</v>
      </c>
      <c r="G17" s="7">
        <f>ROUND(F17*20%/360*28,0)</f>
        <v>70000</v>
      </c>
      <c r="H17" s="5"/>
      <c r="I17" s="9"/>
      <c r="J17" s="11"/>
    </row>
    <row r="18" spans="1:10" x14ac:dyDescent="0.3">
      <c r="A18" s="12" t="s">
        <v>20</v>
      </c>
      <c r="B18" s="8">
        <v>4500000</v>
      </c>
      <c r="C18" s="8">
        <v>150000</v>
      </c>
      <c r="D18" s="8">
        <v>0</v>
      </c>
      <c r="E18" s="8">
        <f>C18-D18</f>
        <v>150000</v>
      </c>
      <c r="F18" s="3">
        <v>4500000</v>
      </c>
      <c r="G18" s="7">
        <f>ROUND(F18*20%/360*29,0)</f>
        <v>72500</v>
      </c>
      <c r="H18" s="5"/>
      <c r="I18" s="8">
        <f>I16+G18+G19</f>
        <v>977698</v>
      </c>
      <c r="J18" s="10" t="s">
        <v>35</v>
      </c>
    </row>
    <row r="19" spans="1:10" x14ac:dyDescent="0.3">
      <c r="A19" s="13"/>
      <c r="B19" s="9"/>
      <c r="C19" s="9"/>
      <c r="D19" s="9"/>
      <c r="E19" s="9"/>
      <c r="F19" s="3">
        <f>B18-E18</f>
        <v>4350000</v>
      </c>
      <c r="G19" s="7">
        <f>ROUND(F19*20%/360*1,0)</f>
        <v>2417</v>
      </c>
      <c r="H19" s="5"/>
      <c r="I19" s="9"/>
      <c r="J19" s="11"/>
    </row>
    <row r="20" spans="1:10" x14ac:dyDescent="0.3">
      <c r="A20" s="12" t="s">
        <v>21</v>
      </c>
      <c r="B20" s="8">
        <v>4350000</v>
      </c>
      <c r="C20" s="8">
        <v>150000</v>
      </c>
      <c r="D20" s="8">
        <v>0</v>
      </c>
      <c r="E20" s="8">
        <f>C20-D20</f>
        <v>150000</v>
      </c>
      <c r="F20" s="3">
        <v>4350000</v>
      </c>
      <c r="G20" s="7">
        <f>ROUND(F20*20%/360*15,0)</f>
        <v>36250</v>
      </c>
      <c r="H20" s="5"/>
      <c r="I20" s="8">
        <f>I18+G20+G21</f>
        <v>1048948</v>
      </c>
      <c r="J20" s="10" t="s">
        <v>34</v>
      </c>
    </row>
    <row r="21" spans="1:10" x14ac:dyDescent="0.3">
      <c r="A21" s="13"/>
      <c r="B21" s="9"/>
      <c r="C21" s="9"/>
      <c r="D21" s="9"/>
      <c r="E21" s="9"/>
      <c r="F21" s="3">
        <f>B20-E20</f>
        <v>4200000</v>
      </c>
      <c r="G21" s="7">
        <f>ROUND(F21*20%/360*15,0)</f>
        <v>35000</v>
      </c>
      <c r="H21" s="5"/>
      <c r="I21" s="9"/>
      <c r="J21" s="11"/>
    </row>
    <row r="22" spans="1:10" x14ac:dyDescent="0.3">
      <c r="A22" s="1" t="s">
        <v>22</v>
      </c>
      <c r="B22" s="3">
        <v>4200000</v>
      </c>
      <c r="C22" s="3">
        <v>0</v>
      </c>
      <c r="D22" s="3">
        <v>0</v>
      </c>
      <c r="E22" s="3">
        <f t="shared" si="3"/>
        <v>0</v>
      </c>
      <c r="F22" s="3">
        <f t="shared" si="4"/>
        <v>4200000</v>
      </c>
      <c r="G22" s="7">
        <f>ROUND(F22*20%/360*30,0)</f>
        <v>70000</v>
      </c>
      <c r="H22" s="5"/>
      <c r="I22" s="3">
        <f>I20+G22</f>
        <v>1118948</v>
      </c>
      <c r="J22" s="4"/>
    </row>
    <row r="23" spans="1:10" x14ac:dyDescent="0.3">
      <c r="A23" s="12" t="s">
        <v>23</v>
      </c>
      <c r="B23" s="8">
        <v>4200000</v>
      </c>
      <c r="C23" s="8">
        <v>800000</v>
      </c>
      <c r="D23" s="8">
        <v>0</v>
      </c>
      <c r="E23" s="8">
        <f>C23-D23</f>
        <v>800000</v>
      </c>
      <c r="F23" s="3">
        <v>4200000</v>
      </c>
      <c r="G23" s="7">
        <f>ROUND(F23*20%/360*16,0)</f>
        <v>37333</v>
      </c>
      <c r="H23" s="5"/>
      <c r="I23" s="8">
        <f>I22+G23+G24</f>
        <v>1182725</v>
      </c>
      <c r="J23" s="10" t="s">
        <v>47</v>
      </c>
    </row>
    <row r="24" spans="1:10" x14ac:dyDescent="0.3">
      <c r="A24" s="13"/>
      <c r="B24" s="9"/>
      <c r="C24" s="9"/>
      <c r="D24" s="9"/>
      <c r="E24" s="9"/>
      <c r="F24" s="3">
        <f>B23-E23</f>
        <v>3400000</v>
      </c>
      <c r="G24" s="7">
        <f>ROUND(F24*20%/360*14,0)</f>
        <v>26444</v>
      </c>
      <c r="H24" s="5"/>
      <c r="I24" s="9"/>
      <c r="J24" s="11"/>
    </row>
    <row r="25" spans="1:10" x14ac:dyDescent="0.3">
      <c r="A25" s="12" t="s">
        <v>24</v>
      </c>
      <c r="B25" s="8">
        <v>3400000</v>
      </c>
      <c r="C25" s="8">
        <v>1050000</v>
      </c>
      <c r="D25" s="8">
        <v>0</v>
      </c>
      <c r="E25" s="8">
        <f>C25-D25</f>
        <v>1050000</v>
      </c>
      <c r="F25" s="3">
        <v>3400000</v>
      </c>
      <c r="G25" s="7">
        <f>ROUND(F25*20%/360*28,0)</f>
        <v>52889</v>
      </c>
      <c r="H25" s="5"/>
      <c r="I25" s="8">
        <f>I23+G25+G26</f>
        <v>1238225</v>
      </c>
      <c r="J25" s="10" t="s">
        <v>33</v>
      </c>
    </row>
    <row r="26" spans="1:10" x14ac:dyDescent="0.3">
      <c r="A26" s="13"/>
      <c r="B26" s="9"/>
      <c r="C26" s="9"/>
      <c r="D26" s="9"/>
      <c r="E26" s="9"/>
      <c r="F26" s="3">
        <f>B25-E25</f>
        <v>2350000</v>
      </c>
      <c r="G26" s="7">
        <f>ROUND(F26*20%/360*2,0)</f>
        <v>2611</v>
      </c>
      <c r="H26" s="5"/>
      <c r="I26" s="9"/>
      <c r="J26" s="11"/>
    </row>
    <row r="27" spans="1:10" x14ac:dyDescent="0.3">
      <c r="A27" s="1" t="s">
        <v>25</v>
      </c>
      <c r="B27" s="3">
        <v>2350000</v>
      </c>
      <c r="C27" s="3">
        <v>0</v>
      </c>
      <c r="D27" s="3">
        <v>0</v>
      </c>
      <c r="E27" s="3">
        <f t="shared" si="3"/>
        <v>0</v>
      </c>
      <c r="F27" s="3">
        <f t="shared" si="4"/>
        <v>2350000</v>
      </c>
      <c r="G27" s="7">
        <f>ROUND(F27*20%/360*30,0)</f>
        <v>39167</v>
      </c>
      <c r="H27" s="5"/>
      <c r="I27" s="3">
        <f>I25+G27</f>
        <v>1277392</v>
      </c>
      <c r="J27" s="1"/>
    </row>
    <row r="28" spans="1:10" x14ac:dyDescent="0.3">
      <c r="A28" s="1" t="s">
        <v>26</v>
      </c>
      <c r="B28" s="3">
        <v>2350000</v>
      </c>
      <c r="C28" s="3">
        <v>0</v>
      </c>
      <c r="D28" s="3">
        <v>0</v>
      </c>
      <c r="E28" s="3">
        <f t="shared" si="3"/>
        <v>0</v>
      </c>
      <c r="F28" s="3">
        <f t="shared" si="4"/>
        <v>2350000</v>
      </c>
      <c r="G28" s="7">
        <f t="shared" ref="G28:G31" si="5">ROUND(F28*20%/360*30,0)</f>
        <v>39167</v>
      </c>
      <c r="H28" s="5"/>
      <c r="I28" s="3">
        <f t="shared" si="1"/>
        <v>1316559</v>
      </c>
      <c r="J28" s="1"/>
    </row>
    <row r="29" spans="1:10" x14ac:dyDescent="0.3">
      <c r="A29" s="1" t="s">
        <v>27</v>
      </c>
      <c r="B29" s="3">
        <v>2350000</v>
      </c>
      <c r="C29" s="3">
        <v>0</v>
      </c>
      <c r="D29" s="3">
        <v>0</v>
      </c>
      <c r="E29" s="3">
        <f t="shared" si="3"/>
        <v>0</v>
      </c>
      <c r="F29" s="3">
        <f t="shared" si="4"/>
        <v>2350000</v>
      </c>
      <c r="G29" s="7">
        <f t="shared" si="5"/>
        <v>39167</v>
      </c>
      <c r="H29" s="5"/>
      <c r="I29" s="3">
        <f t="shared" si="1"/>
        <v>1355726</v>
      </c>
      <c r="J29" s="1"/>
    </row>
    <row r="30" spans="1:10" x14ac:dyDescent="0.3">
      <c r="A30" s="1" t="s">
        <v>28</v>
      </c>
      <c r="B30" s="3">
        <v>2350000</v>
      </c>
      <c r="C30" s="3">
        <v>0</v>
      </c>
      <c r="D30" s="3">
        <v>0</v>
      </c>
      <c r="E30" s="3">
        <f t="shared" si="3"/>
        <v>0</v>
      </c>
      <c r="F30" s="3">
        <f t="shared" si="4"/>
        <v>2350000</v>
      </c>
      <c r="G30" s="7">
        <f t="shared" si="5"/>
        <v>39167</v>
      </c>
      <c r="H30" s="5"/>
      <c r="I30" s="3">
        <f t="shared" si="1"/>
        <v>1394893</v>
      </c>
      <c r="J30" s="1"/>
    </row>
    <row r="31" spans="1:10" x14ac:dyDescent="0.3">
      <c r="A31" s="1" t="s">
        <v>29</v>
      </c>
      <c r="B31" s="3">
        <v>2350000</v>
      </c>
      <c r="C31" s="3">
        <v>0</v>
      </c>
      <c r="D31" s="3">
        <v>0</v>
      </c>
      <c r="E31" s="3">
        <f t="shared" si="3"/>
        <v>0</v>
      </c>
      <c r="F31" s="3">
        <f t="shared" si="4"/>
        <v>2350000</v>
      </c>
      <c r="G31" s="7">
        <f t="shared" si="5"/>
        <v>39167</v>
      </c>
      <c r="H31" s="5"/>
      <c r="I31" s="3">
        <f t="shared" si="1"/>
        <v>1434060</v>
      </c>
      <c r="J31" s="1"/>
    </row>
    <row r="32" spans="1:10" x14ac:dyDescent="0.3">
      <c r="A32" s="1" t="s">
        <v>30</v>
      </c>
      <c r="B32" s="3">
        <v>2350000</v>
      </c>
      <c r="C32" s="3">
        <v>0</v>
      </c>
      <c r="D32" s="3">
        <v>0</v>
      </c>
      <c r="E32" s="3">
        <f t="shared" si="3"/>
        <v>0</v>
      </c>
      <c r="F32" s="3">
        <f t="shared" si="4"/>
        <v>2350000</v>
      </c>
      <c r="G32" s="7">
        <f>ROUND(F32*((20%/360*19)+(16%/360*11)),0)</f>
        <v>36294</v>
      </c>
      <c r="H32" s="6" t="s">
        <v>54</v>
      </c>
      <c r="I32" s="3">
        <f t="shared" si="1"/>
        <v>1470354</v>
      </c>
      <c r="J32" s="1"/>
    </row>
    <row r="33" spans="1:10" x14ac:dyDescent="0.3">
      <c r="A33" s="1" t="s">
        <v>31</v>
      </c>
      <c r="B33" s="3">
        <v>2350000</v>
      </c>
      <c r="C33" s="3">
        <v>0</v>
      </c>
      <c r="D33" s="3">
        <v>0</v>
      </c>
      <c r="E33" s="3">
        <f t="shared" si="3"/>
        <v>0</v>
      </c>
      <c r="F33" s="3">
        <f t="shared" si="4"/>
        <v>2350000</v>
      </c>
      <c r="G33" s="7">
        <f>ROUND(F33*16%/360*30,0)</f>
        <v>31333</v>
      </c>
      <c r="H33" s="5"/>
      <c r="I33" s="3">
        <f t="shared" si="1"/>
        <v>1501687</v>
      </c>
      <c r="J33" s="1"/>
    </row>
    <row r="34" spans="1:10" x14ac:dyDescent="0.3">
      <c r="A34" s="1" t="s">
        <v>32</v>
      </c>
      <c r="B34" s="3">
        <v>2350000</v>
      </c>
      <c r="C34" s="3">
        <v>0</v>
      </c>
      <c r="D34" s="3">
        <v>0</v>
      </c>
      <c r="E34" s="3">
        <f t="shared" si="3"/>
        <v>0</v>
      </c>
      <c r="F34" s="3">
        <f t="shared" si="4"/>
        <v>2350000</v>
      </c>
      <c r="G34" s="7">
        <f>ROUND(F34*16%/360*30,0)</f>
        <v>31333</v>
      </c>
      <c r="H34" s="5"/>
      <c r="I34" s="3">
        <f t="shared" si="1"/>
        <v>1533020</v>
      </c>
      <c r="J34" s="1"/>
    </row>
    <row r="35" spans="1:10" x14ac:dyDescent="0.3">
      <c r="A35" s="15" t="s">
        <v>52</v>
      </c>
      <c r="B35" s="16"/>
      <c r="C35" s="16"/>
      <c r="D35" s="16"/>
      <c r="E35" s="16"/>
      <c r="F35" s="16"/>
      <c r="G35" s="16"/>
      <c r="H35" s="16"/>
      <c r="I35" s="16"/>
      <c r="J35" s="17"/>
    </row>
    <row r="36" spans="1:10" x14ac:dyDescent="0.3">
      <c r="A36" s="15" t="s">
        <v>56</v>
      </c>
      <c r="B36" s="16"/>
      <c r="C36" s="16"/>
      <c r="D36" s="16"/>
      <c r="E36" s="16"/>
      <c r="F36" s="16"/>
      <c r="G36" s="16"/>
      <c r="H36" s="16"/>
      <c r="I36" s="16"/>
      <c r="J36" s="17"/>
    </row>
    <row r="37" spans="1:10" x14ac:dyDescent="0.3">
      <c r="A37" s="15" t="s">
        <v>46</v>
      </c>
      <c r="B37" s="16"/>
      <c r="C37" s="16"/>
      <c r="D37" s="16"/>
      <c r="E37" s="16"/>
      <c r="F37" s="16"/>
      <c r="G37" s="16"/>
      <c r="H37" s="16"/>
      <c r="I37" s="16"/>
      <c r="J37" s="17"/>
    </row>
    <row r="38" spans="1:10" x14ac:dyDescent="0.3">
      <c r="A38" s="15" t="s">
        <v>57</v>
      </c>
      <c r="B38" s="16"/>
      <c r="C38" s="16"/>
      <c r="D38" s="16"/>
      <c r="E38" s="16"/>
      <c r="F38" s="16"/>
      <c r="G38" s="16"/>
      <c r="H38" s="16"/>
      <c r="I38" s="16"/>
      <c r="J38" s="17"/>
    </row>
    <row r="39" spans="1:10" x14ac:dyDescent="0.3">
      <c r="A39" s="18" t="s">
        <v>53</v>
      </c>
      <c r="B39" s="19"/>
      <c r="C39" s="19"/>
      <c r="D39" s="19"/>
      <c r="E39" s="19"/>
      <c r="F39" s="19"/>
      <c r="G39" s="19"/>
      <c r="H39" s="19"/>
      <c r="I39" s="19"/>
      <c r="J39" s="20"/>
    </row>
  </sheetData>
  <mergeCells count="50">
    <mergeCell ref="A1:J1"/>
    <mergeCell ref="A35:J35"/>
    <mergeCell ref="A39:J39"/>
    <mergeCell ref="G2:H2"/>
    <mergeCell ref="G3:H3"/>
    <mergeCell ref="A36:J36"/>
    <mergeCell ref="A37:J37"/>
    <mergeCell ref="A38:J38"/>
    <mergeCell ref="A13:A14"/>
    <mergeCell ref="B13:B14"/>
    <mergeCell ref="C13:C14"/>
    <mergeCell ref="D13:D14"/>
    <mergeCell ref="E13:E14"/>
    <mergeCell ref="J13:J14"/>
    <mergeCell ref="I13:I14"/>
    <mergeCell ref="A16:A17"/>
    <mergeCell ref="I16:I17"/>
    <mergeCell ref="J16:J17"/>
    <mergeCell ref="A18:A19"/>
    <mergeCell ref="B18:B19"/>
    <mergeCell ref="C18:C19"/>
    <mergeCell ref="D18:D19"/>
    <mergeCell ref="E18:E19"/>
    <mergeCell ref="I18:I19"/>
    <mergeCell ref="B16:B17"/>
    <mergeCell ref="C16:C17"/>
    <mergeCell ref="D16:D17"/>
    <mergeCell ref="E16:E17"/>
    <mergeCell ref="I20:I21"/>
    <mergeCell ref="J20:J21"/>
    <mergeCell ref="J18:J19"/>
    <mergeCell ref="A23:A24"/>
    <mergeCell ref="B23:B24"/>
    <mergeCell ref="C23:C24"/>
    <mergeCell ref="D23:D24"/>
    <mergeCell ref="E23:E24"/>
    <mergeCell ref="J23:J24"/>
    <mergeCell ref="I23:I24"/>
    <mergeCell ref="A20:A21"/>
    <mergeCell ref="B20:B21"/>
    <mergeCell ref="C20:C21"/>
    <mergeCell ref="D20:D21"/>
    <mergeCell ref="E20:E21"/>
    <mergeCell ref="I25:I26"/>
    <mergeCell ref="J25:J26"/>
    <mergeCell ref="A25:A26"/>
    <mergeCell ref="B25:B26"/>
    <mergeCell ref="C25:C26"/>
    <mergeCell ref="D25:D26"/>
    <mergeCell ref="E25:E26"/>
  </mergeCells>
  <phoneticPr fontId="1" type="noConversion"/>
  <pageMargins left="0.59055118110236227" right="0.59055118110236227" top="0.31496062992125984" bottom="0.31496062992125984" header="0.31496062992125984" footer="0.31496062992125984"/>
  <pageSetup paperSize="9" scale="87" fitToWidth="0" orientation="landscape" r:id="rId1"/>
  <ignoredErrors>
    <ignoredError sqref="G15 G2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SCD</dc:creator>
  <cp:lastModifiedBy>SCD</cp:lastModifiedBy>
  <cp:lastPrinted>2021-11-05T01:01:44Z</cp:lastPrinted>
  <dcterms:created xsi:type="dcterms:W3CDTF">2021-11-01T05:39:48Z</dcterms:created>
  <dcterms:modified xsi:type="dcterms:W3CDTF">2021-11-05T07:23:28Z</dcterms:modified>
</cp:coreProperties>
</file>