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5" windowWidth="12390" windowHeight="9315"/>
  </bookViews>
  <sheets>
    <sheet name="附表2" sheetId="8" r:id="rId1"/>
  </sheets>
  <definedNames>
    <definedName name="_xlnm.Print_Titles" localSheetId="0">附表2!$1:$4</definedName>
  </definedNames>
  <calcPr calcId="162913"/>
</workbook>
</file>

<file path=xl/calcChain.xml><?xml version="1.0" encoding="utf-8"?>
<calcChain xmlns="http://schemas.openxmlformats.org/spreadsheetml/2006/main">
  <c r="X82" i="8" l="1"/>
  <c r="Q53" i="8" l="1"/>
  <c r="W53" i="8"/>
  <c r="X81" i="8"/>
  <c r="W81" i="8"/>
  <c r="X80" i="8"/>
  <c r="W80" i="8"/>
  <c r="X77" i="8"/>
  <c r="W77" i="8"/>
  <c r="X76" i="8"/>
  <c r="X75" i="8"/>
  <c r="X74" i="8"/>
  <c r="X72" i="8"/>
  <c r="X71" i="8"/>
  <c r="X70" i="8"/>
  <c r="K81" i="8"/>
  <c r="K77" i="8"/>
  <c r="U78" i="8"/>
  <c r="V78" i="8" s="1"/>
  <c r="W68" i="8"/>
  <c r="X68" i="8"/>
  <c r="W72" i="8"/>
  <c r="W71" i="8"/>
  <c r="W70" i="8"/>
  <c r="W74" i="8"/>
  <c r="X73" i="8"/>
  <c r="U69" i="8"/>
  <c r="V69" i="8" s="1"/>
  <c r="W65" i="8"/>
  <c r="X65" i="8" s="1"/>
  <c r="W64" i="8"/>
  <c r="X64" i="8" s="1"/>
  <c r="J67" i="8"/>
  <c r="J66" i="8"/>
  <c r="J65" i="8"/>
  <c r="W66" i="8" l="1"/>
  <c r="X66" i="8" s="1"/>
  <c r="W67" i="8"/>
  <c r="X67" i="8" s="1"/>
  <c r="W75" i="8"/>
  <c r="W76" i="8"/>
  <c r="U63" i="8"/>
  <c r="V63" i="8" s="1"/>
  <c r="V62" i="8"/>
  <c r="U62" i="8"/>
  <c r="U60" i="8"/>
  <c r="V60" i="8" s="1"/>
  <c r="U59" i="8"/>
  <c r="V59" i="8" s="1"/>
  <c r="V54" i="8"/>
  <c r="U54" i="8"/>
  <c r="U52" i="8"/>
  <c r="V52" i="8" s="1"/>
  <c r="U51" i="8"/>
  <c r="V51" i="8" s="1"/>
  <c r="U50" i="8"/>
  <c r="V50" i="8" s="1"/>
  <c r="W49" i="8" s="1"/>
  <c r="X49" i="8" s="1"/>
  <c r="X48" i="8"/>
  <c r="X47" i="8"/>
  <c r="W43" i="8"/>
  <c r="X43" i="8"/>
  <c r="U45" i="8"/>
  <c r="V45" i="8" s="1"/>
  <c r="U46" i="8"/>
  <c r="V46" i="8" s="1"/>
  <c r="W82" i="8" l="1"/>
  <c r="X53" i="8"/>
  <c r="V44" i="8"/>
  <c r="U44" i="8"/>
  <c r="W26" i="8" l="1"/>
  <c r="U40" i="8"/>
  <c r="V40" i="8" s="1"/>
  <c r="V41" i="8"/>
  <c r="U41" i="8"/>
  <c r="U39" i="8"/>
  <c r="V39" i="8" s="1"/>
  <c r="U38" i="8"/>
  <c r="V38" i="8" s="1"/>
  <c r="U37" i="8"/>
  <c r="V37" i="8" s="1"/>
  <c r="U36" i="8"/>
  <c r="V36" i="8" s="1"/>
  <c r="U35" i="8"/>
  <c r="V35" i="8" s="1"/>
  <c r="U34" i="8"/>
  <c r="V34" i="8" s="1"/>
  <c r="U30" i="8"/>
  <c r="V30" i="8" s="1"/>
  <c r="U28" i="8"/>
  <c r="V28" i="8" s="1"/>
  <c r="U27" i="8"/>
  <c r="V27" i="8" s="1"/>
  <c r="U19" i="8"/>
  <c r="V19" i="8" s="1"/>
  <c r="U20" i="8"/>
  <c r="V20" i="8" s="1"/>
  <c r="U21" i="8"/>
  <c r="V21" i="8"/>
  <c r="U22" i="8"/>
  <c r="V22" i="8" s="1"/>
  <c r="U23" i="8"/>
  <c r="V23" i="8"/>
  <c r="U24" i="8"/>
  <c r="V24" i="8" s="1"/>
  <c r="U25" i="8"/>
  <c r="V25" i="8"/>
  <c r="U18" i="8"/>
  <c r="V18" i="8" s="1"/>
  <c r="X14" i="8"/>
  <c r="W14" i="8"/>
  <c r="W6" i="8"/>
  <c r="U9" i="8"/>
  <c r="V9" i="8" s="1"/>
  <c r="U8" i="8"/>
  <c r="V8" i="8"/>
  <c r="U10" i="8"/>
  <c r="V10" i="8" s="1"/>
  <c r="U11" i="8"/>
  <c r="V11" i="8"/>
  <c r="U12" i="8"/>
  <c r="V12" i="8"/>
  <c r="V7" i="8"/>
  <c r="U7" i="8"/>
  <c r="X5" i="8"/>
  <c r="R73" i="8"/>
  <c r="R48" i="8"/>
  <c r="R47" i="8"/>
  <c r="Q14" i="8"/>
  <c r="R14" i="8" s="1"/>
  <c r="R5" i="8"/>
  <c r="J81" i="8"/>
  <c r="J72" i="8"/>
  <c r="X26" i="8" l="1"/>
  <c r="W17" i="8"/>
  <c r="X17" i="8" s="1"/>
  <c r="X6" i="8"/>
  <c r="O78" i="8"/>
  <c r="O69" i="8"/>
  <c r="O61" i="8"/>
  <c r="P61" i="8" s="1"/>
  <c r="O55" i="8"/>
  <c r="P55" i="8" s="1"/>
  <c r="O56" i="8"/>
  <c r="P56" i="8" s="1"/>
  <c r="O57" i="8"/>
  <c r="P57" i="8" s="1"/>
  <c r="O58" i="8"/>
  <c r="P58" i="8" s="1"/>
  <c r="O59" i="8"/>
  <c r="P59" i="8" s="1"/>
  <c r="O60" i="8"/>
  <c r="O62" i="8"/>
  <c r="O63" i="8"/>
  <c r="O54" i="8"/>
  <c r="O52" i="8"/>
  <c r="O51" i="8"/>
  <c r="O50" i="8"/>
  <c r="O46" i="8"/>
  <c r="O44" i="8"/>
  <c r="O42" i="8"/>
  <c r="P42" i="8" s="1"/>
  <c r="O30" i="8" l="1"/>
  <c r="O31" i="8"/>
  <c r="P31" i="8" s="1"/>
  <c r="O32" i="8"/>
  <c r="P32" i="8" s="1"/>
  <c r="O33" i="8"/>
  <c r="P33" i="8" s="1"/>
  <c r="O27" i="8"/>
  <c r="O28" i="8"/>
  <c r="O29" i="8"/>
  <c r="P29" i="8" s="1"/>
  <c r="O34" i="8"/>
  <c r="O35" i="8"/>
  <c r="O36" i="8"/>
  <c r="O37" i="8"/>
  <c r="O38" i="8"/>
  <c r="O40" i="8"/>
  <c r="O41" i="8"/>
  <c r="O19" i="8"/>
  <c r="O18" i="8"/>
  <c r="O25" i="8"/>
  <c r="O24" i="8"/>
  <c r="O23" i="8"/>
  <c r="O22" i="8"/>
  <c r="O21" i="8"/>
  <c r="O20" i="8"/>
  <c r="F25" i="8"/>
  <c r="F24" i="8"/>
  <c r="F23" i="8"/>
  <c r="F22" i="8"/>
  <c r="F21" i="8"/>
  <c r="F20" i="8"/>
  <c r="O16" i="8"/>
  <c r="O15" i="8"/>
  <c r="O13" i="8"/>
  <c r="P13" i="8" s="1"/>
  <c r="O10" i="8"/>
  <c r="O11" i="8"/>
  <c r="O12" i="8"/>
  <c r="O8" i="8"/>
  <c r="O9" i="8"/>
  <c r="P9" i="8" s="1"/>
  <c r="O7" i="8"/>
  <c r="P7" i="8" l="1"/>
  <c r="P20" i="8"/>
  <c r="P21" i="8"/>
  <c r="P22" i="8"/>
  <c r="P25" i="8"/>
  <c r="P40" i="8"/>
  <c r="P23" i="8"/>
  <c r="P30" i="8"/>
  <c r="P24" i="8"/>
  <c r="L80" i="8"/>
  <c r="L79" i="8"/>
  <c r="J76" i="8"/>
  <c r="K76" i="8"/>
  <c r="L75" i="8"/>
  <c r="L74" i="8"/>
  <c r="L73" i="8"/>
  <c r="L70" i="8"/>
  <c r="L71" i="8"/>
  <c r="J64" i="8"/>
  <c r="L66" i="8"/>
  <c r="L65" i="8"/>
  <c r="L48" i="8"/>
  <c r="L47" i="8"/>
  <c r="L5" i="8"/>
  <c r="H78" i="8"/>
  <c r="F78" i="8"/>
  <c r="P78" i="8" s="1"/>
  <c r="H69" i="8"/>
  <c r="F69" i="8"/>
  <c r="P69" i="8" s="1"/>
  <c r="Q68" i="8" s="1"/>
  <c r="R68" i="8" s="1"/>
  <c r="H63" i="8"/>
  <c r="H62" i="8"/>
  <c r="H60" i="8"/>
  <c r="H54" i="8"/>
  <c r="F63" i="8"/>
  <c r="P63" i="8" s="1"/>
  <c r="F62" i="8"/>
  <c r="P62" i="8" s="1"/>
  <c r="F60" i="8"/>
  <c r="P60" i="8" s="1"/>
  <c r="F54" i="8"/>
  <c r="P54" i="8" s="1"/>
  <c r="H52" i="8"/>
  <c r="H51" i="8"/>
  <c r="H50" i="8"/>
  <c r="F50" i="8"/>
  <c r="P50" i="8" s="1"/>
  <c r="F52" i="8"/>
  <c r="P52" i="8" s="1"/>
  <c r="F51" i="8"/>
  <c r="P51" i="8" s="1"/>
  <c r="H46" i="8"/>
  <c r="H45" i="8"/>
  <c r="H44" i="8"/>
  <c r="F46" i="8"/>
  <c r="P46" i="8" s="1"/>
  <c r="F45" i="8"/>
  <c r="F44" i="8"/>
  <c r="P44" i="8" s="1"/>
  <c r="Q43" i="8" s="1"/>
  <c r="R43" i="8" s="1"/>
  <c r="H41" i="8"/>
  <c r="H40" i="8"/>
  <c r="H39" i="8"/>
  <c r="H38" i="8"/>
  <c r="H37" i="8"/>
  <c r="H36" i="8"/>
  <c r="H35" i="8"/>
  <c r="H34" i="8"/>
  <c r="H30" i="8"/>
  <c r="H28" i="8"/>
  <c r="H27" i="8"/>
  <c r="F41" i="8"/>
  <c r="P41" i="8" s="1"/>
  <c r="F40" i="8"/>
  <c r="F39" i="8"/>
  <c r="F38" i="8"/>
  <c r="P38" i="8" s="1"/>
  <c r="F37" i="8"/>
  <c r="P37" i="8" s="1"/>
  <c r="F36" i="8"/>
  <c r="P36" i="8" s="1"/>
  <c r="F35" i="8"/>
  <c r="P35" i="8" s="1"/>
  <c r="F34" i="8"/>
  <c r="P34" i="8" s="1"/>
  <c r="F30" i="8"/>
  <c r="F28" i="8"/>
  <c r="P28" i="8" s="1"/>
  <c r="F27" i="8"/>
  <c r="P27" i="8" s="1"/>
  <c r="H19" i="8"/>
  <c r="H18" i="8"/>
  <c r="F19" i="8"/>
  <c r="P19" i="8" s="1"/>
  <c r="F18" i="8"/>
  <c r="P18" i="8" s="1"/>
  <c r="H16" i="8"/>
  <c r="H15" i="8"/>
  <c r="F16" i="8"/>
  <c r="F15" i="8"/>
  <c r="H8" i="8"/>
  <c r="H10" i="8"/>
  <c r="H11" i="8"/>
  <c r="H12" i="8"/>
  <c r="F8" i="8"/>
  <c r="P8" i="8" s="1"/>
  <c r="F10" i="8"/>
  <c r="P10" i="8" s="1"/>
  <c r="F11" i="8"/>
  <c r="P11" i="8" s="1"/>
  <c r="F12" i="8"/>
  <c r="P12" i="8" s="1"/>
  <c r="H7" i="8"/>
  <c r="F7" i="8"/>
  <c r="J82" i="8" l="1"/>
  <c r="Q6" i="8"/>
  <c r="Q49" i="8"/>
  <c r="R49" i="8" s="1"/>
  <c r="Q26" i="8"/>
  <c r="R26" i="8" s="1"/>
  <c r="Q17" i="8"/>
  <c r="R17" i="8" s="1"/>
  <c r="R53" i="8"/>
  <c r="I7" i="8"/>
  <c r="L76" i="8"/>
  <c r="I18" i="8"/>
  <c r="I35" i="8"/>
  <c r="I45" i="8"/>
  <c r="I51" i="8"/>
  <c r="I63" i="8"/>
  <c r="I54" i="8"/>
  <c r="I69" i="8"/>
  <c r="K68" i="8" s="1"/>
  <c r="K72" i="8" s="1"/>
  <c r="I34" i="8"/>
  <c r="I60" i="8"/>
  <c r="I62" i="8"/>
  <c r="I37" i="8"/>
  <c r="I44" i="8"/>
  <c r="I78" i="8"/>
  <c r="I38" i="8"/>
  <c r="I8" i="8"/>
  <c r="I16" i="8"/>
  <c r="I27" i="8"/>
  <c r="I39" i="8"/>
  <c r="I30" i="8"/>
  <c r="I50" i="8"/>
  <c r="I19" i="8"/>
  <c r="I41" i="8"/>
  <c r="I10" i="8"/>
  <c r="I36" i="8"/>
  <c r="I28" i="8"/>
  <c r="I40" i="8"/>
  <c r="I46" i="8"/>
  <c r="I52" i="8"/>
  <c r="I15" i="8"/>
  <c r="I12" i="8"/>
  <c r="I11" i="8"/>
  <c r="R6" i="8" l="1"/>
  <c r="Q64" i="8"/>
  <c r="R64" i="8" s="1"/>
  <c r="K6" i="8"/>
  <c r="L77" i="8"/>
  <c r="K53" i="8"/>
  <c r="L53" i="8" s="1"/>
  <c r="K26" i="8"/>
  <c r="L26" i="8" s="1"/>
  <c r="L68" i="8"/>
  <c r="L72" i="8"/>
  <c r="K14" i="8"/>
  <c r="L14" i="8" s="1"/>
  <c r="K49" i="8"/>
  <c r="L49" i="8" s="1"/>
  <c r="K43" i="8"/>
  <c r="L43" i="8" s="1"/>
  <c r="K17" i="8"/>
  <c r="L17" i="8" s="1"/>
  <c r="L6" i="8" l="1"/>
  <c r="K64" i="8"/>
  <c r="L81" i="8" l="1"/>
  <c r="K82" i="8"/>
  <c r="L82" i="8" s="1"/>
  <c r="K67" i="8"/>
  <c r="L64" i="8"/>
  <c r="L67" i="8" s="1"/>
</calcChain>
</file>

<file path=xl/sharedStrings.xml><?xml version="1.0" encoding="utf-8"?>
<sst xmlns="http://schemas.openxmlformats.org/spreadsheetml/2006/main" count="295" uniqueCount="177">
  <si>
    <t>一</t>
    <phoneticPr fontId="5" type="noConversion"/>
  </si>
  <si>
    <t>拆除工程</t>
    <phoneticPr fontId="5" type="noConversion"/>
  </si>
  <si>
    <t>式</t>
    <phoneticPr fontId="5" type="noConversion"/>
  </si>
  <si>
    <t>二</t>
    <phoneticPr fontId="5" type="noConversion"/>
  </si>
  <si>
    <t>泥作工程</t>
    <phoneticPr fontId="5" type="noConversion"/>
  </si>
  <si>
    <t>三</t>
    <phoneticPr fontId="5" type="noConversion"/>
  </si>
  <si>
    <t>水電工程</t>
    <phoneticPr fontId="5" type="noConversion"/>
  </si>
  <si>
    <t>四</t>
    <phoneticPr fontId="5" type="noConversion"/>
  </si>
  <si>
    <t>燈具工程</t>
    <phoneticPr fontId="5" type="noConversion"/>
  </si>
  <si>
    <t>五</t>
    <phoneticPr fontId="5" type="noConversion"/>
  </si>
  <si>
    <t>木作工程</t>
    <phoneticPr fontId="5" type="noConversion"/>
  </si>
  <si>
    <t>六</t>
    <phoneticPr fontId="5" type="noConversion"/>
  </si>
  <si>
    <t>油漆工程</t>
    <phoneticPr fontId="5" type="noConversion"/>
  </si>
  <si>
    <t>七</t>
    <phoneticPr fontId="5" type="noConversion"/>
  </si>
  <si>
    <t>空調工程</t>
    <phoneticPr fontId="5" type="noConversion"/>
  </si>
  <si>
    <t>八</t>
    <phoneticPr fontId="5" type="noConversion"/>
  </si>
  <si>
    <t>廚具工程</t>
    <phoneticPr fontId="5" type="noConversion"/>
  </si>
  <si>
    <t>九</t>
    <phoneticPr fontId="5" type="noConversion"/>
  </si>
  <si>
    <t>鐵件工程</t>
    <phoneticPr fontId="5" type="noConversion"/>
  </si>
  <si>
    <t>十</t>
    <phoneticPr fontId="5" type="noConversion"/>
  </si>
  <si>
    <t>其他工程</t>
    <phoneticPr fontId="5" type="noConversion"/>
  </si>
  <si>
    <t>小計</t>
    <phoneticPr fontId="5" type="noConversion"/>
  </si>
  <si>
    <t>工程管理費</t>
    <phoneticPr fontId="5" type="noConversion"/>
  </si>
  <si>
    <t>稅金</t>
    <phoneticPr fontId="5" type="noConversion"/>
  </si>
  <si>
    <t>合計</t>
    <phoneticPr fontId="5" type="noConversion"/>
  </si>
  <si>
    <t>十一</t>
    <phoneticPr fontId="5" type="noConversion"/>
  </si>
  <si>
    <t>第1次追加工程費用</t>
    <phoneticPr fontId="5" type="noConversion"/>
  </si>
  <si>
    <t>十二</t>
    <phoneticPr fontId="5" type="noConversion"/>
  </si>
  <si>
    <t>第2次追加工程費用</t>
    <phoneticPr fontId="5" type="noConversion"/>
  </si>
  <si>
    <t>十三</t>
    <phoneticPr fontId="5" type="noConversion"/>
  </si>
  <si>
    <t>工程管理費（無此項）</t>
    <phoneticPr fontId="5" type="noConversion"/>
  </si>
  <si>
    <t>工程總計</t>
    <phoneticPr fontId="5" type="noConversion"/>
  </si>
  <si>
    <t>1樓廁所防水工程</t>
    <phoneticPr fontId="5" type="noConversion"/>
  </si>
  <si>
    <t>坪</t>
    <phoneticPr fontId="5" type="noConversion"/>
  </si>
  <si>
    <t>1樓廁所地壁面粉刷打底</t>
    <phoneticPr fontId="5" type="noConversion"/>
  </si>
  <si>
    <t>原契約數量</t>
    <phoneticPr fontId="1" type="noConversion"/>
  </si>
  <si>
    <t>實際施作數量</t>
    <phoneticPr fontId="1" type="noConversion"/>
  </si>
  <si>
    <t>單價</t>
    <phoneticPr fontId="1" type="noConversion"/>
  </si>
  <si>
    <t>原契約複價</t>
    <phoneticPr fontId="1" type="noConversion"/>
  </si>
  <si>
    <t>1樓廁所地磚貼工</t>
    <phoneticPr fontId="5" type="noConversion"/>
  </si>
  <si>
    <t>1樓廁所壁磚貼工</t>
    <phoneticPr fontId="5" type="noConversion"/>
  </si>
  <si>
    <t>1樓地板貼PVC地磚</t>
    <phoneticPr fontId="5" type="noConversion"/>
  </si>
  <si>
    <t>LED固定式投射燈(PHCIPS 9.5CM 7LED)</t>
    <phoneticPr fontId="5" type="noConversion"/>
  </si>
  <si>
    <t>組</t>
    <phoneticPr fontId="5" type="noConversion"/>
  </si>
  <si>
    <t>LED投射燈(PHCIPS 9.5CM 7LED)</t>
    <phoneticPr fontId="5" type="noConversion"/>
  </si>
  <si>
    <t>2樓新作雙面輕隔間牆</t>
    <phoneticPr fontId="5" type="noConversion"/>
  </si>
  <si>
    <t>M2</t>
  </si>
  <si>
    <t>樘</t>
    <phoneticPr fontId="5" type="noConversion"/>
  </si>
  <si>
    <t>1樓入口處加大隱形門(140*240CM)</t>
    <phoneticPr fontId="5" type="noConversion"/>
  </si>
  <si>
    <t>上項五金</t>
    <phoneticPr fontId="5" type="noConversion"/>
  </si>
  <si>
    <t>廁所門</t>
    <phoneticPr fontId="5" type="noConversion"/>
  </si>
  <si>
    <t>3樓天花板</t>
    <phoneticPr fontId="5" type="noConversion"/>
  </si>
  <si>
    <t>尺</t>
    <phoneticPr fontId="5" type="noConversion"/>
  </si>
  <si>
    <t>3樓電視矮櫃</t>
    <phoneticPr fontId="5" type="noConversion"/>
  </si>
  <si>
    <t>3樓硫化銅</t>
    <phoneticPr fontId="5" type="noConversion"/>
  </si>
  <si>
    <t>入口處加大隱形牆(140*240CM)</t>
    <phoneticPr fontId="5" type="noConversion"/>
  </si>
  <si>
    <t>2樓隱形門</t>
    <phoneticPr fontId="5" type="noConversion"/>
  </si>
  <si>
    <t>1樓原有牆面刷漆</t>
    <phoneticPr fontId="5" type="noConversion"/>
  </si>
  <si>
    <t>舞台區屋頂浪板</t>
    <phoneticPr fontId="5" type="noConversion"/>
  </si>
  <si>
    <t>外觀仿清水模造型</t>
    <phoneticPr fontId="5" type="noConversion"/>
  </si>
  <si>
    <t>上項鍍鋅鐵骨架</t>
    <phoneticPr fontId="5" type="noConversion"/>
  </si>
  <si>
    <t>2樓舞台區天井手拉式平行折簾</t>
    <phoneticPr fontId="5" type="noConversion"/>
  </si>
  <si>
    <t>烤漆玻璃</t>
    <phoneticPr fontId="5" type="noConversion"/>
  </si>
  <si>
    <t>才</t>
    <phoneticPr fontId="5" type="noConversion"/>
  </si>
  <si>
    <t>外觀變更使用申請</t>
    <phoneticPr fontId="5" type="noConversion"/>
  </si>
  <si>
    <t>M2</t>
    <phoneticPr fontId="5" type="noConversion"/>
  </si>
  <si>
    <t xml:space="preserve">地板水泥治平工程 </t>
    <phoneticPr fontId="5" type="noConversion"/>
  </si>
  <si>
    <t>3樓1H電陶爐(EG223GB單口IH感應爐)</t>
    <phoneticPr fontId="5" type="noConversion"/>
  </si>
  <si>
    <t>4-1</t>
    <phoneticPr fontId="1" type="noConversion"/>
  </si>
  <si>
    <t>油漆</t>
    <phoneticPr fontId="5" type="noConversion"/>
  </si>
  <si>
    <t>實際施作複價</t>
    <phoneticPr fontId="1" type="noConversion"/>
  </si>
  <si>
    <t>13-1</t>
    <phoneticPr fontId="1" type="noConversion"/>
  </si>
  <si>
    <t>3樓廚房瓦斯管埋管</t>
    <phoneticPr fontId="5" type="noConversion"/>
  </si>
  <si>
    <t xml:space="preserve">1樓辦公室及3樓牧師館視訊對講機 </t>
    <phoneticPr fontId="5" type="noConversion"/>
  </si>
  <si>
    <t>LED層板燈(PHCIPS T5 3000K)</t>
    <phoneticPr fontId="5" type="noConversion"/>
  </si>
  <si>
    <t>T-BAR燈</t>
    <phoneticPr fontId="5" type="noConversion"/>
  </si>
  <si>
    <t>地板投射燈</t>
    <phoneticPr fontId="5" type="noConversion"/>
  </si>
  <si>
    <t>軌道燈</t>
    <phoneticPr fontId="5" type="noConversion"/>
  </si>
  <si>
    <t>上項軌道</t>
    <phoneticPr fontId="5" type="noConversion"/>
  </si>
  <si>
    <t>1樓入口不鏽鋼造型大門</t>
    <phoneticPr fontId="5" type="noConversion"/>
  </si>
  <si>
    <t>9-1</t>
    <phoneticPr fontId="1" type="noConversion"/>
  </si>
  <si>
    <t>2F新作單面輕隔間牆(1小時防火間隔)</t>
    <phoneticPr fontId="1" type="noConversion"/>
  </si>
  <si>
    <t>坪</t>
    <phoneticPr fontId="1" type="noConversion"/>
  </si>
  <si>
    <t>12-1</t>
    <phoneticPr fontId="1" type="noConversion"/>
  </si>
  <si>
    <t>12-2</t>
  </si>
  <si>
    <t>12-3</t>
  </si>
  <si>
    <t>奉獻工程第8項1F原有造型大門固定安裝(三樘門)</t>
    <phoneticPr fontId="1" type="noConversion"/>
  </si>
  <si>
    <t>奉獻工程第9項上項門鎖五金(三樘門)</t>
    <phoneticPr fontId="1" type="noConversion"/>
  </si>
  <si>
    <t>奉獻工程第13項原有造型大門刷漆藍色</t>
    <phoneticPr fontId="1" type="noConversion"/>
  </si>
  <si>
    <t>46-1</t>
    <phoneticPr fontId="1" type="noConversion"/>
  </si>
  <si>
    <t>奉獻工程第21項新增防火門(廚房後方、2F逃生口、3F牧師館)</t>
    <phoneticPr fontId="1" type="noConversion"/>
  </si>
  <si>
    <t xml:space="preserve">1樓鋁窗工程 </t>
    <phoneticPr fontId="5" type="noConversion"/>
  </si>
  <si>
    <t>1-1</t>
    <phoneticPr fontId="1" type="noConversion"/>
  </si>
  <si>
    <t>1-2</t>
  </si>
  <si>
    <t>1-3</t>
  </si>
  <si>
    <t>1-4</t>
  </si>
  <si>
    <t>1-5</t>
  </si>
  <si>
    <t>1F有做的鋁窗</t>
    <phoneticPr fontId="1" type="noConversion"/>
  </si>
  <si>
    <t>6-1</t>
    <phoneticPr fontId="1" type="noConversion"/>
  </si>
  <si>
    <t>奉獻工程第7項舞台電動捲簾</t>
    <phoneticPr fontId="1" type="noConversion"/>
  </si>
  <si>
    <t>備註</t>
    <phoneticPr fontId="1" type="noConversion"/>
  </si>
  <si>
    <t>A</t>
    <phoneticPr fontId="1" type="noConversion"/>
  </si>
  <si>
    <t>B</t>
    <phoneticPr fontId="1" type="noConversion"/>
  </si>
  <si>
    <t>C=A*B</t>
    <phoneticPr fontId="1" type="noConversion"/>
  </si>
  <si>
    <t>D</t>
    <phoneticPr fontId="1" type="noConversion"/>
  </si>
  <si>
    <t>E=A*D</t>
    <phoneticPr fontId="1" type="noConversion"/>
  </si>
  <si>
    <t>G</t>
    <phoneticPr fontId="1" type="noConversion"/>
  </si>
  <si>
    <t>單
位</t>
    <phoneticPr fontId="5" type="noConversion"/>
  </si>
  <si>
    <t>項次</t>
    <phoneticPr fontId="5" type="noConversion"/>
  </si>
  <si>
    <t>工作項目</t>
    <phoneticPr fontId="5" type="noConversion"/>
  </si>
  <si>
    <t>F=E-C</t>
    <phoneticPr fontId="1" type="noConversion"/>
  </si>
  <si>
    <t>追加減</t>
    <phoneticPr fontId="1" type="noConversion"/>
  </si>
  <si>
    <t>原合約價</t>
    <phoneticPr fontId="1" type="noConversion"/>
  </si>
  <si>
    <t>實際施工價</t>
    <phoneticPr fontId="1" type="noConversion"/>
  </si>
  <si>
    <t>追加或追減</t>
    <phoneticPr fontId="1" type="noConversion"/>
  </si>
  <si>
    <t>較原合約追減金額</t>
    <phoneticPr fontId="1" type="noConversion"/>
  </si>
  <si>
    <t>J</t>
    <phoneticPr fontId="1" type="noConversion"/>
  </si>
  <si>
    <t>I=G-H</t>
    <phoneticPr fontId="1" type="noConversion"/>
  </si>
  <si>
    <t>K</t>
    <phoneticPr fontId="1" type="noConversion"/>
  </si>
  <si>
    <t>P</t>
    <phoneticPr fontId="1" type="noConversion"/>
  </si>
  <si>
    <t>Q</t>
    <phoneticPr fontId="1" type="noConversion"/>
  </si>
  <si>
    <t>L=A*K</t>
    <phoneticPr fontId="1" type="noConversion"/>
  </si>
  <si>
    <t>非原合約工項</t>
    <phoneticPr fontId="1" type="noConversion"/>
  </si>
  <si>
    <t>本院認定</t>
    <phoneticPr fontId="1" type="noConversion"/>
  </si>
  <si>
    <t>V</t>
    <phoneticPr fontId="1" type="noConversion"/>
  </si>
  <si>
    <t>M=L-C</t>
    <phoneticPr fontId="1" type="noConversion"/>
  </si>
  <si>
    <t>O=G-N</t>
    <phoneticPr fontId="1" type="noConversion"/>
  </si>
  <si>
    <t>H=G+F</t>
    <phoneticPr fontId="1" type="noConversion"/>
  </si>
  <si>
    <t>N=G+M</t>
    <phoneticPr fontId="1" type="noConversion"/>
  </si>
  <si>
    <t>兩造不爭執</t>
    <phoneticPr fontId="1" type="noConversion"/>
  </si>
  <si>
    <t>R=A*Q</t>
    <phoneticPr fontId="1" type="noConversion"/>
  </si>
  <si>
    <t>S=R-C</t>
    <phoneticPr fontId="1" type="noConversion"/>
  </si>
  <si>
    <t>T=G+S</t>
    <phoneticPr fontId="1" type="noConversion"/>
  </si>
  <si>
    <t>U=G-T</t>
    <phoneticPr fontId="1" type="noConversion"/>
  </si>
  <si>
    <t xml:space="preserve">LED崁燈(PHCIPS 15CM 12LED) </t>
    <phoneticPr fontId="5" type="noConversion"/>
  </si>
  <si>
    <t>3樓電視牆 (以原有牆貼輸出圖)-另外估價</t>
    <phoneticPr fontId="5" type="noConversion"/>
  </si>
  <si>
    <t>兩造不爭執</t>
    <phoneticPr fontId="1" type="noConversion"/>
  </si>
  <si>
    <t>說明</t>
    <phoneticPr fontId="1" type="noConversion"/>
  </si>
  <si>
    <t>註:係以新樹浸信會之附表1-11計算</t>
  </si>
  <si>
    <t>新樹浸信會主張
(見174號卷第99-126頁之附表1-1至1-14)</t>
    <phoneticPr fontId="1" type="noConversion"/>
  </si>
  <si>
    <t>傑秝公司主張
(見174號卷第399-408頁)</t>
    <phoneticPr fontId="1" type="noConversion"/>
  </si>
  <si>
    <t>依兩造於現場核對之結算明細表可知，本項所手寫記載之施作數量為6坪(見新北院卷第222頁)。</t>
    <phoneticPr fontId="1" type="noConversion"/>
  </si>
  <si>
    <t>本項屬傑秝公司無償施作部分(奉獻工程)，自不得列入工程款計算。</t>
    <phoneticPr fontId="1" type="noConversion"/>
  </si>
  <si>
    <t>1.依1F廁所模擬設計圖說及現場完成照片(見174號卷第437頁)可知，1F廁所牆面下半部係以粉刷打底方式施工，上半部則係以油漆方式施工。是原契約約定牆面全部施作粉刷打底面積40坪，變更為僅施作下半部23.4坪，剩餘部分16.6坪則變更為油漆施工。故傑秝公司主張本項應列入追加金額計算，尚非無據。
2.次觀之原契約有關牆面刷漆之單價為500元/坪(見174號卷第24頁)，則依此計算本項得請求金額為8,300元(16.6*500=8,300)。</t>
    <phoneticPr fontId="1" type="noConversion"/>
  </si>
  <si>
    <t>依結算明細表三、奉獻工程第3項可知，本項屬傑秝公司無償施作部分(見新北院卷第235頁)，自不得列入工程款計算。</t>
    <phoneticPr fontId="1" type="noConversion"/>
  </si>
  <si>
    <t>復古磚及木紋磚</t>
    <phoneticPr fontId="1" type="noConversion"/>
  </si>
  <si>
    <t>本項已於追加減項目中扣除，不應再重複扣除</t>
    <phoneticPr fontId="1" type="noConversion"/>
  </si>
  <si>
    <t>本項已於追加減項目中扣除，有傑秝公司提出之追加追減單為憑（見174號卷第441頁），自不應再重複扣除。</t>
    <phoneticPr fontId="1" type="noConversion"/>
  </si>
  <si>
    <t>依兩造於現場核對之結算明細表可知，本項所手寫記載之施作數量為120組(見新北院卷第225頁)。</t>
    <phoneticPr fontId="1" type="noConversion"/>
  </si>
  <si>
    <t>依兩造於現場核對之結算明細表可知，本項所手寫記載之施作數量為61組(見新北院卷第225頁)。</t>
    <phoneticPr fontId="1" type="noConversion"/>
  </si>
  <si>
    <t>依兩造於現場核對之結算明細表可知，本項所手寫記載之施作數量為6組(見新北院卷第225頁)。</t>
    <phoneticPr fontId="1" type="noConversion"/>
  </si>
  <si>
    <t>依兩造於現場核對之結算明細表可知，本項所手寫記載之施作數量為2組(見新北院卷第225頁)。</t>
    <phoneticPr fontId="1" type="noConversion"/>
  </si>
  <si>
    <t>依兩造於現場核對之結算明細表可知，本項所手寫記載之施作數量為41組(見新北院卷第225頁)。</t>
    <phoneticPr fontId="1" type="noConversion"/>
  </si>
  <si>
    <t>依兩造於現場核對之結算明細表可知，本項所手寫記載之施作數量為25組(見新北院卷第225頁)。</t>
    <phoneticPr fontId="1" type="noConversion"/>
  </si>
  <si>
    <t>依兩造於現場核對之結算明細表可知，本項所手寫記載之施作數量為88M2(見新北院卷第226頁)。</t>
    <phoneticPr fontId="1" type="noConversion"/>
  </si>
  <si>
    <t>本項屬上述項次9施作工作項目範圍，不得額外請求。</t>
    <phoneticPr fontId="1" type="noConversion"/>
  </si>
  <si>
    <t>依兩造於現場核對之結算明細表可知，本項所記載之施作數量為0樘(見新北院卷第227頁)。</t>
    <phoneticPr fontId="1" type="noConversion"/>
  </si>
  <si>
    <t>依兩造於現場核對之結算明細表可知，本項所記載之施作數量為0組(見新北院卷第227頁)。</t>
    <phoneticPr fontId="1" type="noConversion"/>
  </si>
  <si>
    <t>依兩造於現場核對之結算明細表可知，本項所記載之施作數量為4尺(見新北院卷第227頁)。</t>
    <phoneticPr fontId="1" type="noConversion"/>
  </si>
  <si>
    <t>依兩造於現場核對之結算明細表可知，本項施作數量已刪除(見新北院卷第229頁)。</t>
    <phoneticPr fontId="1" type="noConversion"/>
  </si>
  <si>
    <t>註：附表1-1與附表1-7所列金額不同，以新樹浸信會主張之附表1-1為準</t>
    <phoneticPr fontId="1" type="noConversion"/>
  </si>
  <si>
    <t>依兩造於現場核對之結算明細表可知，本項施作數量已刪除(見新北院卷第230頁)。</t>
    <phoneticPr fontId="1" type="noConversion"/>
  </si>
  <si>
    <t>註：附表1-1與附表1-11所列金額不同，以新樹浸信會主張之附表1-1為準</t>
    <phoneticPr fontId="1" type="noConversion"/>
  </si>
  <si>
    <t>本項依結算明細表第10項可知，屬傑秝公司無償施作奉獻工程部分(見新北院卷第235頁)，自不得列入工程款計算。</t>
    <phoneticPr fontId="1" type="noConversion"/>
  </si>
  <si>
    <t>本項依結算明細表第11項可知，屬傑秝公司無償施作奉獻工程部分(見新北院卷第235頁)，自不得列入工程款計算。</t>
    <phoneticPr fontId="1" type="noConversion"/>
  </si>
  <si>
    <t>本項依結算明細表第12項可知，屬傑秝公司無償施作奉獻工程部分(見新北院卷第235頁)，自不得列入工程款計算。</t>
    <phoneticPr fontId="1" type="noConversion"/>
  </si>
  <si>
    <t>本項依結算明細表第14項可知，屬傑秝公司無償施作奉獻工程部分(見新北院卷第236頁)，自不得列入工程款計算。</t>
    <phoneticPr fontId="1" type="noConversion"/>
  </si>
  <si>
    <t>大門新做隔間(水泥板+夾板)</t>
    <phoneticPr fontId="1" type="noConversion"/>
  </si>
  <si>
    <t>上項隔間室外處貼文化石工資</t>
    <phoneticPr fontId="1" type="noConversion"/>
  </si>
  <si>
    <t>上項文化石材料</t>
    <phoneticPr fontId="1" type="noConversion"/>
  </si>
  <si>
    <t>上項新做隔間室內牆面刷漆</t>
    <phoneticPr fontId="1" type="noConversion"/>
  </si>
  <si>
    <t>傑秝公司確有完成一樓辦公室與洽談室之鋁窗工程施作，有現場完成照片可稽(見174號卷第451-453頁)，是傑秝公司請求增加給付該部分鋁窗工程之工程款，尚非無據。又傑秝公司請求本項施作數量，亦屬合理。故傑秝公司主張本項應追加工程款9,100元，尚屬可採。</t>
    <phoneticPr fontId="1" type="noConversion"/>
  </si>
  <si>
    <t>註：與原證23追加減單所列原合約金額33,300元不符(見174號卷第441頁)</t>
    <phoneticPr fontId="1" type="noConversion"/>
  </si>
  <si>
    <t>第3次追加工程費用</t>
    <phoneticPr fontId="5" type="noConversion"/>
  </si>
  <si>
    <t>依原契約估價單約定，工程管理費約為直接工程費用之10%(見174號卷第21頁)。</t>
    <phoneticPr fontId="1" type="noConversion"/>
  </si>
  <si>
    <t>依傑秝公司提出之原證23追加追減單記載(見174號卷第441頁)：追減項目金額小計為51,300元，追加項目金額小計為84,600元，追加金額減追減金額後，合計金額為33,300元，5%營業稅為1665元。是新樹浸信會此部分之主張，容有誤解。應認本項追加減後之未稅合約價為33,300元，扣除下項追減10,000元後，實際施工價為23,300元。</t>
    <phoneticPr fontId="1" type="noConversion"/>
  </si>
  <si>
    <t>附表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</si>
</sst>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.0;[Red]\-#,##0.0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6">
    <xf numFmtId="0" fontId="0" fillId="0" borderId="0" xfId="0">
      <alignment vertical="center"/>
    </xf>
    <xf numFmtId="0" fontId="2" fillId="0" borderId="0" xfId="1" applyAlignment="1">
      <alignment vertical="center" wrapText="1"/>
    </xf>
    <xf numFmtId="3" fontId="2" fillId="0" borderId="0" xfId="1" applyNumberFormat="1" applyAlignment="1">
      <alignment vertical="center" shrinkToFit="1"/>
    </xf>
    <xf numFmtId="0" fontId="2" fillId="0" borderId="0" xfId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/>
    </xf>
    <xf numFmtId="0" fontId="2" fillId="0" borderId="0" xfId="1" applyFont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2" borderId="1" xfId="0" quotePrefix="1" applyFont="1" applyFill="1" applyBorder="1" applyAlignment="1">
      <alignment horizontal="right" vertical="center"/>
    </xf>
    <xf numFmtId="0" fontId="7" fillId="0" borderId="0" xfId="1" applyFont="1" applyAlignment="1">
      <alignment vertical="center" wrapText="1"/>
    </xf>
    <xf numFmtId="3" fontId="2" fillId="0" borderId="0" xfId="1" applyNumberFormat="1" applyAlignment="1">
      <alignment horizontal="right" vertical="center" shrinkToFit="1"/>
    </xf>
    <xf numFmtId="0" fontId="2" fillId="0" borderId="0" xfId="1" applyFill="1" applyAlignment="1">
      <alignment vertical="center" wrapText="1"/>
    </xf>
    <xf numFmtId="0" fontId="7" fillId="0" borderId="1" xfId="1" applyFont="1" applyBorder="1" applyAlignment="1">
      <alignment vertical="center" wrapText="1"/>
    </xf>
    <xf numFmtId="176" fontId="7" fillId="0" borderId="1" xfId="1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38" fontId="6" fillId="3" borderId="1" xfId="0" applyNumberFormat="1" applyFont="1" applyFill="1" applyBorder="1" applyAlignment="1">
      <alignment horizontal="right" vertical="center" shrinkToFit="1"/>
    </xf>
    <xf numFmtId="38" fontId="6" fillId="0" borderId="1" xfId="0" applyNumberFormat="1" applyFont="1" applyBorder="1" applyAlignment="1">
      <alignment horizontal="right" vertical="center" shrinkToFit="1"/>
    </xf>
    <xf numFmtId="38" fontId="6" fillId="0" borderId="1" xfId="0" applyNumberFormat="1" applyFont="1" applyFill="1" applyBorder="1" applyAlignment="1">
      <alignment horizontal="right" vertical="center" shrinkToFit="1"/>
    </xf>
    <xf numFmtId="177" fontId="6" fillId="3" borderId="1" xfId="0" applyNumberFormat="1" applyFont="1" applyFill="1" applyBorder="1" applyAlignment="1">
      <alignment horizontal="right" vertical="center" shrinkToFit="1"/>
    </xf>
    <xf numFmtId="177" fontId="6" fillId="0" borderId="1" xfId="0" applyNumberFormat="1" applyFont="1" applyBorder="1" applyAlignment="1">
      <alignment horizontal="right" vertical="center" shrinkToFit="1"/>
    </xf>
    <xf numFmtId="177" fontId="6" fillId="0" borderId="1" xfId="0" applyNumberFormat="1" applyFont="1" applyFill="1" applyBorder="1" applyAlignment="1">
      <alignment horizontal="right" vertical="center" shrinkToFit="1"/>
    </xf>
    <xf numFmtId="0" fontId="6" fillId="0" borderId="0" xfId="1" applyFont="1" applyAlignment="1">
      <alignment vertical="center" wrapText="1"/>
    </xf>
    <xf numFmtId="38" fontId="6" fillId="4" borderId="1" xfId="0" applyNumberFormat="1" applyFont="1" applyFill="1" applyBorder="1" applyAlignment="1">
      <alignment horizontal="right" vertical="center" shrinkToFit="1"/>
    </xf>
    <xf numFmtId="176" fontId="7" fillId="4" borderId="1" xfId="0" applyNumberFormat="1" applyFont="1" applyFill="1" applyBorder="1" applyAlignment="1">
      <alignment horizontal="left" vertical="top" wrapText="1" shrinkToFit="1"/>
    </xf>
    <xf numFmtId="0" fontId="2" fillId="0" borderId="0" xfId="1" applyFont="1" applyAlignment="1">
      <alignment vertical="center" shrinkToFit="1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6" fillId="3" borderId="1" xfId="1" applyFont="1" applyFill="1" applyBorder="1" applyAlignment="1">
      <alignment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shrinkToFit="1"/>
    </xf>
    <xf numFmtId="38" fontId="6" fillId="6" borderId="1" xfId="0" applyNumberFormat="1" applyFont="1" applyFill="1" applyBorder="1" applyAlignment="1">
      <alignment horizontal="right" vertical="center" shrinkToFit="1"/>
    </xf>
    <xf numFmtId="177" fontId="6" fillId="6" borderId="1" xfId="0" applyNumberFormat="1" applyFont="1" applyFill="1" applyBorder="1" applyAlignment="1">
      <alignment horizontal="right" vertical="center" shrinkToFit="1"/>
    </xf>
    <xf numFmtId="0" fontId="7" fillId="6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176" fontId="7" fillId="3" borderId="1" xfId="0" applyNumberFormat="1" applyFont="1" applyFill="1" applyBorder="1" applyAlignment="1">
      <alignment horizontal="left" vertical="center" wrapText="1" shrinkToFit="1"/>
    </xf>
    <xf numFmtId="176" fontId="7" fillId="0" borderId="1" xfId="0" applyNumberFormat="1" applyFont="1" applyBorder="1" applyAlignment="1">
      <alignment horizontal="left" vertical="center" wrapText="1" shrinkToFit="1"/>
    </xf>
    <xf numFmtId="176" fontId="7" fillId="0" borderId="1" xfId="0" applyNumberFormat="1" applyFont="1" applyFill="1" applyBorder="1" applyAlignment="1">
      <alignment horizontal="left" vertical="center" wrapText="1" shrinkToFit="1"/>
    </xf>
    <xf numFmtId="176" fontId="7" fillId="6" borderId="1" xfId="0" applyNumberFormat="1" applyFont="1" applyFill="1" applyBorder="1" applyAlignment="1">
      <alignment horizontal="left" vertical="center" wrapText="1" shrinkToFit="1"/>
    </xf>
    <xf numFmtId="3" fontId="3" fillId="0" borderId="0" xfId="1" applyNumberFormat="1" applyFont="1" applyAlignment="1">
      <alignment horizontal="left" vertical="center" wrapText="1" shrinkToFi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77" fontId="6" fillId="7" borderId="1" xfId="0" applyNumberFormat="1" applyFont="1" applyFill="1" applyBorder="1" applyAlignment="1">
      <alignment horizontal="right" vertical="center" shrinkToFit="1"/>
    </xf>
    <xf numFmtId="38" fontId="6" fillId="7" borderId="1" xfId="0" applyNumberFormat="1" applyFont="1" applyFill="1" applyBorder="1" applyAlignment="1">
      <alignment horizontal="right" vertical="center" shrinkToFit="1"/>
    </xf>
    <xf numFmtId="0" fontId="6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center" vertical="center" shrinkToFit="1"/>
    </xf>
    <xf numFmtId="38" fontId="6" fillId="8" borderId="1" xfId="0" applyNumberFormat="1" applyFont="1" applyFill="1" applyBorder="1" applyAlignment="1">
      <alignment horizontal="right" vertical="center" shrinkToFit="1"/>
    </xf>
    <xf numFmtId="177" fontId="6" fillId="8" borderId="1" xfId="0" applyNumberFormat="1" applyFont="1" applyFill="1" applyBorder="1" applyAlignment="1">
      <alignment horizontal="right" vertical="center" shrinkToFit="1"/>
    </xf>
    <xf numFmtId="176" fontId="7" fillId="8" borderId="1" xfId="0" applyNumberFormat="1" applyFont="1" applyFill="1" applyBorder="1" applyAlignment="1">
      <alignment horizontal="left" vertical="center" wrapText="1" shrinkToFit="1"/>
    </xf>
    <xf numFmtId="0" fontId="7" fillId="8" borderId="1" xfId="1" applyFont="1" applyFill="1" applyBorder="1" applyAlignment="1">
      <alignment vertical="center" wrapText="1"/>
    </xf>
    <xf numFmtId="0" fontId="6" fillId="8" borderId="1" xfId="1" applyFont="1" applyFill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3" fontId="6" fillId="5" borderId="1" xfId="1" applyNumberFormat="1" applyFont="1" applyFill="1" applyBorder="1" applyAlignment="1">
      <alignment horizontal="center" vertical="center" wrapText="1" shrinkToFit="1"/>
    </xf>
    <xf numFmtId="3" fontId="6" fillId="5" borderId="1" xfId="1" applyNumberFormat="1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tabSelected="1" zoomScale="86" zoomScaleNormal="86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Y77" sqref="Y77"/>
    </sheetView>
  </sheetViews>
  <sheetFormatPr defaultRowHeight="16.5"/>
  <cols>
    <col min="1" max="1" width="6.25" style="1" customWidth="1"/>
    <col min="2" max="2" width="20" style="8" customWidth="1"/>
    <col min="3" max="3" width="4.125" style="29" customWidth="1"/>
    <col min="4" max="4" width="8.5" style="14" bestFit="1" customWidth="1"/>
    <col min="5" max="5" width="8.125" style="2" bestFit="1" customWidth="1"/>
    <col min="6" max="6" width="10.25" style="2" bestFit="1" customWidth="1"/>
    <col min="7" max="7" width="8.125" style="2" bestFit="1" customWidth="1"/>
    <col min="8" max="8" width="8.625" style="2" customWidth="1"/>
    <col min="9" max="9" width="8.5" style="2" customWidth="1"/>
    <col min="10" max="10" width="10.375" style="2" customWidth="1"/>
    <col min="11" max="11" width="10.875" style="2" customWidth="1"/>
    <col min="12" max="12" width="10.25" style="2" bestFit="1" customWidth="1"/>
    <col min="13" max="13" width="11" style="47" customWidth="1"/>
    <col min="14" max="14" width="8.125" style="2" bestFit="1" customWidth="1"/>
    <col min="15" max="16" width="8.625" style="2" customWidth="1"/>
    <col min="17" max="17" width="9.625" style="2" customWidth="1"/>
    <col min="18" max="18" width="10.25" style="2" bestFit="1" customWidth="1"/>
    <col min="19" max="19" width="11.5" style="13" customWidth="1"/>
    <col min="20" max="20" width="8.125" style="2" bestFit="1" customWidth="1"/>
    <col min="21" max="22" width="8.625" style="2" customWidth="1"/>
    <col min="23" max="23" width="10.875" style="2" customWidth="1"/>
    <col min="24" max="24" width="10.25" style="2" bestFit="1" customWidth="1"/>
    <col min="25" max="25" width="39.25" style="26" customWidth="1"/>
    <col min="26" max="271" width="8.875" style="1"/>
    <col min="272" max="272" width="20" style="1" customWidth="1"/>
    <col min="273" max="527" width="8.875" style="1"/>
    <col min="528" max="528" width="20" style="1" customWidth="1"/>
    <col min="529" max="783" width="8.875" style="1"/>
    <col min="784" max="784" width="20" style="1" customWidth="1"/>
    <col min="785" max="1039" width="8.875" style="1"/>
    <col min="1040" max="1040" width="20" style="1" customWidth="1"/>
    <col min="1041" max="1295" width="8.875" style="1"/>
    <col min="1296" max="1296" width="20" style="1" customWidth="1"/>
    <col min="1297" max="1551" width="8.875" style="1"/>
    <col min="1552" max="1552" width="20" style="1" customWidth="1"/>
    <col min="1553" max="1807" width="8.875" style="1"/>
    <col min="1808" max="1808" width="20" style="1" customWidth="1"/>
    <col min="1809" max="2063" width="8.875" style="1"/>
    <col min="2064" max="2064" width="20" style="1" customWidth="1"/>
    <col min="2065" max="2319" width="8.875" style="1"/>
    <col min="2320" max="2320" width="20" style="1" customWidth="1"/>
    <col min="2321" max="2575" width="8.875" style="1"/>
    <col min="2576" max="2576" width="20" style="1" customWidth="1"/>
    <col min="2577" max="2831" width="8.875" style="1"/>
    <col min="2832" max="2832" width="20" style="1" customWidth="1"/>
    <col min="2833" max="3087" width="8.875" style="1"/>
    <col min="3088" max="3088" width="20" style="1" customWidth="1"/>
    <col min="3089" max="3343" width="8.875" style="1"/>
    <col min="3344" max="3344" width="20" style="1" customWidth="1"/>
    <col min="3345" max="3599" width="8.875" style="1"/>
    <col min="3600" max="3600" width="20" style="1" customWidth="1"/>
    <col min="3601" max="3855" width="8.875" style="1"/>
    <col min="3856" max="3856" width="20" style="1" customWidth="1"/>
    <col min="3857" max="4111" width="8.875" style="1"/>
    <col min="4112" max="4112" width="20" style="1" customWidth="1"/>
    <col min="4113" max="4367" width="8.875" style="1"/>
    <col min="4368" max="4368" width="20" style="1" customWidth="1"/>
    <col min="4369" max="4623" width="8.875" style="1"/>
    <col min="4624" max="4624" width="20" style="1" customWidth="1"/>
    <col min="4625" max="4879" width="8.875" style="1"/>
    <col min="4880" max="4880" width="20" style="1" customWidth="1"/>
    <col min="4881" max="5135" width="8.875" style="1"/>
    <col min="5136" max="5136" width="20" style="1" customWidth="1"/>
    <col min="5137" max="5391" width="8.875" style="1"/>
    <col min="5392" max="5392" width="20" style="1" customWidth="1"/>
    <col min="5393" max="5647" width="8.875" style="1"/>
    <col min="5648" max="5648" width="20" style="1" customWidth="1"/>
    <col min="5649" max="5903" width="8.875" style="1"/>
    <col min="5904" max="5904" width="20" style="1" customWidth="1"/>
    <col min="5905" max="6159" width="8.875" style="1"/>
    <col min="6160" max="6160" width="20" style="1" customWidth="1"/>
    <col min="6161" max="6415" width="8.875" style="1"/>
    <col min="6416" max="6416" width="20" style="1" customWidth="1"/>
    <col min="6417" max="6671" width="8.875" style="1"/>
    <col min="6672" max="6672" width="20" style="1" customWidth="1"/>
    <col min="6673" max="6927" width="8.875" style="1"/>
    <col min="6928" max="6928" width="20" style="1" customWidth="1"/>
    <col min="6929" max="7183" width="8.875" style="1"/>
    <col min="7184" max="7184" width="20" style="1" customWidth="1"/>
    <col min="7185" max="7439" width="8.875" style="1"/>
    <col min="7440" max="7440" width="20" style="1" customWidth="1"/>
    <col min="7441" max="7695" width="8.875" style="1"/>
    <col min="7696" max="7696" width="20" style="1" customWidth="1"/>
    <col min="7697" max="7951" width="8.875" style="1"/>
    <col min="7952" max="7952" width="20" style="1" customWidth="1"/>
    <col min="7953" max="8207" width="8.875" style="1"/>
    <col min="8208" max="8208" width="20" style="1" customWidth="1"/>
    <col min="8209" max="8463" width="8.875" style="1"/>
    <col min="8464" max="8464" width="20" style="1" customWidth="1"/>
    <col min="8465" max="8719" width="8.875" style="1"/>
    <col min="8720" max="8720" width="20" style="1" customWidth="1"/>
    <col min="8721" max="8975" width="8.875" style="1"/>
    <col min="8976" max="8976" width="20" style="1" customWidth="1"/>
    <col min="8977" max="9231" width="8.875" style="1"/>
    <col min="9232" max="9232" width="20" style="1" customWidth="1"/>
    <col min="9233" max="9487" width="8.875" style="1"/>
    <col min="9488" max="9488" width="20" style="1" customWidth="1"/>
    <col min="9489" max="9743" width="8.875" style="1"/>
    <col min="9744" max="9744" width="20" style="1" customWidth="1"/>
    <col min="9745" max="9999" width="8.875" style="1"/>
    <col min="10000" max="10000" width="20" style="1" customWidth="1"/>
    <col min="10001" max="10255" width="8.875" style="1"/>
    <col min="10256" max="10256" width="20" style="1" customWidth="1"/>
    <col min="10257" max="10511" width="8.875" style="1"/>
    <col min="10512" max="10512" width="20" style="1" customWidth="1"/>
    <col min="10513" max="10767" width="8.875" style="1"/>
    <col min="10768" max="10768" width="20" style="1" customWidth="1"/>
    <col min="10769" max="11023" width="8.875" style="1"/>
    <col min="11024" max="11024" width="20" style="1" customWidth="1"/>
    <col min="11025" max="11279" width="8.875" style="1"/>
    <col min="11280" max="11280" width="20" style="1" customWidth="1"/>
    <col min="11281" max="11535" width="8.875" style="1"/>
    <col min="11536" max="11536" width="20" style="1" customWidth="1"/>
    <col min="11537" max="11791" width="8.875" style="1"/>
    <col min="11792" max="11792" width="20" style="1" customWidth="1"/>
    <col min="11793" max="12047" width="8.875" style="1"/>
    <col min="12048" max="12048" width="20" style="1" customWidth="1"/>
    <col min="12049" max="12303" width="8.875" style="1"/>
    <col min="12304" max="12304" width="20" style="1" customWidth="1"/>
    <col min="12305" max="12559" width="8.875" style="1"/>
    <col min="12560" max="12560" width="20" style="1" customWidth="1"/>
    <col min="12561" max="12815" width="8.875" style="1"/>
    <col min="12816" max="12816" width="20" style="1" customWidth="1"/>
    <col min="12817" max="13071" width="8.875" style="1"/>
    <col min="13072" max="13072" width="20" style="1" customWidth="1"/>
    <col min="13073" max="13327" width="8.875" style="1"/>
    <col min="13328" max="13328" width="20" style="1" customWidth="1"/>
    <col min="13329" max="13583" width="8.875" style="1"/>
    <col min="13584" max="13584" width="20" style="1" customWidth="1"/>
    <col min="13585" max="13839" width="8.875" style="1"/>
    <col min="13840" max="13840" width="20" style="1" customWidth="1"/>
    <col min="13841" max="14095" width="8.875" style="1"/>
    <col min="14096" max="14096" width="20" style="1" customWidth="1"/>
    <col min="14097" max="14351" width="8.875" style="1"/>
    <col min="14352" max="14352" width="20" style="1" customWidth="1"/>
    <col min="14353" max="14607" width="8.875" style="1"/>
    <col min="14608" max="14608" width="20" style="1" customWidth="1"/>
    <col min="14609" max="14863" width="8.875" style="1"/>
    <col min="14864" max="14864" width="20" style="1" customWidth="1"/>
    <col min="14865" max="15119" width="8.875" style="1"/>
    <col min="15120" max="15120" width="20" style="1" customWidth="1"/>
    <col min="15121" max="15375" width="8.875" style="1"/>
    <col min="15376" max="15376" width="20" style="1" customWidth="1"/>
    <col min="15377" max="15631" width="8.875" style="1"/>
    <col min="15632" max="15632" width="20" style="1" customWidth="1"/>
    <col min="15633" max="15887" width="8.875" style="1"/>
    <col min="15888" max="15888" width="20" style="1" customWidth="1"/>
    <col min="15889" max="16143" width="8.875" style="1"/>
    <col min="16144" max="16144" width="20" style="1" customWidth="1"/>
    <col min="16145" max="16382" width="8.875" style="1"/>
    <col min="16383" max="16384" width="8.875" style="1" customWidth="1"/>
  </cols>
  <sheetData>
    <row r="1" spans="1:25">
      <c r="A1" s="60" t="s">
        <v>176</v>
      </c>
      <c r="B1" s="60"/>
    </row>
    <row r="2" spans="1:25" s="49" customFormat="1" ht="34.5" customHeight="1">
      <c r="A2" s="63" t="s">
        <v>108</v>
      </c>
      <c r="B2" s="63" t="s">
        <v>109</v>
      </c>
      <c r="C2" s="61" t="s">
        <v>139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 t="s">
        <v>140</v>
      </c>
      <c r="O2" s="62"/>
      <c r="P2" s="62"/>
      <c r="Q2" s="62"/>
      <c r="R2" s="62"/>
      <c r="S2" s="62"/>
      <c r="T2" s="61" t="s">
        <v>123</v>
      </c>
      <c r="U2" s="62"/>
      <c r="V2" s="62"/>
      <c r="W2" s="62"/>
      <c r="X2" s="62"/>
      <c r="Y2" s="62"/>
    </row>
    <row r="3" spans="1:25" s="4" customFormat="1" ht="33">
      <c r="A3" s="63"/>
      <c r="B3" s="63"/>
      <c r="C3" s="64" t="s">
        <v>107</v>
      </c>
      <c r="D3" s="48" t="s">
        <v>37</v>
      </c>
      <c r="E3" s="48" t="s">
        <v>35</v>
      </c>
      <c r="F3" s="48" t="s">
        <v>38</v>
      </c>
      <c r="G3" s="48" t="s">
        <v>36</v>
      </c>
      <c r="H3" s="48" t="s">
        <v>70</v>
      </c>
      <c r="I3" s="48" t="s">
        <v>114</v>
      </c>
      <c r="J3" s="48" t="s">
        <v>112</v>
      </c>
      <c r="K3" s="48" t="s">
        <v>113</v>
      </c>
      <c r="L3" s="48" t="s">
        <v>115</v>
      </c>
      <c r="M3" s="48" t="s">
        <v>100</v>
      </c>
      <c r="N3" s="48" t="s">
        <v>36</v>
      </c>
      <c r="O3" s="48" t="s">
        <v>70</v>
      </c>
      <c r="P3" s="48" t="s">
        <v>111</v>
      </c>
      <c r="Q3" s="48" t="s">
        <v>113</v>
      </c>
      <c r="R3" s="48" t="s">
        <v>115</v>
      </c>
      <c r="S3" s="34" t="s">
        <v>100</v>
      </c>
      <c r="T3" s="48" t="s">
        <v>36</v>
      </c>
      <c r="U3" s="48" t="s">
        <v>70</v>
      </c>
      <c r="V3" s="48" t="s">
        <v>111</v>
      </c>
      <c r="W3" s="48" t="s">
        <v>113</v>
      </c>
      <c r="X3" s="48" t="s">
        <v>115</v>
      </c>
      <c r="Y3" s="34" t="s">
        <v>137</v>
      </c>
    </row>
    <row r="4" spans="1:25" s="4" customFormat="1">
      <c r="A4" s="63"/>
      <c r="B4" s="63"/>
      <c r="C4" s="65"/>
      <c r="D4" s="48" t="s">
        <v>101</v>
      </c>
      <c r="E4" s="48" t="s">
        <v>102</v>
      </c>
      <c r="F4" s="48" t="s">
        <v>103</v>
      </c>
      <c r="G4" s="48" t="s">
        <v>104</v>
      </c>
      <c r="H4" s="48" t="s">
        <v>105</v>
      </c>
      <c r="I4" s="48" t="s">
        <v>110</v>
      </c>
      <c r="J4" s="48" t="s">
        <v>106</v>
      </c>
      <c r="K4" s="48" t="s">
        <v>127</v>
      </c>
      <c r="L4" s="48" t="s">
        <v>117</v>
      </c>
      <c r="M4" s="48" t="s">
        <v>116</v>
      </c>
      <c r="N4" s="48" t="s">
        <v>118</v>
      </c>
      <c r="O4" s="48" t="s">
        <v>121</v>
      </c>
      <c r="P4" s="48" t="s">
        <v>125</v>
      </c>
      <c r="Q4" s="48" t="s">
        <v>128</v>
      </c>
      <c r="R4" s="48" t="s">
        <v>126</v>
      </c>
      <c r="S4" s="48" t="s">
        <v>119</v>
      </c>
      <c r="T4" s="34" t="s">
        <v>120</v>
      </c>
      <c r="U4" s="48" t="s">
        <v>130</v>
      </c>
      <c r="V4" s="48" t="s">
        <v>131</v>
      </c>
      <c r="W4" s="48" t="s">
        <v>132</v>
      </c>
      <c r="X4" s="48" t="s">
        <v>133</v>
      </c>
      <c r="Y4" s="48" t="s">
        <v>124</v>
      </c>
    </row>
    <row r="5" spans="1:25">
      <c r="A5" s="10" t="s">
        <v>0</v>
      </c>
      <c r="B5" s="11" t="s">
        <v>1</v>
      </c>
      <c r="C5" s="19" t="s">
        <v>2</v>
      </c>
      <c r="D5" s="20"/>
      <c r="E5" s="23"/>
      <c r="F5" s="20"/>
      <c r="G5" s="23"/>
      <c r="H5" s="20"/>
      <c r="I5" s="20"/>
      <c r="J5" s="20">
        <v>547000</v>
      </c>
      <c r="K5" s="20">
        <v>547000</v>
      </c>
      <c r="L5" s="20">
        <f>J5-K5</f>
        <v>0</v>
      </c>
      <c r="M5" s="43"/>
      <c r="N5" s="23"/>
      <c r="O5" s="20"/>
      <c r="P5" s="20"/>
      <c r="Q5" s="20">
        <v>547000</v>
      </c>
      <c r="R5" s="20">
        <f>J5-Q5</f>
        <v>0</v>
      </c>
      <c r="S5" s="32"/>
      <c r="T5" s="23"/>
      <c r="U5" s="20"/>
      <c r="V5" s="20"/>
      <c r="W5" s="20">
        <v>547000</v>
      </c>
      <c r="X5" s="20">
        <f>J5-W5</f>
        <v>0</v>
      </c>
      <c r="Y5" s="33" t="s">
        <v>129</v>
      </c>
    </row>
    <row r="6" spans="1:25">
      <c r="A6" s="10" t="s">
        <v>3</v>
      </c>
      <c r="B6" s="11" t="s">
        <v>4</v>
      </c>
      <c r="C6" s="19" t="s">
        <v>2</v>
      </c>
      <c r="D6" s="20"/>
      <c r="E6" s="23"/>
      <c r="F6" s="20"/>
      <c r="G6" s="23"/>
      <c r="H6" s="20"/>
      <c r="I6" s="20"/>
      <c r="J6" s="20">
        <v>777450</v>
      </c>
      <c r="K6" s="20">
        <f>J6+SUM(I7:I12)</f>
        <v>699010</v>
      </c>
      <c r="L6" s="20">
        <f>J6-K6</f>
        <v>78440</v>
      </c>
      <c r="M6" s="43"/>
      <c r="N6" s="23"/>
      <c r="O6" s="20"/>
      <c r="P6" s="20"/>
      <c r="Q6" s="20">
        <f>J6+SUM(P7:P13)</f>
        <v>809400</v>
      </c>
      <c r="R6" s="20">
        <f>J6-Q6</f>
        <v>-31950</v>
      </c>
      <c r="S6" s="32"/>
      <c r="T6" s="23"/>
      <c r="U6" s="20"/>
      <c r="V6" s="20"/>
      <c r="W6" s="20">
        <f>J6+SUM(V7:V13)</f>
        <v>707310</v>
      </c>
      <c r="X6" s="20">
        <f>J6-W6</f>
        <v>70140</v>
      </c>
      <c r="Y6" s="33"/>
    </row>
    <row r="7" spans="1:25" s="3" customFormat="1">
      <c r="A7" s="7">
        <v>2</v>
      </c>
      <c r="B7" s="6" t="s">
        <v>32</v>
      </c>
      <c r="C7" s="18" t="s">
        <v>33</v>
      </c>
      <c r="D7" s="21">
        <v>800</v>
      </c>
      <c r="E7" s="24">
        <v>17</v>
      </c>
      <c r="F7" s="21">
        <f>ROUND(D7*E7,0)</f>
        <v>13600</v>
      </c>
      <c r="G7" s="24">
        <v>23.4</v>
      </c>
      <c r="H7" s="21">
        <f>ROUND(D7*G7,0)</f>
        <v>18720</v>
      </c>
      <c r="I7" s="21">
        <f>H7-F7</f>
        <v>5120</v>
      </c>
      <c r="J7" s="21"/>
      <c r="K7" s="21"/>
      <c r="L7" s="21"/>
      <c r="M7" s="44"/>
      <c r="N7" s="24">
        <v>23.4</v>
      </c>
      <c r="O7" s="21">
        <f>ROUND(D7*N7,0)</f>
        <v>18720</v>
      </c>
      <c r="P7" s="21">
        <f>O7-F7</f>
        <v>5120</v>
      </c>
      <c r="Q7" s="21"/>
      <c r="R7" s="21"/>
      <c r="S7" s="16"/>
      <c r="T7" s="24">
        <v>23.4</v>
      </c>
      <c r="U7" s="21">
        <f>ROUND(D7*T7,0)</f>
        <v>18720</v>
      </c>
      <c r="V7" s="21">
        <f>U7-F7</f>
        <v>5120</v>
      </c>
      <c r="W7" s="21"/>
      <c r="X7" s="21"/>
      <c r="Y7" s="30" t="s">
        <v>129</v>
      </c>
    </row>
    <row r="8" spans="1:25" s="3" customFormat="1" ht="33">
      <c r="A8" s="7">
        <v>4</v>
      </c>
      <c r="B8" s="6" t="s">
        <v>34</v>
      </c>
      <c r="C8" s="18" t="s">
        <v>33</v>
      </c>
      <c r="D8" s="21">
        <v>2000</v>
      </c>
      <c r="E8" s="24">
        <v>40</v>
      </c>
      <c r="F8" s="21">
        <f t="shared" ref="F8:F46" si="0">ROUND(D8*E8,0)</f>
        <v>80000</v>
      </c>
      <c r="G8" s="24">
        <v>23.4</v>
      </c>
      <c r="H8" s="21">
        <f t="shared" ref="H8:H41" si="1">ROUND(D8*G8,0)</f>
        <v>46800</v>
      </c>
      <c r="I8" s="21">
        <f t="shared" ref="I8:I41" si="2">H8-F8</f>
        <v>-33200</v>
      </c>
      <c r="J8" s="21"/>
      <c r="K8" s="21"/>
      <c r="L8" s="21"/>
      <c r="M8" s="44"/>
      <c r="N8" s="24">
        <v>23.4</v>
      </c>
      <c r="O8" s="21">
        <f t="shared" ref="O8:O9" si="3">ROUND(D8*N8,0)</f>
        <v>46800</v>
      </c>
      <c r="P8" s="21">
        <f t="shared" ref="P8:P9" si="4">O8-F8</f>
        <v>-33200</v>
      </c>
      <c r="Q8" s="21"/>
      <c r="R8" s="21"/>
      <c r="S8" s="16"/>
      <c r="T8" s="24">
        <v>23.4</v>
      </c>
      <c r="U8" s="21">
        <f t="shared" ref="U8:U12" si="5">ROUND(D8*T8,0)</f>
        <v>46800</v>
      </c>
      <c r="V8" s="21">
        <f t="shared" ref="V8:V12" si="6">U8-F8</f>
        <v>-33200</v>
      </c>
      <c r="W8" s="21"/>
      <c r="X8" s="21"/>
      <c r="Y8" s="30" t="s">
        <v>129</v>
      </c>
    </row>
    <row r="9" spans="1:25" s="3" customFormat="1" ht="210" customHeight="1">
      <c r="A9" s="12" t="s">
        <v>68</v>
      </c>
      <c r="B9" s="9" t="s">
        <v>69</v>
      </c>
      <c r="C9" s="18" t="s">
        <v>33</v>
      </c>
      <c r="D9" s="21">
        <v>1650</v>
      </c>
      <c r="E9" s="24"/>
      <c r="F9" s="21"/>
      <c r="G9" s="24"/>
      <c r="H9" s="21"/>
      <c r="I9" s="21"/>
      <c r="J9" s="21"/>
      <c r="K9" s="21"/>
      <c r="L9" s="21"/>
      <c r="M9" s="44"/>
      <c r="N9" s="24">
        <v>16.600000000000001</v>
      </c>
      <c r="O9" s="21">
        <f t="shared" si="3"/>
        <v>27390</v>
      </c>
      <c r="P9" s="21">
        <f t="shared" si="4"/>
        <v>27390</v>
      </c>
      <c r="Q9" s="21"/>
      <c r="R9" s="21"/>
      <c r="S9" s="16" t="s">
        <v>122</v>
      </c>
      <c r="T9" s="50">
        <v>16.600000000000001</v>
      </c>
      <c r="U9" s="51">
        <f>ROUND(500*T9,0)</f>
        <v>8300</v>
      </c>
      <c r="V9" s="21">
        <f t="shared" si="6"/>
        <v>8300</v>
      </c>
      <c r="W9" s="21"/>
      <c r="X9" s="21"/>
      <c r="Y9" s="30" t="s">
        <v>143</v>
      </c>
    </row>
    <row r="10" spans="1:25" s="3" customFormat="1" ht="49.5">
      <c r="A10" s="7">
        <v>6</v>
      </c>
      <c r="B10" s="6" t="s">
        <v>39</v>
      </c>
      <c r="C10" s="18" t="s">
        <v>33</v>
      </c>
      <c r="D10" s="21">
        <v>2300</v>
      </c>
      <c r="E10" s="24">
        <v>10</v>
      </c>
      <c r="F10" s="21">
        <f t="shared" si="0"/>
        <v>23000</v>
      </c>
      <c r="G10" s="24">
        <v>6</v>
      </c>
      <c r="H10" s="21">
        <f t="shared" si="1"/>
        <v>13800</v>
      </c>
      <c r="I10" s="21">
        <f t="shared" si="2"/>
        <v>-9200</v>
      </c>
      <c r="J10" s="21"/>
      <c r="K10" s="21"/>
      <c r="L10" s="21"/>
      <c r="M10" s="44"/>
      <c r="N10" s="24">
        <v>16</v>
      </c>
      <c r="O10" s="21">
        <f t="shared" ref="O10:O13" si="7">ROUND(D10*N10,0)</f>
        <v>36800</v>
      </c>
      <c r="P10" s="21">
        <f t="shared" ref="P10:P13" si="8">O10-F10</f>
        <v>13800</v>
      </c>
      <c r="Q10" s="21"/>
      <c r="R10" s="21"/>
      <c r="S10" s="16"/>
      <c r="T10" s="24">
        <v>6</v>
      </c>
      <c r="U10" s="21">
        <f t="shared" si="5"/>
        <v>13800</v>
      </c>
      <c r="V10" s="21">
        <f t="shared" si="6"/>
        <v>-9200</v>
      </c>
      <c r="W10" s="21"/>
      <c r="X10" s="21"/>
      <c r="Y10" s="30" t="s">
        <v>141</v>
      </c>
    </row>
    <row r="11" spans="1:25" s="3" customFormat="1">
      <c r="A11" s="7">
        <v>8</v>
      </c>
      <c r="B11" s="6" t="s">
        <v>40</v>
      </c>
      <c r="C11" s="18" t="s">
        <v>33</v>
      </c>
      <c r="D11" s="21">
        <v>2300</v>
      </c>
      <c r="E11" s="24">
        <v>14</v>
      </c>
      <c r="F11" s="21">
        <f t="shared" si="0"/>
        <v>32200</v>
      </c>
      <c r="G11" s="24">
        <v>17</v>
      </c>
      <c r="H11" s="21">
        <f t="shared" si="1"/>
        <v>39100</v>
      </c>
      <c r="I11" s="21">
        <f t="shared" si="2"/>
        <v>6900</v>
      </c>
      <c r="J11" s="21"/>
      <c r="K11" s="21"/>
      <c r="L11" s="21"/>
      <c r="M11" s="44"/>
      <c r="N11" s="24">
        <v>17</v>
      </c>
      <c r="O11" s="21">
        <f t="shared" si="7"/>
        <v>39100</v>
      </c>
      <c r="P11" s="21">
        <f t="shared" si="8"/>
        <v>6900</v>
      </c>
      <c r="Q11" s="21"/>
      <c r="R11" s="21"/>
      <c r="S11" s="16"/>
      <c r="T11" s="24">
        <v>17</v>
      </c>
      <c r="U11" s="21">
        <f t="shared" si="5"/>
        <v>39100</v>
      </c>
      <c r="V11" s="21">
        <f t="shared" si="6"/>
        <v>6900</v>
      </c>
      <c r="W11" s="21"/>
      <c r="X11" s="21"/>
      <c r="Y11" s="30" t="s">
        <v>129</v>
      </c>
    </row>
    <row r="12" spans="1:25" s="3" customFormat="1">
      <c r="A12" s="7">
        <v>13</v>
      </c>
      <c r="B12" s="6" t="s">
        <v>41</v>
      </c>
      <c r="C12" s="18" t="s">
        <v>33</v>
      </c>
      <c r="D12" s="21">
        <v>1800</v>
      </c>
      <c r="E12" s="24">
        <v>36</v>
      </c>
      <c r="F12" s="21">
        <f t="shared" si="0"/>
        <v>64800</v>
      </c>
      <c r="G12" s="24">
        <v>9.3000000000000007</v>
      </c>
      <c r="H12" s="21">
        <f t="shared" si="1"/>
        <v>16740</v>
      </c>
      <c r="I12" s="21">
        <f t="shared" si="2"/>
        <v>-48060</v>
      </c>
      <c r="J12" s="21"/>
      <c r="K12" s="21"/>
      <c r="L12" s="21"/>
      <c r="M12" s="44"/>
      <c r="N12" s="24">
        <v>9.3000000000000007</v>
      </c>
      <c r="O12" s="21">
        <f t="shared" si="7"/>
        <v>16740</v>
      </c>
      <c r="P12" s="21">
        <f t="shared" si="8"/>
        <v>-48060</v>
      </c>
      <c r="Q12" s="21"/>
      <c r="R12" s="21"/>
      <c r="S12" s="16"/>
      <c r="T12" s="24">
        <v>9.3000000000000007</v>
      </c>
      <c r="U12" s="21">
        <f t="shared" si="5"/>
        <v>16740</v>
      </c>
      <c r="V12" s="21">
        <f t="shared" si="6"/>
        <v>-48060</v>
      </c>
      <c r="W12" s="21"/>
      <c r="X12" s="21"/>
      <c r="Y12" s="30" t="s">
        <v>129</v>
      </c>
    </row>
    <row r="13" spans="1:25" s="3" customFormat="1" ht="49.5">
      <c r="A13" s="12" t="s">
        <v>71</v>
      </c>
      <c r="B13" s="9" t="s">
        <v>145</v>
      </c>
      <c r="C13" s="18" t="s">
        <v>2</v>
      </c>
      <c r="D13" s="21">
        <v>60000</v>
      </c>
      <c r="E13" s="24"/>
      <c r="F13" s="21"/>
      <c r="G13" s="24"/>
      <c r="H13" s="21"/>
      <c r="I13" s="21"/>
      <c r="J13" s="21"/>
      <c r="K13" s="21"/>
      <c r="L13" s="21"/>
      <c r="M13" s="44"/>
      <c r="N13" s="24">
        <v>1</v>
      </c>
      <c r="O13" s="21">
        <f t="shared" si="7"/>
        <v>60000</v>
      </c>
      <c r="P13" s="21">
        <f t="shared" si="8"/>
        <v>60000</v>
      </c>
      <c r="Q13" s="21"/>
      <c r="R13" s="21"/>
      <c r="S13" s="16" t="s">
        <v>122</v>
      </c>
      <c r="T13" s="24"/>
      <c r="U13" s="21"/>
      <c r="V13" s="21"/>
      <c r="W13" s="21"/>
      <c r="X13" s="21"/>
      <c r="Y13" s="30" t="s">
        <v>144</v>
      </c>
    </row>
    <row r="14" spans="1:25">
      <c r="A14" s="10" t="s">
        <v>5</v>
      </c>
      <c r="B14" s="11" t="s">
        <v>6</v>
      </c>
      <c r="C14" s="19" t="s">
        <v>2</v>
      </c>
      <c r="D14" s="20"/>
      <c r="E14" s="23"/>
      <c r="F14" s="20"/>
      <c r="G14" s="23"/>
      <c r="H14" s="20"/>
      <c r="I14" s="20"/>
      <c r="J14" s="20">
        <v>653300</v>
      </c>
      <c r="K14" s="20">
        <f>J14+SUM(I15:I16)</f>
        <v>613300</v>
      </c>
      <c r="L14" s="20">
        <f>J14-K14</f>
        <v>40000</v>
      </c>
      <c r="M14" s="43"/>
      <c r="N14" s="23"/>
      <c r="O14" s="20"/>
      <c r="P14" s="20"/>
      <c r="Q14" s="20">
        <f>J14+SUM(P15:P16)</f>
        <v>653300</v>
      </c>
      <c r="R14" s="20">
        <f>J14-Q14</f>
        <v>0</v>
      </c>
      <c r="S14" s="32"/>
      <c r="T14" s="23"/>
      <c r="U14" s="20"/>
      <c r="V14" s="20"/>
      <c r="W14" s="20">
        <f>J14+SUM(V15:V16)</f>
        <v>653300</v>
      </c>
      <c r="X14" s="20">
        <f>J14-W14</f>
        <v>0</v>
      </c>
      <c r="Y14" s="33"/>
    </row>
    <row r="15" spans="1:25" s="3" customFormat="1" ht="57">
      <c r="A15" s="7">
        <v>24</v>
      </c>
      <c r="B15" s="6" t="s">
        <v>72</v>
      </c>
      <c r="C15" s="18" t="s">
        <v>2</v>
      </c>
      <c r="D15" s="21">
        <v>15000</v>
      </c>
      <c r="E15" s="24">
        <v>1</v>
      </c>
      <c r="F15" s="21">
        <f t="shared" si="0"/>
        <v>15000</v>
      </c>
      <c r="G15" s="24">
        <v>0</v>
      </c>
      <c r="H15" s="21">
        <f t="shared" si="1"/>
        <v>0</v>
      </c>
      <c r="I15" s="21">
        <f t="shared" si="2"/>
        <v>-15000</v>
      </c>
      <c r="J15" s="21"/>
      <c r="K15" s="21"/>
      <c r="L15" s="21"/>
      <c r="M15" s="44"/>
      <c r="N15" s="24">
        <v>0</v>
      </c>
      <c r="O15" s="21">
        <f t="shared" ref="O15:O16" si="9">ROUND(D15*N15,0)</f>
        <v>0</v>
      </c>
      <c r="P15" s="21"/>
      <c r="Q15" s="21"/>
      <c r="R15" s="21"/>
      <c r="S15" s="16" t="s">
        <v>146</v>
      </c>
      <c r="T15" s="24"/>
      <c r="U15" s="21"/>
      <c r="V15" s="21"/>
      <c r="W15" s="21"/>
      <c r="X15" s="21"/>
      <c r="Y15" s="30" t="s">
        <v>147</v>
      </c>
    </row>
    <row r="16" spans="1:25" s="3" customFormat="1" ht="57">
      <c r="A16" s="7">
        <v>25</v>
      </c>
      <c r="B16" s="6" t="s">
        <v>73</v>
      </c>
      <c r="C16" s="18" t="s">
        <v>2</v>
      </c>
      <c r="D16" s="21">
        <v>25000</v>
      </c>
      <c r="E16" s="24">
        <v>1</v>
      </c>
      <c r="F16" s="21">
        <f t="shared" si="0"/>
        <v>25000</v>
      </c>
      <c r="G16" s="24">
        <v>0</v>
      </c>
      <c r="H16" s="21">
        <f t="shared" si="1"/>
        <v>0</v>
      </c>
      <c r="I16" s="21">
        <f t="shared" si="2"/>
        <v>-25000</v>
      </c>
      <c r="J16" s="21"/>
      <c r="K16" s="21"/>
      <c r="L16" s="21"/>
      <c r="M16" s="44"/>
      <c r="N16" s="24">
        <v>0</v>
      </c>
      <c r="O16" s="21">
        <f t="shared" si="9"/>
        <v>0</v>
      </c>
      <c r="P16" s="21"/>
      <c r="Q16" s="21"/>
      <c r="R16" s="21"/>
      <c r="S16" s="16" t="s">
        <v>146</v>
      </c>
      <c r="T16" s="24"/>
      <c r="U16" s="21"/>
      <c r="V16" s="21"/>
      <c r="W16" s="21"/>
      <c r="X16" s="21"/>
      <c r="Y16" s="30" t="s">
        <v>147</v>
      </c>
    </row>
    <row r="17" spans="1:25">
      <c r="A17" s="10" t="s">
        <v>7</v>
      </c>
      <c r="B17" s="11" t="s">
        <v>8</v>
      </c>
      <c r="C17" s="19" t="s">
        <v>2</v>
      </c>
      <c r="D17" s="20"/>
      <c r="E17" s="23"/>
      <c r="F17" s="20"/>
      <c r="G17" s="23"/>
      <c r="H17" s="20"/>
      <c r="I17" s="20"/>
      <c r="J17" s="20">
        <v>271150</v>
      </c>
      <c r="K17" s="20">
        <f>J17+SUM(I18:I19)</f>
        <v>248400</v>
      </c>
      <c r="L17" s="20">
        <f>J17-K17</f>
        <v>22750</v>
      </c>
      <c r="M17" s="43"/>
      <c r="N17" s="23"/>
      <c r="O17" s="20"/>
      <c r="P17" s="20"/>
      <c r="Q17" s="20">
        <f>J17+SUM(P18:P25)</f>
        <v>299950</v>
      </c>
      <c r="R17" s="20">
        <f>J17-Q17</f>
        <v>-28800</v>
      </c>
      <c r="S17" s="32"/>
      <c r="T17" s="23"/>
      <c r="U17" s="20"/>
      <c r="V17" s="20"/>
      <c r="W17" s="20">
        <f>J17+SUM(V18:V25)</f>
        <v>299950</v>
      </c>
      <c r="X17" s="20">
        <f>J17-W17</f>
        <v>-28800</v>
      </c>
      <c r="Y17" s="33"/>
    </row>
    <row r="18" spans="1:25" s="3" customFormat="1" ht="46.5" customHeight="1">
      <c r="A18" s="7">
        <v>12</v>
      </c>
      <c r="B18" s="6" t="s">
        <v>42</v>
      </c>
      <c r="C18" s="18" t="s">
        <v>43</v>
      </c>
      <c r="D18" s="21">
        <v>650</v>
      </c>
      <c r="E18" s="24">
        <v>35</v>
      </c>
      <c r="F18" s="21">
        <f t="shared" si="0"/>
        <v>22750</v>
      </c>
      <c r="G18" s="24">
        <v>12</v>
      </c>
      <c r="H18" s="21">
        <f t="shared" si="1"/>
        <v>7800</v>
      </c>
      <c r="I18" s="21">
        <f t="shared" si="2"/>
        <v>-14950</v>
      </c>
      <c r="J18" s="21"/>
      <c r="K18" s="21"/>
      <c r="L18" s="21"/>
      <c r="M18" s="44"/>
      <c r="N18" s="24">
        <v>12</v>
      </c>
      <c r="O18" s="21">
        <f t="shared" ref="O18:O19" si="10">ROUND(D18*N18,0)</f>
        <v>7800</v>
      </c>
      <c r="P18" s="21">
        <f t="shared" ref="P18:P19" si="11">O18-F18</f>
        <v>-14950</v>
      </c>
      <c r="Q18" s="21"/>
      <c r="R18" s="21"/>
      <c r="S18" s="16"/>
      <c r="T18" s="24">
        <v>12</v>
      </c>
      <c r="U18" s="21">
        <f>ROUND(D18*T18,0)</f>
        <v>7800</v>
      </c>
      <c r="V18" s="21">
        <f>U18-F18</f>
        <v>-14950</v>
      </c>
      <c r="W18" s="21"/>
      <c r="X18" s="21"/>
      <c r="Y18" s="30" t="s">
        <v>129</v>
      </c>
    </row>
    <row r="19" spans="1:25" s="3" customFormat="1" ht="40.5" customHeight="1">
      <c r="A19" s="7">
        <v>13</v>
      </c>
      <c r="B19" s="6" t="s">
        <v>44</v>
      </c>
      <c r="C19" s="18" t="s">
        <v>43</v>
      </c>
      <c r="D19" s="21">
        <v>650</v>
      </c>
      <c r="E19" s="24">
        <v>44</v>
      </c>
      <c r="F19" s="21">
        <f t="shared" si="0"/>
        <v>28600</v>
      </c>
      <c r="G19" s="24">
        <v>32</v>
      </c>
      <c r="H19" s="21">
        <f t="shared" si="1"/>
        <v>20800</v>
      </c>
      <c r="I19" s="21">
        <f t="shared" si="2"/>
        <v>-7800</v>
      </c>
      <c r="J19" s="21"/>
      <c r="K19" s="21"/>
      <c r="L19" s="21"/>
      <c r="M19" s="44"/>
      <c r="N19" s="24">
        <v>32</v>
      </c>
      <c r="O19" s="21">
        <f t="shared" si="10"/>
        <v>20800</v>
      </c>
      <c r="P19" s="21">
        <f t="shared" si="11"/>
        <v>-7800</v>
      </c>
      <c r="Q19" s="21"/>
      <c r="R19" s="21"/>
      <c r="S19" s="16"/>
      <c r="T19" s="24">
        <v>32</v>
      </c>
      <c r="U19" s="21">
        <f t="shared" ref="U19:U25" si="12">ROUND(D19*T19,0)</f>
        <v>20800</v>
      </c>
      <c r="V19" s="21">
        <f t="shared" ref="V19:V25" si="13">U19-F19</f>
        <v>-7800</v>
      </c>
      <c r="W19" s="21"/>
      <c r="X19" s="21"/>
      <c r="Y19" s="30" t="s">
        <v>129</v>
      </c>
    </row>
    <row r="20" spans="1:25" s="3" customFormat="1" ht="52.5" customHeight="1">
      <c r="A20" s="7">
        <v>14</v>
      </c>
      <c r="B20" s="6" t="s">
        <v>134</v>
      </c>
      <c r="C20" s="18" t="s">
        <v>43</v>
      </c>
      <c r="D20" s="21">
        <v>650</v>
      </c>
      <c r="E20" s="24">
        <v>60</v>
      </c>
      <c r="F20" s="21">
        <f t="shared" si="0"/>
        <v>39000</v>
      </c>
      <c r="G20" s="24"/>
      <c r="H20" s="21"/>
      <c r="I20" s="21"/>
      <c r="J20" s="21"/>
      <c r="K20" s="21"/>
      <c r="L20" s="21"/>
      <c r="M20" s="44"/>
      <c r="N20" s="24">
        <v>120</v>
      </c>
      <c r="O20" s="21">
        <f t="shared" ref="O20:O25" si="14">ROUND(D20*N20,0)</f>
        <v>78000</v>
      </c>
      <c r="P20" s="21">
        <f t="shared" ref="P20:P25" si="15">O20-F20</f>
        <v>39000</v>
      </c>
      <c r="Q20" s="21"/>
      <c r="R20" s="21"/>
      <c r="S20" s="16"/>
      <c r="T20" s="24">
        <v>120</v>
      </c>
      <c r="U20" s="21">
        <f t="shared" si="12"/>
        <v>78000</v>
      </c>
      <c r="V20" s="21">
        <f t="shared" si="13"/>
        <v>39000</v>
      </c>
      <c r="W20" s="21"/>
      <c r="X20" s="21"/>
      <c r="Y20" s="30" t="s">
        <v>148</v>
      </c>
    </row>
    <row r="21" spans="1:25" s="3" customFormat="1" ht="48" customHeight="1">
      <c r="A21" s="7">
        <v>15</v>
      </c>
      <c r="B21" s="6" t="s">
        <v>74</v>
      </c>
      <c r="C21" s="18" t="s">
        <v>43</v>
      </c>
      <c r="D21" s="21">
        <v>650</v>
      </c>
      <c r="E21" s="24">
        <v>60</v>
      </c>
      <c r="F21" s="21">
        <f t="shared" si="0"/>
        <v>39000</v>
      </c>
      <c r="G21" s="24"/>
      <c r="H21" s="21"/>
      <c r="I21" s="21"/>
      <c r="J21" s="21"/>
      <c r="K21" s="21"/>
      <c r="L21" s="21"/>
      <c r="M21" s="44"/>
      <c r="N21" s="24">
        <v>61</v>
      </c>
      <c r="O21" s="21">
        <f t="shared" si="14"/>
        <v>39650</v>
      </c>
      <c r="P21" s="21">
        <f t="shared" si="15"/>
        <v>650</v>
      </c>
      <c r="Q21" s="21"/>
      <c r="R21" s="21"/>
      <c r="S21" s="16"/>
      <c r="T21" s="24">
        <v>61</v>
      </c>
      <c r="U21" s="21">
        <f t="shared" si="12"/>
        <v>39650</v>
      </c>
      <c r="V21" s="21">
        <f t="shared" si="13"/>
        <v>650</v>
      </c>
      <c r="W21" s="21"/>
      <c r="X21" s="21"/>
      <c r="Y21" s="30" t="s">
        <v>149</v>
      </c>
    </row>
    <row r="22" spans="1:25" s="3" customFormat="1" ht="48" customHeight="1">
      <c r="A22" s="7">
        <v>16</v>
      </c>
      <c r="B22" s="6" t="s">
        <v>75</v>
      </c>
      <c r="C22" s="18" t="s">
        <v>43</v>
      </c>
      <c r="D22" s="21">
        <v>1500</v>
      </c>
      <c r="E22" s="24">
        <v>10</v>
      </c>
      <c r="F22" s="21">
        <f t="shared" si="0"/>
        <v>15000</v>
      </c>
      <c r="G22" s="24"/>
      <c r="H22" s="21"/>
      <c r="I22" s="21"/>
      <c r="J22" s="21"/>
      <c r="K22" s="21"/>
      <c r="L22" s="21"/>
      <c r="M22" s="44"/>
      <c r="N22" s="24">
        <v>6</v>
      </c>
      <c r="O22" s="21">
        <f t="shared" si="14"/>
        <v>9000</v>
      </c>
      <c r="P22" s="21">
        <f t="shared" si="15"/>
        <v>-6000</v>
      </c>
      <c r="Q22" s="21"/>
      <c r="R22" s="21"/>
      <c r="S22" s="16"/>
      <c r="T22" s="24">
        <v>6</v>
      </c>
      <c r="U22" s="21">
        <f t="shared" si="12"/>
        <v>9000</v>
      </c>
      <c r="V22" s="21">
        <f t="shared" si="13"/>
        <v>-6000</v>
      </c>
      <c r="W22" s="21"/>
      <c r="X22" s="21"/>
      <c r="Y22" s="30" t="s">
        <v>150</v>
      </c>
    </row>
    <row r="23" spans="1:25" s="3" customFormat="1" ht="48" customHeight="1">
      <c r="A23" s="7">
        <v>17</v>
      </c>
      <c r="B23" s="6" t="s">
        <v>76</v>
      </c>
      <c r="C23" s="18" t="s">
        <v>43</v>
      </c>
      <c r="D23" s="21">
        <v>850</v>
      </c>
      <c r="E23" s="24">
        <v>10</v>
      </c>
      <c r="F23" s="21">
        <f t="shared" si="0"/>
        <v>8500</v>
      </c>
      <c r="G23" s="24"/>
      <c r="H23" s="21"/>
      <c r="I23" s="21"/>
      <c r="J23" s="21"/>
      <c r="K23" s="21"/>
      <c r="L23" s="21"/>
      <c r="M23" s="44"/>
      <c r="N23" s="24">
        <v>2</v>
      </c>
      <c r="O23" s="21">
        <f t="shared" si="14"/>
        <v>1700</v>
      </c>
      <c r="P23" s="21">
        <f t="shared" si="15"/>
        <v>-6800</v>
      </c>
      <c r="Q23" s="21"/>
      <c r="R23" s="21"/>
      <c r="S23" s="16"/>
      <c r="T23" s="24">
        <v>2</v>
      </c>
      <c r="U23" s="21">
        <f t="shared" si="12"/>
        <v>1700</v>
      </c>
      <c r="V23" s="21">
        <f t="shared" si="13"/>
        <v>-6800</v>
      </c>
      <c r="W23" s="21"/>
      <c r="X23" s="21"/>
      <c r="Y23" s="30" t="s">
        <v>151</v>
      </c>
    </row>
    <row r="24" spans="1:25" s="3" customFormat="1" ht="48" customHeight="1">
      <c r="A24" s="7">
        <v>18</v>
      </c>
      <c r="B24" s="6" t="s">
        <v>77</v>
      </c>
      <c r="C24" s="18" t="s">
        <v>43</v>
      </c>
      <c r="D24" s="21">
        <v>700</v>
      </c>
      <c r="E24" s="24">
        <v>20</v>
      </c>
      <c r="F24" s="21">
        <f t="shared" si="0"/>
        <v>14000</v>
      </c>
      <c r="G24" s="24"/>
      <c r="H24" s="21"/>
      <c r="I24" s="21"/>
      <c r="J24" s="21"/>
      <c r="K24" s="21"/>
      <c r="L24" s="21"/>
      <c r="M24" s="44"/>
      <c r="N24" s="24">
        <v>41</v>
      </c>
      <c r="O24" s="21">
        <f t="shared" si="14"/>
        <v>28700</v>
      </c>
      <c r="P24" s="21">
        <f t="shared" si="15"/>
        <v>14700</v>
      </c>
      <c r="Q24" s="21"/>
      <c r="R24" s="21"/>
      <c r="S24" s="16"/>
      <c r="T24" s="24">
        <v>41</v>
      </c>
      <c r="U24" s="21">
        <f t="shared" si="12"/>
        <v>28700</v>
      </c>
      <c r="V24" s="21">
        <f t="shared" si="13"/>
        <v>14700</v>
      </c>
      <c r="W24" s="21"/>
      <c r="X24" s="21"/>
      <c r="Y24" s="30" t="s">
        <v>152</v>
      </c>
    </row>
    <row r="25" spans="1:25" s="3" customFormat="1" ht="48" customHeight="1">
      <c r="A25" s="7">
        <v>19</v>
      </c>
      <c r="B25" s="6" t="s">
        <v>78</v>
      </c>
      <c r="C25" s="18" t="s">
        <v>43</v>
      </c>
      <c r="D25" s="21">
        <v>1000</v>
      </c>
      <c r="E25" s="24">
        <v>15</v>
      </c>
      <c r="F25" s="21">
        <f t="shared" si="0"/>
        <v>15000</v>
      </c>
      <c r="G25" s="24"/>
      <c r="H25" s="21"/>
      <c r="I25" s="21"/>
      <c r="J25" s="21"/>
      <c r="K25" s="21"/>
      <c r="L25" s="21"/>
      <c r="M25" s="44"/>
      <c r="N25" s="24">
        <v>25</v>
      </c>
      <c r="O25" s="21">
        <f t="shared" si="14"/>
        <v>25000</v>
      </c>
      <c r="P25" s="21">
        <f t="shared" si="15"/>
        <v>10000</v>
      </c>
      <c r="Q25" s="21"/>
      <c r="R25" s="21"/>
      <c r="S25" s="16"/>
      <c r="T25" s="24">
        <v>25</v>
      </c>
      <c r="U25" s="21">
        <f t="shared" si="12"/>
        <v>25000</v>
      </c>
      <c r="V25" s="21">
        <f t="shared" si="13"/>
        <v>10000</v>
      </c>
      <c r="W25" s="21"/>
      <c r="X25" s="21"/>
      <c r="Y25" s="30" t="s">
        <v>153</v>
      </c>
    </row>
    <row r="26" spans="1:25">
      <c r="A26" s="10" t="s">
        <v>9</v>
      </c>
      <c r="B26" s="11" t="s">
        <v>10</v>
      </c>
      <c r="C26" s="19" t="s">
        <v>2</v>
      </c>
      <c r="D26" s="20"/>
      <c r="E26" s="23"/>
      <c r="F26" s="20"/>
      <c r="G26" s="23"/>
      <c r="H26" s="20"/>
      <c r="I26" s="20"/>
      <c r="J26" s="20">
        <v>1472300</v>
      </c>
      <c r="K26" s="20">
        <f>J26+SUM(I27:I41)</f>
        <v>1352800</v>
      </c>
      <c r="L26" s="20">
        <f t="shared" ref="L26" si="16">J26-K26</f>
        <v>119500</v>
      </c>
      <c r="M26" s="43"/>
      <c r="N26" s="23"/>
      <c r="O26" s="20"/>
      <c r="P26" s="20"/>
      <c r="Q26" s="20">
        <f>J26+SUM(P27:P42)</f>
        <v>1526900</v>
      </c>
      <c r="R26" s="20">
        <f>J26-Q26</f>
        <v>-54600</v>
      </c>
      <c r="S26" s="32"/>
      <c r="T26" s="23"/>
      <c r="U26" s="20"/>
      <c r="V26" s="20"/>
      <c r="W26" s="20">
        <f>J26+SUM(V27:V42)</f>
        <v>1362800</v>
      </c>
      <c r="X26" s="20">
        <f>J26-W26</f>
        <v>109500</v>
      </c>
      <c r="Y26" s="33"/>
    </row>
    <row r="27" spans="1:25" s="3" customFormat="1">
      <c r="A27" s="7">
        <v>8</v>
      </c>
      <c r="B27" s="6" t="s">
        <v>45</v>
      </c>
      <c r="C27" s="18" t="s">
        <v>46</v>
      </c>
      <c r="D27" s="21">
        <v>1000</v>
      </c>
      <c r="E27" s="24">
        <v>19</v>
      </c>
      <c r="F27" s="21">
        <f t="shared" si="0"/>
        <v>19000</v>
      </c>
      <c r="G27" s="24">
        <v>9.3000000000000007</v>
      </c>
      <c r="H27" s="21">
        <f t="shared" si="1"/>
        <v>9300</v>
      </c>
      <c r="I27" s="21">
        <f t="shared" si="2"/>
        <v>-9700</v>
      </c>
      <c r="J27" s="21"/>
      <c r="K27" s="21"/>
      <c r="L27" s="21"/>
      <c r="M27" s="44"/>
      <c r="N27" s="24">
        <v>9.3000000000000007</v>
      </c>
      <c r="O27" s="21">
        <f>ROUND(D27*N27,0)</f>
        <v>9300</v>
      </c>
      <c r="P27" s="21">
        <f>O27-F27</f>
        <v>-9700</v>
      </c>
      <c r="Q27" s="21"/>
      <c r="R27" s="21"/>
      <c r="S27" s="16"/>
      <c r="T27" s="24">
        <v>9.3000000000000007</v>
      </c>
      <c r="U27" s="21">
        <f t="shared" ref="U27:U41" si="17">ROUND(D27*T27,0)</f>
        <v>9300</v>
      </c>
      <c r="V27" s="21">
        <f t="shared" ref="V27:V41" si="18">U27-F27</f>
        <v>-9700</v>
      </c>
      <c r="W27" s="21"/>
      <c r="X27" s="21"/>
      <c r="Y27" s="30" t="s">
        <v>129</v>
      </c>
    </row>
    <row r="28" spans="1:25" s="3" customFormat="1" ht="49.5">
      <c r="A28" s="7">
        <v>9</v>
      </c>
      <c r="B28" s="6" t="s">
        <v>45</v>
      </c>
      <c r="C28" s="18" t="s">
        <v>46</v>
      </c>
      <c r="D28" s="21">
        <v>500</v>
      </c>
      <c r="E28" s="24">
        <v>40</v>
      </c>
      <c r="F28" s="21">
        <f t="shared" si="0"/>
        <v>20000</v>
      </c>
      <c r="G28" s="24">
        <v>88</v>
      </c>
      <c r="H28" s="21">
        <f t="shared" si="1"/>
        <v>44000</v>
      </c>
      <c r="I28" s="21">
        <f t="shared" si="2"/>
        <v>24000</v>
      </c>
      <c r="J28" s="21"/>
      <c r="K28" s="21"/>
      <c r="L28" s="21"/>
      <c r="M28" s="44"/>
      <c r="N28" s="24">
        <v>65</v>
      </c>
      <c r="O28" s="21">
        <f t="shared" ref="O28:O41" si="19">ROUND(D28*N28,0)</f>
        <v>32500</v>
      </c>
      <c r="P28" s="21">
        <f t="shared" ref="P28:P41" si="20">O28-F28</f>
        <v>12500</v>
      </c>
      <c r="Q28" s="21"/>
      <c r="R28" s="21"/>
      <c r="S28" s="16"/>
      <c r="T28" s="24">
        <v>88</v>
      </c>
      <c r="U28" s="21">
        <f t="shared" si="17"/>
        <v>44000</v>
      </c>
      <c r="V28" s="21">
        <f t="shared" si="18"/>
        <v>24000</v>
      </c>
      <c r="W28" s="21"/>
      <c r="X28" s="21"/>
      <c r="Y28" s="30" t="s">
        <v>154</v>
      </c>
    </row>
    <row r="29" spans="1:25" s="3" customFormat="1" ht="33">
      <c r="A29" s="12" t="s">
        <v>80</v>
      </c>
      <c r="B29" s="9" t="s">
        <v>81</v>
      </c>
      <c r="C29" s="18" t="s">
        <v>82</v>
      </c>
      <c r="D29" s="21">
        <v>1200</v>
      </c>
      <c r="E29" s="24"/>
      <c r="F29" s="21"/>
      <c r="G29" s="24"/>
      <c r="H29" s="21"/>
      <c r="I29" s="21"/>
      <c r="J29" s="21"/>
      <c r="K29" s="21"/>
      <c r="L29" s="21"/>
      <c r="M29" s="44"/>
      <c r="N29" s="24">
        <v>23</v>
      </c>
      <c r="O29" s="21">
        <f t="shared" si="19"/>
        <v>27600</v>
      </c>
      <c r="P29" s="21">
        <f t="shared" si="20"/>
        <v>27600</v>
      </c>
      <c r="Q29" s="21"/>
      <c r="R29" s="21"/>
      <c r="S29" s="16" t="s">
        <v>122</v>
      </c>
      <c r="T29" s="24"/>
      <c r="U29" s="21"/>
      <c r="V29" s="21"/>
      <c r="W29" s="21"/>
      <c r="X29" s="21"/>
      <c r="Y29" s="30" t="s">
        <v>155</v>
      </c>
    </row>
    <row r="30" spans="1:25" s="3" customFormat="1" ht="33">
      <c r="A30" s="7">
        <v>12</v>
      </c>
      <c r="B30" s="6" t="s">
        <v>79</v>
      </c>
      <c r="C30" s="18" t="s">
        <v>47</v>
      </c>
      <c r="D30" s="21">
        <v>18000</v>
      </c>
      <c r="E30" s="24">
        <v>2</v>
      </c>
      <c r="F30" s="21">
        <f t="shared" si="0"/>
        <v>36000</v>
      </c>
      <c r="G30" s="24">
        <v>0</v>
      </c>
      <c r="H30" s="21">
        <f t="shared" si="1"/>
        <v>0</v>
      </c>
      <c r="I30" s="21">
        <f t="shared" si="2"/>
        <v>-36000</v>
      </c>
      <c r="J30" s="21"/>
      <c r="K30" s="21"/>
      <c r="L30" s="21"/>
      <c r="M30" s="44"/>
      <c r="N30" s="24">
        <v>0</v>
      </c>
      <c r="O30" s="21">
        <f t="shared" ref="O30:O33" si="21">ROUND(D30*N30,0)</f>
        <v>0</v>
      </c>
      <c r="P30" s="21">
        <f t="shared" ref="P30:P33" si="22">O30-F30</f>
        <v>-36000</v>
      </c>
      <c r="Q30" s="21"/>
      <c r="R30" s="21"/>
      <c r="S30" s="16"/>
      <c r="T30" s="24">
        <v>0</v>
      </c>
      <c r="U30" s="21">
        <f t="shared" si="17"/>
        <v>0</v>
      </c>
      <c r="V30" s="21">
        <f t="shared" si="18"/>
        <v>-36000</v>
      </c>
      <c r="W30" s="21"/>
      <c r="X30" s="21"/>
      <c r="Y30" s="30" t="s">
        <v>129</v>
      </c>
    </row>
    <row r="31" spans="1:25" s="3" customFormat="1" ht="49.5">
      <c r="A31" s="12" t="s">
        <v>83</v>
      </c>
      <c r="B31" s="9" t="s">
        <v>86</v>
      </c>
      <c r="C31" s="18" t="s">
        <v>2</v>
      </c>
      <c r="D31" s="21">
        <v>30000</v>
      </c>
      <c r="E31" s="24"/>
      <c r="F31" s="21"/>
      <c r="G31" s="24"/>
      <c r="H31" s="21"/>
      <c r="I31" s="21"/>
      <c r="J31" s="21"/>
      <c r="K31" s="21"/>
      <c r="L31" s="21"/>
      <c r="M31" s="44"/>
      <c r="N31" s="24">
        <v>1</v>
      </c>
      <c r="O31" s="21">
        <f t="shared" si="21"/>
        <v>30000</v>
      </c>
      <c r="P31" s="21">
        <f t="shared" si="22"/>
        <v>30000</v>
      </c>
      <c r="Q31" s="21"/>
      <c r="R31" s="21"/>
      <c r="S31" s="16" t="s">
        <v>122</v>
      </c>
      <c r="T31" s="24"/>
      <c r="U31" s="21"/>
      <c r="V31" s="21"/>
      <c r="W31" s="21"/>
      <c r="X31" s="21"/>
      <c r="Y31" s="30" t="s">
        <v>142</v>
      </c>
    </row>
    <row r="32" spans="1:25" s="3" customFormat="1" ht="33">
      <c r="A32" s="12" t="s">
        <v>84</v>
      </c>
      <c r="B32" s="9" t="s">
        <v>87</v>
      </c>
      <c r="C32" s="18" t="s">
        <v>2</v>
      </c>
      <c r="D32" s="21">
        <v>10000</v>
      </c>
      <c r="E32" s="24"/>
      <c r="F32" s="21"/>
      <c r="G32" s="24"/>
      <c r="H32" s="21"/>
      <c r="I32" s="21"/>
      <c r="J32" s="21"/>
      <c r="K32" s="21"/>
      <c r="L32" s="21"/>
      <c r="M32" s="44"/>
      <c r="N32" s="24">
        <v>1</v>
      </c>
      <c r="O32" s="21">
        <f t="shared" si="21"/>
        <v>10000</v>
      </c>
      <c r="P32" s="21">
        <f t="shared" si="22"/>
        <v>10000</v>
      </c>
      <c r="Q32" s="21"/>
      <c r="R32" s="21"/>
      <c r="S32" s="16" t="s">
        <v>122</v>
      </c>
      <c r="T32" s="24"/>
      <c r="U32" s="21"/>
      <c r="V32" s="21"/>
      <c r="W32" s="21"/>
      <c r="X32" s="21"/>
      <c r="Y32" s="30" t="s">
        <v>142</v>
      </c>
    </row>
    <row r="33" spans="1:25" s="3" customFormat="1" ht="46.5" customHeight="1">
      <c r="A33" s="12" t="s">
        <v>85</v>
      </c>
      <c r="B33" s="9" t="s">
        <v>88</v>
      </c>
      <c r="C33" s="18" t="s">
        <v>2</v>
      </c>
      <c r="D33" s="21">
        <v>25000</v>
      </c>
      <c r="E33" s="24"/>
      <c r="F33" s="21"/>
      <c r="G33" s="24"/>
      <c r="H33" s="21"/>
      <c r="I33" s="21"/>
      <c r="J33" s="21"/>
      <c r="K33" s="21"/>
      <c r="L33" s="21"/>
      <c r="M33" s="44"/>
      <c r="N33" s="24">
        <v>1</v>
      </c>
      <c r="O33" s="21">
        <f t="shared" si="21"/>
        <v>25000</v>
      </c>
      <c r="P33" s="21">
        <f t="shared" si="22"/>
        <v>25000</v>
      </c>
      <c r="Q33" s="21"/>
      <c r="R33" s="21"/>
      <c r="S33" s="16" t="s">
        <v>122</v>
      </c>
      <c r="T33" s="24"/>
      <c r="U33" s="21"/>
      <c r="V33" s="21"/>
      <c r="W33" s="21"/>
      <c r="X33" s="21"/>
      <c r="Y33" s="30" t="s">
        <v>142</v>
      </c>
    </row>
    <row r="34" spans="1:25" s="3" customFormat="1" ht="33">
      <c r="A34" s="7">
        <v>18</v>
      </c>
      <c r="B34" s="6" t="s">
        <v>48</v>
      </c>
      <c r="C34" s="18" t="s">
        <v>47</v>
      </c>
      <c r="D34" s="21">
        <v>15000</v>
      </c>
      <c r="E34" s="24">
        <v>1</v>
      </c>
      <c r="F34" s="21">
        <f t="shared" si="0"/>
        <v>15000</v>
      </c>
      <c r="G34" s="24">
        <v>0</v>
      </c>
      <c r="H34" s="21">
        <f t="shared" si="1"/>
        <v>0</v>
      </c>
      <c r="I34" s="21">
        <f t="shared" si="2"/>
        <v>-15000</v>
      </c>
      <c r="J34" s="21"/>
      <c r="K34" s="21"/>
      <c r="L34" s="21"/>
      <c r="M34" s="44"/>
      <c r="N34" s="24">
        <v>0</v>
      </c>
      <c r="O34" s="21">
        <f t="shared" si="19"/>
        <v>0</v>
      </c>
      <c r="P34" s="21">
        <f t="shared" si="20"/>
        <v>-15000</v>
      </c>
      <c r="Q34" s="21"/>
      <c r="R34" s="21"/>
      <c r="S34" s="16"/>
      <c r="T34" s="24">
        <v>0</v>
      </c>
      <c r="U34" s="21">
        <f t="shared" si="17"/>
        <v>0</v>
      </c>
      <c r="V34" s="21">
        <f t="shared" si="18"/>
        <v>-15000</v>
      </c>
      <c r="W34" s="21"/>
      <c r="X34" s="21"/>
      <c r="Y34" s="30" t="s">
        <v>129</v>
      </c>
    </row>
    <row r="35" spans="1:25" s="3" customFormat="1">
      <c r="A35" s="7">
        <v>19</v>
      </c>
      <c r="B35" s="6" t="s">
        <v>49</v>
      </c>
      <c r="C35" s="18" t="s">
        <v>43</v>
      </c>
      <c r="D35" s="21">
        <v>5000</v>
      </c>
      <c r="E35" s="24">
        <v>1</v>
      </c>
      <c r="F35" s="21">
        <f t="shared" si="0"/>
        <v>5000</v>
      </c>
      <c r="G35" s="24">
        <v>0</v>
      </c>
      <c r="H35" s="21">
        <f t="shared" si="1"/>
        <v>0</v>
      </c>
      <c r="I35" s="21">
        <f t="shared" si="2"/>
        <v>-5000</v>
      </c>
      <c r="J35" s="21"/>
      <c r="K35" s="21"/>
      <c r="L35" s="21"/>
      <c r="M35" s="44"/>
      <c r="N35" s="24">
        <v>0</v>
      </c>
      <c r="O35" s="21">
        <f t="shared" si="19"/>
        <v>0</v>
      </c>
      <c r="P35" s="21">
        <f t="shared" si="20"/>
        <v>-5000</v>
      </c>
      <c r="Q35" s="21"/>
      <c r="R35" s="21"/>
      <c r="S35" s="16"/>
      <c r="T35" s="24">
        <v>0</v>
      </c>
      <c r="U35" s="21">
        <f t="shared" si="17"/>
        <v>0</v>
      </c>
      <c r="V35" s="21">
        <f t="shared" si="18"/>
        <v>-5000</v>
      </c>
      <c r="W35" s="21"/>
      <c r="X35" s="21"/>
      <c r="Y35" s="30" t="s">
        <v>129</v>
      </c>
    </row>
    <row r="36" spans="1:25" s="3" customFormat="1" ht="48.75" customHeight="1">
      <c r="A36" s="7">
        <v>22</v>
      </c>
      <c r="B36" s="6" t="s">
        <v>50</v>
      </c>
      <c r="C36" s="18" t="s">
        <v>47</v>
      </c>
      <c r="D36" s="21">
        <v>8000</v>
      </c>
      <c r="E36" s="24">
        <v>2</v>
      </c>
      <c r="F36" s="21">
        <f t="shared" si="0"/>
        <v>16000</v>
      </c>
      <c r="G36" s="24">
        <v>0</v>
      </c>
      <c r="H36" s="21">
        <f t="shared" si="1"/>
        <v>0</v>
      </c>
      <c r="I36" s="21">
        <f t="shared" si="2"/>
        <v>-16000</v>
      </c>
      <c r="J36" s="21"/>
      <c r="K36" s="21"/>
      <c r="L36" s="21"/>
      <c r="M36" s="44"/>
      <c r="N36" s="24">
        <v>1</v>
      </c>
      <c r="O36" s="21">
        <f t="shared" si="19"/>
        <v>8000</v>
      </c>
      <c r="P36" s="21">
        <f t="shared" si="20"/>
        <v>-8000</v>
      </c>
      <c r="Q36" s="21"/>
      <c r="R36" s="21"/>
      <c r="S36" s="16"/>
      <c r="T36" s="24">
        <v>0</v>
      </c>
      <c r="U36" s="21">
        <f t="shared" si="17"/>
        <v>0</v>
      </c>
      <c r="V36" s="21">
        <f t="shared" si="18"/>
        <v>-16000</v>
      </c>
      <c r="W36" s="21"/>
      <c r="X36" s="21"/>
      <c r="Y36" s="30" t="s">
        <v>156</v>
      </c>
    </row>
    <row r="37" spans="1:25" s="3" customFormat="1" ht="50.25" customHeight="1">
      <c r="A37" s="7">
        <v>23</v>
      </c>
      <c r="B37" s="6" t="s">
        <v>49</v>
      </c>
      <c r="C37" s="18" t="s">
        <v>43</v>
      </c>
      <c r="D37" s="21">
        <v>3000</v>
      </c>
      <c r="E37" s="24">
        <v>2</v>
      </c>
      <c r="F37" s="21">
        <f t="shared" si="0"/>
        <v>6000</v>
      </c>
      <c r="G37" s="24">
        <v>0</v>
      </c>
      <c r="H37" s="21">
        <f t="shared" si="1"/>
        <v>0</v>
      </c>
      <c r="I37" s="21">
        <f t="shared" si="2"/>
        <v>-6000</v>
      </c>
      <c r="J37" s="21"/>
      <c r="K37" s="21"/>
      <c r="L37" s="21"/>
      <c r="M37" s="44"/>
      <c r="N37" s="24">
        <v>1</v>
      </c>
      <c r="O37" s="21">
        <f t="shared" si="19"/>
        <v>3000</v>
      </c>
      <c r="P37" s="21">
        <f t="shared" si="20"/>
        <v>-3000</v>
      </c>
      <c r="Q37" s="21"/>
      <c r="R37" s="21"/>
      <c r="S37" s="16"/>
      <c r="T37" s="24">
        <v>0</v>
      </c>
      <c r="U37" s="21">
        <f t="shared" si="17"/>
        <v>0</v>
      </c>
      <c r="V37" s="21">
        <f t="shared" si="18"/>
        <v>-6000</v>
      </c>
      <c r="W37" s="21"/>
      <c r="X37" s="21"/>
      <c r="Y37" s="30" t="s">
        <v>157</v>
      </c>
    </row>
    <row r="38" spans="1:25" s="3" customFormat="1">
      <c r="A38" s="7">
        <v>39</v>
      </c>
      <c r="B38" s="6" t="s">
        <v>51</v>
      </c>
      <c r="C38" s="18" t="s">
        <v>33</v>
      </c>
      <c r="D38" s="21">
        <v>2600</v>
      </c>
      <c r="E38" s="24">
        <v>28</v>
      </c>
      <c r="F38" s="21">
        <f t="shared" si="0"/>
        <v>72800</v>
      </c>
      <c r="G38" s="24">
        <v>25</v>
      </c>
      <c r="H38" s="21">
        <f t="shared" si="1"/>
        <v>65000</v>
      </c>
      <c r="I38" s="21">
        <f t="shared" si="2"/>
        <v>-7800</v>
      </c>
      <c r="J38" s="21"/>
      <c r="K38" s="21"/>
      <c r="L38" s="21"/>
      <c r="M38" s="44"/>
      <c r="N38" s="24">
        <v>25</v>
      </c>
      <c r="O38" s="21">
        <f t="shared" si="19"/>
        <v>65000</v>
      </c>
      <c r="P38" s="21">
        <f t="shared" si="20"/>
        <v>-7800</v>
      </c>
      <c r="Q38" s="21"/>
      <c r="R38" s="21"/>
      <c r="S38" s="16"/>
      <c r="T38" s="24">
        <v>25</v>
      </c>
      <c r="U38" s="21">
        <f t="shared" si="17"/>
        <v>65000</v>
      </c>
      <c r="V38" s="21">
        <f t="shared" si="18"/>
        <v>-7800</v>
      </c>
      <c r="W38" s="21"/>
      <c r="X38" s="21"/>
      <c r="Y38" s="30" t="s">
        <v>129</v>
      </c>
    </row>
    <row r="39" spans="1:25" s="3" customFormat="1" ht="52.5" customHeight="1">
      <c r="A39" s="7">
        <v>42</v>
      </c>
      <c r="B39" s="6" t="s">
        <v>53</v>
      </c>
      <c r="C39" s="18" t="s">
        <v>52</v>
      </c>
      <c r="D39" s="21">
        <v>2500</v>
      </c>
      <c r="E39" s="24">
        <v>4</v>
      </c>
      <c r="F39" s="21">
        <f t="shared" si="0"/>
        <v>10000</v>
      </c>
      <c r="G39" s="24">
        <v>0</v>
      </c>
      <c r="H39" s="21">
        <f t="shared" si="1"/>
        <v>0</v>
      </c>
      <c r="I39" s="21">
        <f t="shared" si="2"/>
        <v>-10000</v>
      </c>
      <c r="J39" s="21"/>
      <c r="K39" s="21"/>
      <c r="L39" s="21"/>
      <c r="M39" s="44"/>
      <c r="N39" s="24"/>
      <c r="O39" s="21"/>
      <c r="P39" s="21"/>
      <c r="Q39" s="21"/>
      <c r="R39" s="21"/>
      <c r="S39" s="16"/>
      <c r="T39" s="24">
        <v>4</v>
      </c>
      <c r="U39" s="21">
        <f t="shared" si="17"/>
        <v>10000</v>
      </c>
      <c r="V39" s="21">
        <f t="shared" si="18"/>
        <v>0</v>
      </c>
      <c r="W39" s="21"/>
      <c r="X39" s="21"/>
      <c r="Y39" s="30" t="s">
        <v>158</v>
      </c>
    </row>
    <row r="40" spans="1:25" s="3" customFormat="1" ht="50.25" customHeight="1">
      <c r="A40" s="7">
        <v>43</v>
      </c>
      <c r="B40" s="6" t="s">
        <v>135</v>
      </c>
      <c r="C40" s="18" t="s">
        <v>52</v>
      </c>
      <c r="D40" s="21">
        <v>2000</v>
      </c>
      <c r="E40" s="24">
        <v>10</v>
      </c>
      <c r="F40" s="21">
        <f t="shared" si="0"/>
        <v>20000</v>
      </c>
      <c r="G40" s="24">
        <v>0</v>
      </c>
      <c r="H40" s="21">
        <f t="shared" si="1"/>
        <v>0</v>
      </c>
      <c r="I40" s="21">
        <f t="shared" si="2"/>
        <v>-20000</v>
      </c>
      <c r="J40" s="21"/>
      <c r="K40" s="21"/>
      <c r="L40" s="21"/>
      <c r="M40" s="44"/>
      <c r="N40" s="24">
        <v>22</v>
      </c>
      <c r="O40" s="21">
        <f t="shared" si="19"/>
        <v>44000</v>
      </c>
      <c r="P40" s="21">
        <f t="shared" si="20"/>
        <v>24000</v>
      </c>
      <c r="Q40" s="21"/>
      <c r="R40" s="21"/>
      <c r="S40" s="16"/>
      <c r="T40" s="24">
        <v>0</v>
      </c>
      <c r="U40" s="21">
        <f t="shared" si="17"/>
        <v>0</v>
      </c>
      <c r="V40" s="21">
        <f t="shared" si="18"/>
        <v>-20000</v>
      </c>
      <c r="W40" s="21"/>
      <c r="X40" s="21"/>
      <c r="Y40" s="30" t="s">
        <v>159</v>
      </c>
    </row>
    <row r="41" spans="1:25" s="3" customFormat="1">
      <c r="A41" s="7">
        <v>46</v>
      </c>
      <c r="B41" s="6" t="s">
        <v>54</v>
      </c>
      <c r="C41" s="18" t="s">
        <v>47</v>
      </c>
      <c r="D41" s="21">
        <v>18000</v>
      </c>
      <c r="E41" s="24">
        <v>1</v>
      </c>
      <c r="F41" s="21">
        <f t="shared" si="0"/>
        <v>18000</v>
      </c>
      <c r="G41" s="24">
        <v>0</v>
      </c>
      <c r="H41" s="21">
        <f t="shared" si="1"/>
        <v>0</v>
      </c>
      <c r="I41" s="21">
        <f t="shared" si="2"/>
        <v>-18000</v>
      </c>
      <c r="J41" s="21"/>
      <c r="K41" s="21"/>
      <c r="L41" s="21"/>
      <c r="M41" s="44"/>
      <c r="N41" s="24">
        <v>0</v>
      </c>
      <c r="O41" s="21">
        <f t="shared" si="19"/>
        <v>0</v>
      </c>
      <c r="P41" s="21">
        <f t="shared" si="20"/>
        <v>-18000</v>
      </c>
      <c r="Q41" s="21"/>
      <c r="R41" s="21"/>
      <c r="S41" s="16"/>
      <c r="T41" s="24">
        <v>0</v>
      </c>
      <c r="U41" s="21">
        <f t="shared" si="17"/>
        <v>0</v>
      </c>
      <c r="V41" s="21">
        <f t="shared" si="18"/>
        <v>-18000</v>
      </c>
      <c r="W41" s="21"/>
      <c r="X41" s="21"/>
      <c r="Y41" s="30" t="s">
        <v>129</v>
      </c>
    </row>
    <row r="42" spans="1:25" s="15" customFormat="1" ht="76.5" customHeight="1">
      <c r="A42" s="12" t="s">
        <v>89</v>
      </c>
      <c r="B42" s="9" t="s">
        <v>90</v>
      </c>
      <c r="C42" s="18" t="s">
        <v>47</v>
      </c>
      <c r="D42" s="22">
        <v>28000</v>
      </c>
      <c r="E42" s="25"/>
      <c r="F42" s="22"/>
      <c r="G42" s="25"/>
      <c r="H42" s="22"/>
      <c r="I42" s="22"/>
      <c r="J42" s="22"/>
      <c r="K42" s="22"/>
      <c r="L42" s="22"/>
      <c r="M42" s="45"/>
      <c r="N42" s="25">
        <v>1</v>
      </c>
      <c r="O42" s="22">
        <f t="shared" ref="O42" si="23">ROUND(D42*N42,0)</f>
        <v>28000</v>
      </c>
      <c r="P42" s="22">
        <f t="shared" ref="P42" si="24">O42-F42</f>
        <v>28000</v>
      </c>
      <c r="Q42" s="22"/>
      <c r="R42" s="22"/>
      <c r="S42" s="16" t="s">
        <v>122</v>
      </c>
      <c r="T42" s="25"/>
      <c r="U42" s="21"/>
      <c r="V42" s="21"/>
      <c r="W42" s="22"/>
      <c r="X42" s="22"/>
      <c r="Y42" s="30" t="s">
        <v>142</v>
      </c>
    </row>
    <row r="43" spans="1:25" ht="85.5">
      <c r="A43" s="10" t="s">
        <v>11</v>
      </c>
      <c r="B43" s="11" t="s">
        <v>12</v>
      </c>
      <c r="C43" s="19" t="s">
        <v>2</v>
      </c>
      <c r="D43" s="20"/>
      <c r="E43" s="23"/>
      <c r="F43" s="20"/>
      <c r="G43" s="23"/>
      <c r="H43" s="20"/>
      <c r="I43" s="20"/>
      <c r="J43" s="20">
        <v>597600</v>
      </c>
      <c r="K43" s="27">
        <f>J43+SUM(I44:I46)-24500</f>
        <v>547600</v>
      </c>
      <c r="L43" s="27">
        <f t="shared" ref="L43" si="25">J43-K43</f>
        <v>50000</v>
      </c>
      <c r="M43" s="28" t="s">
        <v>160</v>
      </c>
      <c r="N43" s="23"/>
      <c r="O43" s="20"/>
      <c r="P43" s="20"/>
      <c r="Q43" s="20">
        <f>J43+SUM(P44:P46)</f>
        <v>582100</v>
      </c>
      <c r="R43" s="20">
        <f>J43-Q43</f>
        <v>15500</v>
      </c>
      <c r="S43" s="32"/>
      <c r="T43" s="23"/>
      <c r="U43" s="20"/>
      <c r="V43" s="20"/>
      <c r="W43" s="20">
        <f>J43+SUM(V44:V46)</f>
        <v>572100</v>
      </c>
      <c r="X43" s="20">
        <f>J43-W43</f>
        <v>25500</v>
      </c>
      <c r="Y43" s="33"/>
    </row>
    <row r="44" spans="1:25" s="3" customFormat="1" ht="33">
      <c r="A44" s="7">
        <v>13</v>
      </c>
      <c r="B44" s="6" t="s">
        <v>55</v>
      </c>
      <c r="C44" s="18" t="s">
        <v>47</v>
      </c>
      <c r="D44" s="21">
        <v>8000</v>
      </c>
      <c r="E44" s="24">
        <v>1</v>
      </c>
      <c r="F44" s="21">
        <f t="shared" si="0"/>
        <v>8000</v>
      </c>
      <c r="G44" s="24">
        <v>0</v>
      </c>
      <c r="H44" s="21">
        <f t="shared" ref="H44:H46" si="26">ROUND(D44*G44,0)</f>
        <v>0</v>
      </c>
      <c r="I44" s="21">
        <f t="shared" ref="I44:I46" si="27">H44-F44</f>
        <v>-8000</v>
      </c>
      <c r="J44" s="21"/>
      <c r="K44" s="21"/>
      <c r="L44" s="21"/>
      <c r="M44" s="44"/>
      <c r="N44" s="24">
        <v>0</v>
      </c>
      <c r="O44" s="21">
        <f t="shared" ref="O44" si="28">ROUND(D44*N44,0)</f>
        <v>0</v>
      </c>
      <c r="P44" s="21">
        <f t="shared" ref="P44" si="29">O44-F44</f>
        <v>-8000</v>
      </c>
      <c r="Q44" s="21"/>
      <c r="R44" s="21"/>
      <c r="S44" s="16"/>
      <c r="T44" s="24">
        <v>0</v>
      </c>
      <c r="U44" s="21">
        <f t="shared" ref="U44" si="30">ROUND(D44*T44,0)</f>
        <v>0</v>
      </c>
      <c r="V44" s="21">
        <f t="shared" ref="V44" si="31">U44-F44</f>
        <v>-8000</v>
      </c>
      <c r="W44" s="21"/>
      <c r="X44" s="21"/>
      <c r="Y44" s="30" t="s">
        <v>129</v>
      </c>
    </row>
    <row r="45" spans="1:25" s="3" customFormat="1" ht="48.75" customHeight="1">
      <c r="A45" s="7">
        <v>16</v>
      </c>
      <c r="B45" s="6" t="s">
        <v>56</v>
      </c>
      <c r="C45" s="18" t="s">
        <v>47</v>
      </c>
      <c r="D45" s="21">
        <v>10000</v>
      </c>
      <c r="E45" s="24">
        <v>1</v>
      </c>
      <c r="F45" s="21">
        <f t="shared" si="0"/>
        <v>10000</v>
      </c>
      <c r="G45" s="24">
        <v>0</v>
      </c>
      <c r="H45" s="21">
        <f t="shared" si="26"/>
        <v>0</v>
      </c>
      <c r="I45" s="21">
        <f t="shared" si="27"/>
        <v>-10000</v>
      </c>
      <c r="J45" s="21"/>
      <c r="K45" s="21"/>
      <c r="L45" s="21"/>
      <c r="M45" s="44"/>
      <c r="N45" s="24"/>
      <c r="O45" s="21"/>
      <c r="P45" s="21"/>
      <c r="Q45" s="21"/>
      <c r="R45" s="21"/>
      <c r="S45" s="16"/>
      <c r="T45" s="24">
        <v>0</v>
      </c>
      <c r="U45" s="21">
        <f t="shared" ref="U45:U46" si="32">ROUND(D45*T45,0)</f>
        <v>0</v>
      </c>
      <c r="V45" s="21">
        <f t="shared" ref="V45:V46" si="33">U45-F45</f>
        <v>-10000</v>
      </c>
      <c r="W45" s="21"/>
      <c r="X45" s="21"/>
      <c r="Y45" s="30" t="s">
        <v>161</v>
      </c>
    </row>
    <row r="46" spans="1:25" s="3" customFormat="1">
      <c r="A46" s="7">
        <v>19</v>
      </c>
      <c r="B46" s="6" t="s">
        <v>57</v>
      </c>
      <c r="C46" s="18" t="s">
        <v>33</v>
      </c>
      <c r="D46" s="21">
        <v>500</v>
      </c>
      <c r="E46" s="24">
        <v>45</v>
      </c>
      <c r="F46" s="21">
        <f t="shared" si="0"/>
        <v>22500</v>
      </c>
      <c r="G46" s="24">
        <v>30</v>
      </c>
      <c r="H46" s="21">
        <f t="shared" si="26"/>
        <v>15000</v>
      </c>
      <c r="I46" s="21">
        <f t="shared" si="27"/>
        <v>-7500</v>
      </c>
      <c r="J46" s="21"/>
      <c r="K46" s="21"/>
      <c r="L46" s="21"/>
      <c r="M46" s="44"/>
      <c r="N46" s="24">
        <v>30</v>
      </c>
      <c r="O46" s="21">
        <f t="shared" ref="O46" si="34">ROUND(D46*N46,0)</f>
        <v>15000</v>
      </c>
      <c r="P46" s="21">
        <f t="shared" ref="P46" si="35">O46-F46</f>
        <v>-7500</v>
      </c>
      <c r="Q46" s="21"/>
      <c r="R46" s="21"/>
      <c r="S46" s="16"/>
      <c r="T46" s="24">
        <v>30</v>
      </c>
      <c r="U46" s="21">
        <f t="shared" si="32"/>
        <v>15000</v>
      </c>
      <c r="V46" s="21">
        <f t="shared" si="33"/>
        <v>-7500</v>
      </c>
      <c r="W46" s="21"/>
      <c r="X46" s="21"/>
      <c r="Y46" s="30" t="s">
        <v>129</v>
      </c>
    </row>
    <row r="47" spans="1:25">
      <c r="A47" s="10" t="s">
        <v>13</v>
      </c>
      <c r="B47" s="11" t="s">
        <v>14</v>
      </c>
      <c r="C47" s="19" t="s">
        <v>2</v>
      </c>
      <c r="D47" s="20"/>
      <c r="E47" s="23"/>
      <c r="F47" s="20"/>
      <c r="G47" s="23"/>
      <c r="H47" s="20"/>
      <c r="I47" s="20"/>
      <c r="J47" s="20">
        <v>626300</v>
      </c>
      <c r="K47" s="20">
        <v>626300</v>
      </c>
      <c r="L47" s="20">
        <f t="shared" ref="L47:L49" si="36">J47-K47</f>
        <v>0</v>
      </c>
      <c r="M47" s="43"/>
      <c r="N47" s="23"/>
      <c r="O47" s="20"/>
      <c r="P47" s="20"/>
      <c r="Q47" s="20">
        <v>626300</v>
      </c>
      <c r="R47" s="20">
        <f t="shared" ref="R47:R49" si="37">J47-Q47</f>
        <v>0</v>
      </c>
      <c r="S47" s="32"/>
      <c r="T47" s="23"/>
      <c r="U47" s="20"/>
      <c r="V47" s="20"/>
      <c r="W47" s="20">
        <v>626300</v>
      </c>
      <c r="X47" s="20">
        <f t="shared" ref="X47:X49" si="38">J47-W47</f>
        <v>0</v>
      </c>
      <c r="Y47" s="33" t="s">
        <v>129</v>
      </c>
    </row>
    <row r="48" spans="1:25">
      <c r="A48" s="10" t="s">
        <v>15</v>
      </c>
      <c r="B48" s="11" t="s">
        <v>16</v>
      </c>
      <c r="C48" s="19" t="s">
        <v>2</v>
      </c>
      <c r="D48" s="20"/>
      <c r="E48" s="23"/>
      <c r="F48" s="20"/>
      <c r="G48" s="23"/>
      <c r="H48" s="20"/>
      <c r="I48" s="20"/>
      <c r="J48" s="20">
        <v>197815</v>
      </c>
      <c r="K48" s="20">
        <v>197815</v>
      </c>
      <c r="L48" s="20">
        <f t="shared" si="36"/>
        <v>0</v>
      </c>
      <c r="M48" s="43"/>
      <c r="N48" s="23"/>
      <c r="O48" s="20"/>
      <c r="P48" s="20"/>
      <c r="Q48" s="20">
        <v>197815</v>
      </c>
      <c r="R48" s="20">
        <f t="shared" si="37"/>
        <v>0</v>
      </c>
      <c r="S48" s="32"/>
      <c r="T48" s="23"/>
      <c r="U48" s="20"/>
      <c r="V48" s="20"/>
      <c r="W48" s="20">
        <v>197815</v>
      </c>
      <c r="X48" s="20">
        <f t="shared" si="38"/>
        <v>0</v>
      </c>
      <c r="Y48" s="33" t="s">
        <v>129</v>
      </c>
    </row>
    <row r="49" spans="1:25">
      <c r="A49" s="10" t="s">
        <v>17</v>
      </c>
      <c r="B49" s="11" t="s">
        <v>18</v>
      </c>
      <c r="C49" s="19" t="s">
        <v>2</v>
      </c>
      <c r="D49" s="20"/>
      <c r="E49" s="23"/>
      <c r="F49" s="20"/>
      <c r="G49" s="23"/>
      <c r="H49" s="20"/>
      <c r="I49" s="20"/>
      <c r="J49" s="20">
        <v>1499600</v>
      </c>
      <c r="K49" s="20">
        <f>J49+SUM(I50:I52)</f>
        <v>1398600</v>
      </c>
      <c r="L49" s="20">
        <f t="shared" si="36"/>
        <v>101000</v>
      </c>
      <c r="M49" s="43"/>
      <c r="N49" s="23"/>
      <c r="O49" s="20"/>
      <c r="P49" s="20"/>
      <c r="Q49" s="20">
        <f>J49+SUM(P50:P52)</f>
        <v>1398600</v>
      </c>
      <c r="R49" s="20">
        <f t="shared" si="37"/>
        <v>101000</v>
      </c>
      <c r="S49" s="32"/>
      <c r="T49" s="23"/>
      <c r="U49" s="20"/>
      <c r="V49" s="20"/>
      <c r="W49" s="20">
        <f>J49+SUM(V50:V52)</f>
        <v>1398600</v>
      </c>
      <c r="X49" s="20">
        <f t="shared" si="38"/>
        <v>101000</v>
      </c>
      <c r="Y49" s="33" t="s">
        <v>129</v>
      </c>
    </row>
    <row r="50" spans="1:25" s="3" customFormat="1">
      <c r="A50" s="7">
        <v>11</v>
      </c>
      <c r="B50" s="6" t="s">
        <v>58</v>
      </c>
      <c r="C50" s="18" t="s">
        <v>33</v>
      </c>
      <c r="D50" s="21">
        <v>2200</v>
      </c>
      <c r="E50" s="24">
        <v>35</v>
      </c>
      <c r="F50" s="21">
        <f>ROUND(D50*E50,0)</f>
        <v>77000</v>
      </c>
      <c r="G50" s="24">
        <v>30</v>
      </c>
      <c r="H50" s="21">
        <f t="shared" ref="H50:H52" si="39">ROUND(D50*G50,0)</f>
        <v>66000</v>
      </c>
      <c r="I50" s="21">
        <f t="shared" ref="I50:I52" si="40">H50-F50</f>
        <v>-11000</v>
      </c>
      <c r="J50" s="21"/>
      <c r="K50" s="21"/>
      <c r="L50" s="21"/>
      <c r="M50" s="44"/>
      <c r="N50" s="24">
        <v>30</v>
      </c>
      <c r="O50" s="21">
        <f t="shared" ref="O50:O52" si="41">ROUND(D50*N50,0)</f>
        <v>66000</v>
      </c>
      <c r="P50" s="21">
        <f t="shared" ref="P50:P52" si="42">O50-F50</f>
        <v>-11000</v>
      </c>
      <c r="Q50" s="21"/>
      <c r="R50" s="21"/>
      <c r="S50" s="16"/>
      <c r="T50" s="24">
        <v>30</v>
      </c>
      <c r="U50" s="21">
        <f t="shared" ref="U50:U52" si="43">ROUND(D50*T50,0)</f>
        <v>66000</v>
      </c>
      <c r="V50" s="21">
        <f t="shared" ref="V50:V52" si="44">U50-F50</f>
        <v>-11000</v>
      </c>
      <c r="W50" s="21"/>
      <c r="X50" s="21"/>
      <c r="Y50" s="30" t="s">
        <v>129</v>
      </c>
    </row>
    <row r="51" spans="1:25" s="3" customFormat="1">
      <c r="A51" s="7">
        <v>15</v>
      </c>
      <c r="B51" s="6" t="s">
        <v>59</v>
      </c>
      <c r="C51" s="18" t="s">
        <v>33</v>
      </c>
      <c r="D51" s="21">
        <v>3000</v>
      </c>
      <c r="E51" s="24">
        <v>15</v>
      </c>
      <c r="F51" s="21">
        <f t="shared" ref="F51:F52" si="45">ROUND(D51*E51,0)</f>
        <v>45000</v>
      </c>
      <c r="G51" s="24">
        <v>0</v>
      </c>
      <c r="H51" s="21">
        <f t="shared" si="39"/>
        <v>0</v>
      </c>
      <c r="I51" s="21">
        <f t="shared" si="40"/>
        <v>-45000</v>
      </c>
      <c r="J51" s="21"/>
      <c r="K51" s="21"/>
      <c r="L51" s="21"/>
      <c r="M51" s="44"/>
      <c r="N51" s="24">
        <v>0</v>
      </c>
      <c r="O51" s="21">
        <f t="shared" si="41"/>
        <v>0</v>
      </c>
      <c r="P51" s="21">
        <f t="shared" si="42"/>
        <v>-45000</v>
      </c>
      <c r="Q51" s="21"/>
      <c r="R51" s="21"/>
      <c r="S51" s="16"/>
      <c r="T51" s="24">
        <v>0</v>
      </c>
      <c r="U51" s="21">
        <f t="shared" si="43"/>
        <v>0</v>
      </c>
      <c r="V51" s="21">
        <f t="shared" si="44"/>
        <v>-45000</v>
      </c>
      <c r="W51" s="21"/>
      <c r="X51" s="21"/>
      <c r="Y51" s="30" t="s">
        <v>129</v>
      </c>
    </row>
    <row r="52" spans="1:25" s="3" customFormat="1">
      <c r="A52" s="7">
        <v>16</v>
      </c>
      <c r="B52" s="6" t="s">
        <v>60</v>
      </c>
      <c r="C52" s="18" t="s">
        <v>33</v>
      </c>
      <c r="D52" s="21">
        <v>3000</v>
      </c>
      <c r="E52" s="24">
        <v>15</v>
      </c>
      <c r="F52" s="21">
        <f t="shared" si="45"/>
        <v>45000</v>
      </c>
      <c r="G52" s="24">
        <v>0</v>
      </c>
      <c r="H52" s="21">
        <f t="shared" si="39"/>
        <v>0</v>
      </c>
      <c r="I52" s="21">
        <f t="shared" si="40"/>
        <v>-45000</v>
      </c>
      <c r="J52" s="21"/>
      <c r="K52" s="21"/>
      <c r="L52" s="21"/>
      <c r="M52" s="44"/>
      <c r="N52" s="24">
        <v>0</v>
      </c>
      <c r="O52" s="21">
        <f t="shared" si="41"/>
        <v>0</v>
      </c>
      <c r="P52" s="21">
        <f t="shared" si="42"/>
        <v>-45000</v>
      </c>
      <c r="Q52" s="21"/>
      <c r="R52" s="21"/>
      <c r="S52" s="16"/>
      <c r="T52" s="24">
        <v>0</v>
      </c>
      <c r="U52" s="21">
        <f t="shared" si="43"/>
        <v>0</v>
      </c>
      <c r="V52" s="21">
        <f t="shared" si="44"/>
        <v>-45000</v>
      </c>
      <c r="W52" s="21"/>
      <c r="X52" s="21"/>
      <c r="Y52" s="30" t="s">
        <v>129</v>
      </c>
    </row>
    <row r="53" spans="1:25" ht="99.75">
      <c r="A53" s="10" t="s">
        <v>19</v>
      </c>
      <c r="B53" s="11" t="s">
        <v>20</v>
      </c>
      <c r="C53" s="19" t="s">
        <v>2</v>
      </c>
      <c r="D53" s="20"/>
      <c r="E53" s="23"/>
      <c r="F53" s="20"/>
      <c r="G53" s="23"/>
      <c r="H53" s="20"/>
      <c r="I53" s="20"/>
      <c r="J53" s="27">
        <v>582300</v>
      </c>
      <c r="K53" s="20">
        <f>J53+SUM(I54:I63)</f>
        <v>382100</v>
      </c>
      <c r="L53" s="27">
        <f t="shared" ref="L53" si="46">J53-K53</f>
        <v>200200</v>
      </c>
      <c r="M53" s="28" t="s">
        <v>162</v>
      </c>
      <c r="N53" s="23"/>
      <c r="O53" s="20"/>
      <c r="P53" s="20"/>
      <c r="Q53" s="27">
        <f>J53+SUM(P54:P63)</f>
        <v>517800</v>
      </c>
      <c r="R53" s="27">
        <f t="shared" ref="R53" si="47">J53-Q53</f>
        <v>64500</v>
      </c>
      <c r="S53" s="32" t="s">
        <v>138</v>
      </c>
      <c r="T53" s="23"/>
      <c r="U53" s="20"/>
      <c r="V53" s="20"/>
      <c r="W53" s="20">
        <f>J53+SUM(V54:V63)</f>
        <v>391200</v>
      </c>
      <c r="X53" s="20">
        <f t="shared" ref="X53" si="48">J53-W53</f>
        <v>191100</v>
      </c>
      <c r="Y53" s="33"/>
    </row>
    <row r="54" spans="1:25" s="3" customFormat="1">
      <c r="A54" s="7">
        <v>1</v>
      </c>
      <c r="B54" s="6" t="s">
        <v>91</v>
      </c>
      <c r="C54" s="18" t="s">
        <v>2</v>
      </c>
      <c r="D54" s="21">
        <v>83300</v>
      </c>
      <c r="E54" s="24">
        <v>1</v>
      </c>
      <c r="F54" s="21">
        <f t="shared" ref="F54:F63" si="49">ROUND(D54*E54,0)</f>
        <v>83300</v>
      </c>
      <c r="G54" s="24">
        <v>0</v>
      </c>
      <c r="H54" s="21">
        <f t="shared" ref="H54:H63" si="50">ROUND(D54*G54,0)</f>
        <v>0</v>
      </c>
      <c r="I54" s="21">
        <f t="shared" ref="I54:I63" si="51">H54-F54</f>
        <v>-83300</v>
      </c>
      <c r="J54" s="21"/>
      <c r="K54" s="21"/>
      <c r="L54" s="21"/>
      <c r="M54" s="44"/>
      <c r="N54" s="24">
        <v>0</v>
      </c>
      <c r="O54" s="21">
        <f t="shared" ref="O54" si="52">ROUND(D54*N54,0)</f>
        <v>0</v>
      </c>
      <c r="P54" s="21">
        <f t="shared" ref="P54" si="53">O54-F54</f>
        <v>-83300</v>
      </c>
      <c r="Q54" s="21"/>
      <c r="R54" s="21"/>
      <c r="S54" s="16"/>
      <c r="T54" s="24">
        <v>0</v>
      </c>
      <c r="U54" s="21">
        <f t="shared" ref="U54:U63" si="54">ROUND(D54*T54,0)</f>
        <v>0</v>
      </c>
      <c r="V54" s="21">
        <f t="shared" ref="V54:V63" si="55">U54-F54</f>
        <v>-83300</v>
      </c>
      <c r="W54" s="21"/>
      <c r="X54" s="21"/>
      <c r="Y54" s="30" t="s">
        <v>129</v>
      </c>
    </row>
    <row r="55" spans="1:25" s="3" customFormat="1" ht="49.5">
      <c r="A55" s="12" t="s">
        <v>92</v>
      </c>
      <c r="B55" s="9" t="s">
        <v>167</v>
      </c>
      <c r="C55" s="18" t="s">
        <v>33</v>
      </c>
      <c r="D55" s="21">
        <v>6600</v>
      </c>
      <c r="E55" s="24"/>
      <c r="F55" s="21"/>
      <c r="G55" s="24"/>
      <c r="H55" s="21"/>
      <c r="I55" s="21"/>
      <c r="J55" s="21"/>
      <c r="K55" s="21"/>
      <c r="L55" s="21"/>
      <c r="M55" s="44"/>
      <c r="N55" s="24">
        <v>6</v>
      </c>
      <c r="O55" s="21">
        <f t="shared" ref="O55:O63" si="56">ROUND(D55*N55,0)</f>
        <v>39600</v>
      </c>
      <c r="P55" s="21">
        <f t="shared" ref="P55:P63" si="57">O55-F55</f>
        <v>39600</v>
      </c>
      <c r="Q55" s="21"/>
      <c r="R55" s="21"/>
      <c r="S55" s="16" t="s">
        <v>122</v>
      </c>
      <c r="T55" s="24"/>
      <c r="U55" s="21"/>
      <c r="V55" s="21"/>
      <c r="W55" s="21"/>
      <c r="X55" s="21"/>
      <c r="Y55" s="30" t="s">
        <v>163</v>
      </c>
    </row>
    <row r="56" spans="1:25" s="3" customFormat="1" ht="49.5">
      <c r="A56" s="12" t="s">
        <v>93</v>
      </c>
      <c r="B56" s="9" t="s">
        <v>168</v>
      </c>
      <c r="C56" s="18" t="s">
        <v>33</v>
      </c>
      <c r="D56" s="21">
        <v>3500</v>
      </c>
      <c r="E56" s="24"/>
      <c r="F56" s="21"/>
      <c r="G56" s="24"/>
      <c r="H56" s="21"/>
      <c r="I56" s="21"/>
      <c r="J56" s="21"/>
      <c r="K56" s="21"/>
      <c r="L56" s="21"/>
      <c r="M56" s="44"/>
      <c r="N56" s="24">
        <v>6</v>
      </c>
      <c r="O56" s="21">
        <f t="shared" si="56"/>
        <v>21000</v>
      </c>
      <c r="P56" s="21">
        <f t="shared" si="57"/>
        <v>21000</v>
      </c>
      <c r="Q56" s="21"/>
      <c r="R56" s="21"/>
      <c r="S56" s="16" t="s">
        <v>122</v>
      </c>
      <c r="T56" s="24"/>
      <c r="U56" s="21"/>
      <c r="V56" s="21"/>
      <c r="W56" s="21"/>
      <c r="X56" s="21"/>
      <c r="Y56" s="30" t="s">
        <v>164</v>
      </c>
    </row>
    <row r="57" spans="1:25" s="3" customFormat="1" ht="51" customHeight="1">
      <c r="A57" s="12" t="s">
        <v>94</v>
      </c>
      <c r="B57" s="9" t="s">
        <v>169</v>
      </c>
      <c r="C57" s="18" t="s">
        <v>33</v>
      </c>
      <c r="D57" s="21">
        <v>3500</v>
      </c>
      <c r="E57" s="24"/>
      <c r="F57" s="21"/>
      <c r="G57" s="24"/>
      <c r="H57" s="21"/>
      <c r="I57" s="21"/>
      <c r="J57" s="21"/>
      <c r="K57" s="21"/>
      <c r="L57" s="21"/>
      <c r="M57" s="44"/>
      <c r="N57" s="24">
        <v>6</v>
      </c>
      <c r="O57" s="21">
        <f t="shared" si="56"/>
        <v>21000</v>
      </c>
      <c r="P57" s="21">
        <f t="shared" si="57"/>
        <v>21000</v>
      </c>
      <c r="Q57" s="21"/>
      <c r="R57" s="21"/>
      <c r="S57" s="16" t="s">
        <v>122</v>
      </c>
      <c r="T57" s="24"/>
      <c r="U57" s="21"/>
      <c r="V57" s="21"/>
      <c r="W57" s="21"/>
      <c r="X57" s="21"/>
      <c r="Y57" s="30" t="s">
        <v>165</v>
      </c>
    </row>
    <row r="58" spans="1:25" s="3" customFormat="1" ht="49.5">
      <c r="A58" s="12" t="s">
        <v>95</v>
      </c>
      <c r="B58" s="9" t="s">
        <v>170</v>
      </c>
      <c r="C58" s="18" t="s">
        <v>33</v>
      </c>
      <c r="D58" s="21">
        <v>1500</v>
      </c>
      <c r="E58" s="24"/>
      <c r="F58" s="21"/>
      <c r="G58" s="24"/>
      <c r="H58" s="21"/>
      <c r="I58" s="21"/>
      <c r="J58" s="21"/>
      <c r="K58" s="21"/>
      <c r="L58" s="21"/>
      <c r="M58" s="44"/>
      <c r="N58" s="24">
        <v>10</v>
      </c>
      <c r="O58" s="21">
        <f t="shared" si="56"/>
        <v>15000</v>
      </c>
      <c r="P58" s="21">
        <f t="shared" si="57"/>
        <v>15000</v>
      </c>
      <c r="Q58" s="21"/>
      <c r="R58" s="21"/>
      <c r="S58" s="16" t="s">
        <v>122</v>
      </c>
      <c r="T58" s="24"/>
      <c r="U58" s="21"/>
      <c r="V58" s="21"/>
      <c r="W58" s="21"/>
      <c r="X58" s="21"/>
      <c r="Y58" s="30" t="s">
        <v>166</v>
      </c>
    </row>
    <row r="59" spans="1:25" s="3" customFormat="1" ht="140.25" customHeight="1">
      <c r="A59" s="12" t="s">
        <v>96</v>
      </c>
      <c r="B59" s="9" t="s">
        <v>97</v>
      </c>
      <c r="C59" s="18"/>
      <c r="D59" s="21">
        <v>350</v>
      </c>
      <c r="E59" s="24"/>
      <c r="F59" s="21"/>
      <c r="G59" s="24"/>
      <c r="H59" s="21"/>
      <c r="I59" s="21"/>
      <c r="J59" s="21"/>
      <c r="K59" s="21"/>
      <c r="L59" s="21"/>
      <c r="M59" s="44"/>
      <c r="N59" s="24">
        <v>26</v>
      </c>
      <c r="O59" s="21">
        <f t="shared" si="56"/>
        <v>9100</v>
      </c>
      <c r="P59" s="21">
        <f t="shared" si="57"/>
        <v>9100</v>
      </c>
      <c r="Q59" s="21"/>
      <c r="R59" s="21"/>
      <c r="S59" s="16" t="s">
        <v>122</v>
      </c>
      <c r="T59" s="24">
        <v>26</v>
      </c>
      <c r="U59" s="21">
        <f t="shared" si="54"/>
        <v>9100</v>
      </c>
      <c r="V59" s="21">
        <f t="shared" si="55"/>
        <v>9100</v>
      </c>
      <c r="W59" s="21"/>
      <c r="X59" s="21"/>
      <c r="Y59" s="31" t="s">
        <v>171</v>
      </c>
    </row>
    <row r="60" spans="1:25" s="3" customFormat="1" ht="33">
      <c r="A60" s="7">
        <v>6</v>
      </c>
      <c r="B60" s="6" t="s">
        <v>61</v>
      </c>
      <c r="C60" s="18" t="s">
        <v>2</v>
      </c>
      <c r="D60" s="21">
        <v>60000</v>
      </c>
      <c r="E60" s="24">
        <v>1</v>
      </c>
      <c r="F60" s="21">
        <f t="shared" si="49"/>
        <v>60000</v>
      </c>
      <c r="G60" s="24">
        <v>0</v>
      </c>
      <c r="H60" s="21">
        <f t="shared" si="50"/>
        <v>0</v>
      </c>
      <c r="I60" s="21">
        <f t="shared" si="51"/>
        <v>-60000</v>
      </c>
      <c r="J60" s="21"/>
      <c r="K60" s="21"/>
      <c r="L60" s="21"/>
      <c r="M60" s="44"/>
      <c r="N60" s="24">
        <v>0</v>
      </c>
      <c r="O60" s="21">
        <f t="shared" si="56"/>
        <v>0</v>
      </c>
      <c r="P60" s="21">
        <f t="shared" si="57"/>
        <v>-60000</v>
      </c>
      <c r="Q60" s="21"/>
      <c r="R60" s="21"/>
      <c r="S60" s="16"/>
      <c r="T60" s="24">
        <v>0</v>
      </c>
      <c r="U60" s="21">
        <f t="shared" si="54"/>
        <v>0</v>
      </c>
      <c r="V60" s="21">
        <f t="shared" si="55"/>
        <v>-60000</v>
      </c>
      <c r="W60" s="21"/>
      <c r="X60" s="21"/>
      <c r="Y60" s="30" t="s">
        <v>129</v>
      </c>
    </row>
    <row r="61" spans="1:25" s="3" customFormat="1" ht="33">
      <c r="A61" s="12" t="s">
        <v>98</v>
      </c>
      <c r="B61" s="9" t="s">
        <v>99</v>
      </c>
      <c r="C61" s="18" t="s">
        <v>2</v>
      </c>
      <c r="D61" s="21">
        <v>30000</v>
      </c>
      <c r="E61" s="24"/>
      <c r="F61" s="21"/>
      <c r="G61" s="24"/>
      <c r="H61" s="21"/>
      <c r="I61" s="21"/>
      <c r="J61" s="21"/>
      <c r="K61" s="21"/>
      <c r="L61" s="21"/>
      <c r="M61" s="44"/>
      <c r="N61" s="24">
        <v>1</v>
      </c>
      <c r="O61" s="21">
        <f t="shared" si="56"/>
        <v>30000</v>
      </c>
      <c r="P61" s="21">
        <f>O61-F61</f>
        <v>30000</v>
      </c>
      <c r="Q61" s="21"/>
      <c r="R61" s="21"/>
      <c r="S61" s="16" t="s">
        <v>122</v>
      </c>
      <c r="T61" s="24"/>
      <c r="U61" s="21"/>
      <c r="V61" s="21"/>
      <c r="W61" s="21"/>
      <c r="X61" s="21"/>
      <c r="Y61" s="30" t="s">
        <v>142</v>
      </c>
    </row>
    <row r="62" spans="1:25" s="3" customFormat="1">
      <c r="A62" s="7">
        <v>8</v>
      </c>
      <c r="B62" s="6" t="s">
        <v>62</v>
      </c>
      <c r="C62" s="18" t="s">
        <v>63</v>
      </c>
      <c r="D62" s="21">
        <v>300</v>
      </c>
      <c r="E62" s="24">
        <v>50</v>
      </c>
      <c r="F62" s="21">
        <f t="shared" si="49"/>
        <v>15000</v>
      </c>
      <c r="G62" s="24">
        <v>27</v>
      </c>
      <c r="H62" s="21">
        <f t="shared" si="50"/>
        <v>8100</v>
      </c>
      <c r="I62" s="21">
        <f t="shared" si="51"/>
        <v>-6900</v>
      </c>
      <c r="J62" s="21"/>
      <c r="K62" s="21"/>
      <c r="L62" s="21"/>
      <c r="M62" s="44"/>
      <c r="N62" s="24">
        <v>27</v>
      </c>
      <c r="O62" s="21">
        <f t="shared" si="56"/>
        <v>8100</v>
      </c>
      <c r="P62" s="21">
        <f t="shared" si="57"/>
        <v>-6900</v>
      </c>
      <c r="Q62" s="21"/>
      <c r="R62" s="21"/>
      <c r="S62" s="16"/>
      <c r="T62" s="24">
        <v>27</v>
      </c>
      <c r="U62" s="21">
        <f t="shared" si="54"/>
        <v>8100</v>
      </c>
      <c r="V62" s="21">
        <f t="shared" si="55"/>
        <v>-6900</v>
      </c>
      <c r="W62" s="21"/>
      <c r="X62" s="21"/>
      <c r="Y62" s="30" t="s">
        <v>129</v>
      </c>
    </row>
    <row r="63" spans="1:25" s="3" customFormat="1">
      <c r="A63" s="7">
        <v>13</v>
      </c>
      <c r="B63" s="6" t="s">
        <v>64</v>
      </c>
      <c r="C63" s="18" t="s">
        <v>2</v>
      </c>
      <c r="D63" s="21">
        <v>50000</v>
      </c>
      <c r="E63" s="24">
        <v>1</v>
      </c>
      <c r="F63" s="21">
        <f t="shared" si="49"/>
        <v>50000</v>
      </c>
      <c r="G63" s="24">
        <v>0</v>
      </c>
      <c r="H63" s="21">
        <f t="shared" si="50"/>
        <v>0</v>
      </c>
      <c r="I63" s="21">
        <f t="shared" si="51"/>
        <v>-50000</v>
      </c>
      <c r="J63" s="21"/>
      <c r="K63" s="21"/>
      <c r="L63" s="21"/>
      <c r="M63" s="44"/>
      <c r="N63" s="24">
        <v>0</v>
      </c>
      <c r="O63" s="21">
        <f t="shared" si="56"/>
        <v>0</v>
      </c>
      <c r="P63" s="21">
        <f t="shared" si="57"/>
        <v>-50000</v>
      </c>
      <c r="Q63" s="21"/>
      <c r="R63" s="21"/>
      <c r="S63" s="17"/>
      <c r="T63" s="24">
        <v>0</v>
      </c>
      <c r="U63" s="21">
        <f t="shared" si="54"/>
        <v>0</v>
      </c>
      <c r="V63" s="21">
        <f t="shared" si="55"/>
        <v>-50000</v>
      </c>
      <c r="W63" s="21"/>
      <c r="X63" s="21"/>
      <c r="Y63" s="30" t="s">
        <v>129</v>
      </c>
    </row>
    <row r="64" spans="1:25" s="8" customFormat="1" ht="23.25" customHeight="1">
      <c r="A64" s="5"/>
      <c r="B64" s="6" t="s">
        <v>21</v>
      </c>
      <c r="C64" s="18"/>
      <c r="D64" s="21"/>
      <c r="E64" s="24"/>
      <c r="F64" s="21"/>
      <c r="G64" s="24"/>
      <c r="H64" s="21"/>
      <c r="I64" s="21"/>
      <c r="J64" s="21">
        <f>SUM(J5:J63)</f>
        <v>7224815</v>
      </c>
      <c r="K64" s="21">
        <f>SUM(K5:K63)</f>
        <v>6612925</v>
      </c>
      <c r="L64" s="21">
        <f>J64-K64</f>
        <v>611890</v>
      </c>
      <c r="M64" s="44"/>
      <c r="N64" s="24"/>
      <c r="O64" s="21"/>
      <c r="P64" s="21"/>
      <c r="Q64" s="21">
        <f>SUM(Q5:Q63)</f>
        <v>7159165</v>
      </c>
      <c r="R64" s="21">
        <f>J64-Q64</f>
        <v>65650</v>
      </c>
      <c r="S64" s="16"/>
      <c r="T64" s="24"/>
      <c r="U64" s="21"/>
      <c r="V64" s="21"/>
      <c r="W64" s="21">
        <f>SUM(W5:W63)</f>
        <v>6756375</v>
      </c>
      <c r="X64" s="21">
        <f>J64-W64</f>
        <v>468440</v>
      </c>
      <c r="Y64" s="42"/>
    </row>
    <row r="65" spans="1:25" s="8" customFormat="1" ht="52.5" customHeight="1">
      <c r="A65" s="5"/>
      <c r="B65" s="6" t="s">
        <v>22</v>
      </c>
      <c r="C65" s="18"/>
      <c r="D65" s="21"/>
      <c r="E65" s="24"/>
      <c r="F65" s="21"/>
      <c r="G65" s="24"/>
      <c r="H65" s="21"/>
      <c r="I65" s="21"/>
      <c r="J65" s="21">
        <f>ROUND(J64*0.1,0)</f>
        <v>722482</v>
      </c>
      <c r="K65" s="21">
        <v>657333</v>
      </c>
      <c r="L65" s="21">
        <f t="shared" ref="L65:L66" si="58">J65-K65</f>
        <v>65149</v>
      </c>
      <c r="M65" s="44"/>
      <c r="N65" s="24"/>
      <c r="O65" s="21"/>
      <c r="P65" s="21"/>
      <c r="Q65" s="21"/>
      <c r="R65" s="21"/>
      <c r="S65" s="16"/>
      <c r="T65" s="24"/>
      <c r="U65" s="21"/>
      <c r="V65" s="21"/>
      <c r="W65" s="21">
        <f>ROUND(W64*0.1,0)</f>
        <v>675638</v>
      </c>
      <c r="X65" s="21">
        <f t="shared" ref="X65:X66" si="59">J65-W65</f>
        <v>46844</v>
      </c>
      <c r="Y65" s="30" t="s">
        <v>174</v>
      </c>
    </row>
    <row r="66" spans="1:25" s="8" customFormat="1" ht="23.25" customHeight="1">
      <c r="A66" s="5"/>
      <c r="B66" s="6" t="s">
        <v>23</v>
      </c>
      <c r="C66" s="18"/>
      <c r="D66" s="21"/>
      <c r="E66" s="24"/>
      <c r="F66" s="21"/>
      <c r="G66" s="24"/>
      <c r="H66" s="21"/>
      <c r="I66" s="21"/>
      <c r="J66" s="21">
        <f>ROUND((J64+J65)*5/100,0)</f>
        <v>397365</v>
      </c>
      <c r="K66" s="21">
        <v>361533</v>
      </c>
      <c r="L66" s="21">
        <f t="shared" si="58"/>
        <v>35832</v>
      </c>
      <c r="M66" s="44"/>
      <c r="N66" s="24"/>
      <c r="O66" s="21"/>
      <c r="P66" s="21"/>
      <c r="Q66" s="21"/>
      <c r="R66" s="21"/>
      <c r="S66" s="16"/>
      <c r="T66" s="24"/>
      <c r="U66" s="21"/>
      <c r="V66" s="21"/>
      <c r="W66" s="21">
        <f>ROUND((W64+W65)*5/100,0)</f>
        <v>371601</v>
      </c>
      <c r="X66" s="21">
        <f t="shared" si="59"/>
        <v>25764</v>
      </c>
      <c r="Y66" s="30"/>
    </row>
    <row r="67" spans="1:25" s="8" customFormat="1" ht="23.25" customHeight="1">
      <c r="A67" s="35"/>
      <c r="B67" s="36" t="s">
        <v>24</v>
      </c>
      <c r="C67" s="37"/>
      <c r="D67" s="38"/>
      <c r="E67" s="39"/>
      <c r="F67" s="38"/>
      <c r="G67" s="39"/>
      <c r="H67" s="38"/>
      <c r="I67" s="38"/>
      <c r="J67" s="38">
        <f>SUM(J64:J66)</f>
        <v>8344662</v>
      </c>
      <c r="K67" s="38">
        <f>SUM(K64:K66)</f>
        <v>7631791</v>
      </c>
      <c r="L67" s="38">
        <f>SUM(L64:L66)</f>
        <v>712871</v>
      </c>
      <c r="M67" s="46"/>
      <c r="N67" s="39"/>
      <c r="O67" s="38"/>
      <c r="P67" s="38"/>
      <c r="Q67" s="38"/>
      <c r="R67" s="38"/>
      <c r="S67" s="40"/>
      <c r="T67" s="39"/>
      <c r="U67" s="38"/>
      <c r="V67" s="38"/>
      <c r="W67" s="38">
        <f>SUM(W64:W66)</f>
        <v>7803614</v>
      </c>
      <c r="X67" s="38">
        <f>J67-W67</f>
        <v>541048</v>
      </c>
      <c r="Y67" s="41"/>
    </row>
    <row r="68" spans="1:25" ht="18.75" customHeight="1">
      <c r="A68" s="10" t="s">
        <v>25</v>
      </c>
      <c r="B68" s="11" t="s">
        <v>26</v>
      </c>
      <c r="C68" s="19" t="s">
        <v>2</v>
      </c>
      <c r="D68" s="20"/>
      <c r="E68" s="23"/>
      <c r="F68" s="20"/>
      <c r="G68" s="23"/>
      <c r="H68" s="20"/>
      <c r="I68" s="20"/>
      <c r="J68" s="20">
        <v>250100</v>
      </c>
      <c r="K68" s="20">
        <f>J68+I69</f>
        <v>195500</v>
      </c>
      <c r="L68" s="20">
        <f>J68-K68</f>
        <v>54600</v>
      </c>
      <c r="M68" s="43"/>
      <c r="N68" s="23"/>
      <c r="O68" s="20"/>
      <c r="P68" s="20"/>
      <c r="Q68" s="20">
        <f>J68+P69</f>
        <v>195500</v>
      </c>
      <c r="R68" s="20">
        <f>J68-Q68</f>
        <v>54600</v>
      </c>
      <c r="S68" s="43"/>
      <c r="T68" s="23"/>
      <c r="U68" s="20"/>
      <c r="V68" s="20"/>
      <c r="W68" s="20">
        <f>J68+V69</f>
        <v>195500</v>
      </c>
      <c r="X68" s="20">
        <f>J68-W68</f>
        <v>54600</v>
      </c>
      <c r="Y68" s="33" t="s">
        <v>129</v>
      </c>
    </row>
    <row r="69" spans="1:25" s="8" customFormat="1" ht="20.25" customHeight="1">
      <c r="A69" s="7">
        <v>5</v>
      </c>
      <c r="B69" s="6" t="s">
        <v>66</v>
      </c>
      <c r="C69" s="18" t="s">
        <v>65</v>
      </c>
      <c r="D69" s="21">
        <v>650</v>
      </c>
      <c r="E69" s="24">
        <v>154</v>
      </c>
      <c r="F69" s="21">
        <f t="shared" ref="F69" si="60">ROUND(D69*E69,0)</f>
        <v>100100</v>
      </c>
      <c r="G69" s="24">
        <v>70</v>
      </c>
      <c r="H69" s="21">
        <f t="shared" ref="H69" si="61">ROUND(D69*G69,0)</f>
        <v>45500</v>
      </c>
      <c r="I69" s="21">
        <f t="shared" ref="I69" si="62">H69-F69</f>
        <v>-54600</v>
      </c>
      <c r="J69" s="21"/>
      <c r="K69" s="21"/>
      <c r="L69" s="21"/>
      <c r="M69" s="44"/>
      <c r="N69" s="24">
        <v>70</v>
      </c>
      <c r="O69" s="21">
        <f t="shared" ref="O69" si="63">ROUND(D69*N69,0)</f>
        <v>45500</v>
      </c>
      <c r="P69" s="21">
        <f t="shared" ref="P69" si="64">O69-F69</f>
        <v>-54600</v>
      </c>
      <c r="Q69" s="21"/>
      <c r="R69" s="21"/>
      <c r="S69" s="16"/>
      <c r="T69" s="24">
        <v>70</v>
      </c>
      <c r="U69" s="21">
        <f t="shared" ref="U69" si="65">ROUND(D69*T69,0)</f>
        <v>45500</v>
      </c>
      <c r="V69" s="21">
        <f t="shared" ref="V69" si="66">U69-F69</f>
        <v>-54600</v>
      </c>
      <c r="W69" s="21"/>
      <c r="X69" s="21"/>
      <c r="Y69" s="30"/>
    </row>
    <row r="70" spans="1:25" ht="22.5" customHeight="1">
      <c r="A70" s="5"/>
      <c r="B70" s="6" t="s">
        <v>22</v>
      </c>
      <c r="C70" s="18"/>
      <c r="D70" s="21"/>
      <c r="E70" s="24"/>
      <c r="F70" s="21"/>
      <c r="G70" s="24"/>
      <c r="H70" s="21"/>
      <c r="I70" s="21"/>
      <c r="J70" s="21">
        <v>25010</v>
      </c>
      <c r="K70" s="21">
        <v>19550</v>
      </c>
      <c r="L70" s="21">
        <f>J70-K70</f>
        <v>5460</v>
      </c>
      <c r="M70" s="44"/>
      <c r="N70" s="24"/>
      <c r="O70" s="21"/>
      <c r="P70" s="21"/>
      <c r="Q70" s="21"/>
      <c r="R70" s="21"/>
      <c r="S70" s="16"/>
      <c r="T70" s="24"/>
      <c r="U70" s="21"/>
      <c r="V70" s="21"/>
      <c r="W70" s="21">
        <f>ROUND(W68*0.1,0)</f>
        <v>19550</v>
      </c>
      <c r="X70" s="21">
        <f t="shared" ref="X70:X72" si="67">J70-W70</f>
        <v>5460</v>
      </c>
      <c r="Y70" s="30"/>
    </row>
    <row r="71" spans="1:25" ht="23.25" customHeight="1">
      <c r="A71" s="5"/>
      <c r="B71" s="6" t="s">
        <v>23</v>
      </c>
      <c r="C71" s="18"/>
      <c r="D71" s="21"/>
      <c r="E71" s="24"/>
      <c r="F71" s="21"/>
      <c r="G71" s="24"/>
      <c r="H71" s="21"/>
      <c r="I71" s="21"/>
      <c r="J71" s="21">
        <v>13756</v>
      </c>
      <c r="K71" s="21">
        <v>10753</v>
      </c>
      <c r="L71" s="21">
        <f t="shared" ref="L71" si="68">J71-K71</f>
        <v>3003</v>
      </c>
      <c r="M71" s="44"/>
      <c r="N71" s="24"/>
      <c r="O71" s="21"/>
      <c r="P71" s="21"/>
      <c r="Q71" s="21"/>
      <c r="R71" s="21"/>
      <c r="S71" s="16"/>
      <c r="T71" s="24"/>
      <c r="U71" s="21"/>
      <c r="V71" s="21"/>
      <c r="W71" s="21">
        <f>ROUND((W68+W70)*5/100,0)</f>
        <v>10753</v>
      </c>
      <c r="X71" s="21">
        <f t="shared" si="67"/>
        <v>3003</v>
      </c>
      <c r="Y71" s="30"/>
    </row>
    <row r="72" spans="1:25" s="8" customFormat="1" ht="21" customHeight="1">
      <c r="A72" s="35"/>
      <c r="B72" s="36" t="s">
        <v>24</v>
      </c>
      <c r="C72" s="37"/>
      <c r="D72" s="38"/>
      <c r="E72" s="39"/>
      <c r="F72" s="38"/>
      <c r="G72" s="39"/>
      <c r="H72" s="38"/>
      <c r="I72" s="38"/>
      <c r="J72" s="38">
        <f>J68+SUM(J70:J71)</f>
        <v>288866</v>
      </c>
      <c r="K72" s="38">
        <f>K68+SUM(K70:K71)</f>
        <v>225803</v>
      </c>
      <c r="L72" s="38">
        <f>J72-K72</f>
        <v>63063</v>
      </c>
      <c r="M72" s="46"/>
      <c r="N72" s="39"/>
      <c r="O72" s="38"/>
      <c r="P72" s="38"/>
      <c r="Q72" s="38"/>
      <c r="R72" s="38"/>
      <c r="S72" s="40"/>
      <c r="T72" s="39"/>
      <c r="U72" s="38"/>
      <c r="V72" s="38"/>
      <c r="W72" s="38">
        <f>SUM(W68:W71)</f>
        <v>225803</v>
      </c>
      <c r="X72" s="38">
        <f t="shared" si="67"/>
        <v>63063</v>
      </c>
      <c r="Y72" s="41"/>
    </row>
    <row r="73" spans="1:25" ht="22.5" customHeight="1">
      <c r="A73" s="10" t="s">
        <v>27</v>
      </c>
      <c r="B73" s="11" t="s">
        <v>28</v>
      </c>
      <c r="C73" s="19" t="s">
        <v>2</v>
      </c>
      <c r="D73" s="20"/>
      <c r="E73" s="23"/>
      <c r="F73" s="20"/>
      <c r="G73" s="23"/>
      <c r="H73" s="20"/>
      <c r="I73" s="20"/>
      <c r="J73" s="20">
        <v>228000</v>
      </c>
      <c r="K73" s="20">
        <v>228000</v>
      </c>
      <c r="L73" s="20">
        <f t="shared" ref="L73:L81" si="69">J73-K73</f>
        <v>0</v>
      </c>
      <c r="M73" s="43"/>
      <c r="N73" s="23"/>
      <c r="O73" s="20"/>
      <c r="P73" s="20"/>
      <c r="Q73" s="20">
        <v>228000</v>
      </c>
      <c r="R73" s="20">
        <f>J73-Q73</f>
        <v>0</v>
      </c>
      <c r="S73" s="43"/>
      <c r="T73" s="23"/>
      <c r="U73" s="20"/>
      <c r="V73" s="20"/>
      <c r="W73" s="20">
        <v>228000</v>
      </c>
      <c r="X73" s="20">
        <f>J73-W73</f>
        <v>0</v>
      </c>
      <c r="Y73" s="33" t="s">
        <v>129</v>
      </c>
    </row>
    <row r="74" spans="1:25" ht="24" customHeight="1">
      <c r="A74" s="5"/>
      <c r="B74" s="6" t="s">
        <v>22</v>
      </c>
      <c r="C74" s="18"/>
      <c r="D74" s="21"/>
      <c r="E74" s="24"/>
      <c r="F74" s="21"/>
      <c r="G74" s="24"/>
      <c r="H74" s="21"/>
      <c r="I74" s="21"/>
      <c r="J74" s="21">
        <v>22800</v>
      </c>
      <c r="K74" s="21">
        <v>22800</v>
      </c>
      <c r="L74" s="21">
        <f t="shared" si="69"/>
        <v>0</v>
      </c>
      <c r="M74" s="44"/>
      <c r="N74" s="24"/>
      <c r="O74" s="21"/>
      <c r="P74" s="21"/>
      <c r="Q74" s="21"/>
      <c r="R74" s="21"/>
      <c r="S74" s="16"/>
      <c r="T74" s="24"/>
      <c r="U74" s="21"/>
      <c r="V74" s="21"/>
      <c r="W74" s="21">
        <f>ROUND(W73*0.1,0)</f>
        <v>22800</v>
      </c>
      <c r="X74" s="21">
        <f t="shared" ref="X74:X76" si="70">J74-W74</f>
        <v>0</v>
      </c>
      <c r="Y74" s="30"/>
    </row>
    <row r="75" spans="1:25" ht="24" customHeight="1">
      <c r="A75" s="5"/>
      <c r="B75" s="6" t="s">
        <v>23</v>
      </c>
      <c r="C75" s="18"/>
      <c r="D75" s="21"/>
      <c r="E75" s="24"/>
      <c r="F75" s="21"/>
      <c r="G75" s="24"/>
      <c r="H75" s="21"/>
      <c r="I75" s="21"/>
      <c r="J75" s="21">
        <v>12540</v>
      </c>
      <c r="K75" s="21">
        <v>12540</v>
      </c>
      <c r="L75" s="21">
        <f t="shared" si="69"/>
        <v>0</v>
      </c>
      <c r="M75" s="44"/>
      <c r="N75" s="24"/>
      <c r="O75" s="21"/>
      <c r="P75" s="21"/>
      <c r="Q75" s="21"/>
      <c r="R75" s="21"/>
      <c r="S75" s="16"/>
      <c r="T75" s="24"/>
      <c r="U75" s="21"/>
      <c r="V75" s="21"/>
      <c r="W75" s="21">
        <f>ROUND((W73+W74)*5/100,0)</f>
        <v>12540</v>
      </c>
      <c r="X75" s="21">
        <f t="shared" si="70"/>
        <v>0</v>
      </c>
      <c r="Y75" s="30"/>
    </row>
    <row r="76" spans="1:25" s="8" customFormat="1" ht="24" customHeight="1">
      <c r="A76" s="35"/>
      <c r="B76" s="36" t="s">
        <v>24</v>
      </c>
      <c r="C76" s="37"/>
      <c r="D76" s="38"/>
      <c r="E76" s="39"/>
      <c r="F76" s="38"/>
      <c r="G76" s="39"/>
      <c r="H76" s="38"/>
      <c r="I76" s="38"/>
      <c r="J76" s="38">
        <f>SUM(J73:J75)</f>
        <v>263340</v>
      </c>
      <c r="K76" s="38">
        <f>SUM(K73:K75)</f>
        <v>263340</v>
      </c>
      <c r="L76" s="38">
        <f t="shared" si="69"/>
        <v>0</v>
      </c>
      <c r="M76" s="46"/>
      <c r="N76" s="39"/>
      <c r="O76" s="38"/>
      <c r="P76" s="38"/>
      <c r="Q76" s="38"/>
      <c r="R76" s="38"/>
      <c r="S76" s="40"/>
      <c r="T76" s="39"/>
      <c r="U76" s="38"/>
      <c r="V76" s="38"/>
      <c r="W76" s="38">
        <f>SUM(W73:W75)</f>
        <v>263340</v>
      </c>
      <c r="X76" s="38">
        <f t="shared" si="70"/>
        <v>0</v>
      </c>
      <c r="Y76" s="41"/>
    </row>
    <row r="77" spans="1:25" ht="156.75" customHeight="1">
      <c r="A77" s="10" t="s">
        <v>29</v>
      </c>
      <c r="B77" s="11" t="s">
        <v>173</v>
      </c>
      <c r="C77" s="19" t="s">
        <v>2</v>
      </c>
      <c r="D77" s="20"/>
      <c r="E77" s="23"/>
      <c r="F77" s="20"/>
      <c r="G77" s="23"/>
      <c r="H77" s="20"/>
      <c r="I77" s="20"/>
      <c r="J77" s="27">
        <v>84600</v>
      </c>
      <c r="K77" s="20">
        <f>J77+I78</f>
        <v>74600</v>
      </c>
      <c r="L77" s="20">
        <f>J77-K77</f>
        <v>10000</v>
      </c>
      <c r="M77" s="43" t="s">
        <v>172</v>
      </c>
      <c r="N77" s="23"/>
      <c r="O77" s="20"/>
      <c r="P77" s="20"/>
      <c r="Q77" s="20"/>
      <c r="R77" s="20"/>
      <c r="S77" s="43"/>
      <c r="T77" s="23"/>
      <c r="U77" s="20"/>
      <c r="V77" s="20"/>
      <c r="W77" s="51">
        <f>33300+V78</f>
        <v>23300</v>
      </c>
      <c r="X77" s="20">
        <f>33300-W77</f>
        <v>10000</v>
      </c>
      <c r="Y77" s="33" t="s">
        <v>175</v>
      </c>
    </row>
    <row r="78" spans="1:25" s="3" customFormat="1" ht="59.25" customHeight="1">
      <c r="A78" s="7">
        <v>19</v>
      </c>
      <c r="B78" s="6" t="s">
        <v>67</v>
      </c>
      <c r="C78" s="18" t="s">
        <v>2</v>
      </c>
      <c r="D78" s="21">
        <v>10000</v>
      </c>
      <c r="E78" s="24">
        <v>1</v>
      </c>
      <c r="F78" s="21">
        <f t="shared" ref="F78" si="71">ROUND(D78*E78,0)</f>
        <v>10000</v>
      </c>
      <c r="G78" s="24">
        <v>0</v>
      </c>
      <c r="H78" s="21">
        <f t="shared" ref="H78" si="72">ROUND(D78*G78,0)</f>
        <v>0</v>
      </c>
      <c r="I78" s="21">
        <f t="shared" ref="I78" si="73">H78-F78</f>
        <v>-10000</v>
      </c>
      <c r="J78" s="21"/>
      <c r="K78" s="21"/>
      <c r="L78" s="21"/>
      <c r="M78" s="44"/>
      <c r="N78" s="24">
        <v>0</v>
      </c>
      <c r="O78" s="21">
        <f t="shared" ref="O78" si="74">ROUND(D78*N78,0)</f>
        <v>0</v>
      </c>
      <c r="P78" s="21">
        <f t="shared" ref="P78" si="75">O78-F78</f>
        <v>-10000</v>
      </c>
      <c r="Q78" s="21"/>
      <c r="R78" s="21"/>
      <c r="S78" s="16"/>
      <c r="T78" s="24">
        <v>0</v>
      </c>
      <c r="U78" s="21">
        <f t="shared" ref="U78" si="76">ROUND(D78*T78,0)</f>
        <v>0</v>
      </c>
      <c r="V78" s="21">
        <f t="shared" ref="V78" si="77">U78-F78</f>
        <v>-10000</v>
      </c>
      <c r="W78" s="21"/>
      <c r="X78" s="21"/>
      <c r="Y78" s="30" t="s">
        <v>136</v>
      </c>
    </row>
    <row r="79" spans="1:25" ht="33">
      <c r="A79" s="5"/>
      <c r="B79" s="6" t="s">
        <v>30</v>
      </c>
      <c r="C79" s="18"/>
      <c r="D79" s="21"/>
      <c r="E79" s="24"/>
      <c r="F79" s="21"/>
      <c r="G79" s="24"/>
      <c r="H79" s="21"/>
      <c r="I79" s="21"/>
      <c r="J79" s="21">
        <v>0</v>
      </c>
      <c r="K79" s="21">
        <v>0</v>
      </c>
      <c r="L79" s="21">
        <f t="shared" si="69"/>
        <v>0</v>
      </c>
      <c r="M79" s="44"/>
      <c r="N79" s="24"/>
      <c r="O79" s="21"/>
      <c r="P79" s="21"/>
      <c r="Q79" s="21"/>
      <c r="R79" s="21"/>
      <c r="S79" s="16"/>
      <c r="T79" s="24"/>
      <c r="U79" s="21"/>
      <c r="V79" s="21"/>
      <c r="W79" s="21"/>
      <c r="X79" s="21"/>
      <c r="Y79" s="30"/>
    </row>
    <row r="80" spans="1:25" ht="24.75" customHeight="1">
      <c r="A80" s="5"/>
      <c r="B80" s="6" t="s">
        <v>23</v>
      </c>
      <c r="C80" s="18"/>
      <c r="D80" s="21"/>
      <c r="E80" s="24"/>
      <c r="F80" s="21"/>
      <c r="G80" s="24"/>
      <c r="H80" s="21"/>
      <c r="I80" s="21"/>
      <c r="J80" s="21">
        <v>1665</v>
      </c>
      <c r="K80" s="21">
        <v>0</v>
      </c>
      <c r="L80" s="21">
        <f t="shared" si="69"/>
        <v>1665</v>
      </c>
      <c r="M80" s="44"/>
      <c r="N80" s="24"/>
      <c r="O80" s="21"/>
      <c r="P80" s="21"/>
      <c r="Q80" s="21"/>
      <c r="R80" s="21"/>
      <c r="S80" s="16"/>
      <c r="T80" s="24"/>
      <c r="U80" s="21"/>
      <c r="V80" s="21"/>
      <c r="W80" s="21">
        <f>ROUND((W77+W79)*5/100,0)</f>
        <v>1165</v>
      </c>
      <c r="X80" s="21">
        <f>J80-W80</f>
        <v>500</v>
      </c>
      <c r="Y80" s="30"/>
    </row>
    <row r="81" spans="1:25" s="8" customFormat="1" ht="26.25" customHeight="1">
      <c r="A81" s="35"/>
      <c r="B81" s="36" t="s">
        <v>24</v>
      </c>
      <c r="C81" s="37"/>
      <c r="D81" s="38"/>
      <c r="E81" s="39"/>
      <c r="F81" s="38"/>
      <c r="G81" s="39"/>
      <c r="H81" s="38"/>
      <c r="I81" s="38"/>
      <c r="J81" s="38">
        <f>J77+SUM(J79:J80)</f>
        <v>86265</v>
      </c>
      <c r="K81" s="38">
        <f>K77+SUM(K79:K80)</f>
        <v>74600</v>
      </c>
      <c r="L81" s="38">
        <f t="shared" si="69"/>
        <v>11665</v>
      </c>
      <c r="M81" s="46"/>
      <c r="N81" s="39"/>
      <c r="O81" s="38"/>
      <c r="P81" s="38"/>
      <c r="Q81" s="38"/>
      <c r="R81" s="38"/>
      <c r="S81" s="40"/>
      <c r="T81" s="39"/>
      <c r="U81" s="38"/>
      <c r="V81" s="38"/>
      <c r="W81" s="38">
        <f>W77+SUM(W79:W80)</f>
        <v>24465</v>
      </c>
      <c r="X81" s="38">
        <f>33300+1665-W81</f>
        <v>10500</v>
      </c>
      <c r="Y81" s="41"/>
    </row>
    <row r="82" spans="1:25" s="8" customFormat="1" ht="27.75" customHeight="1">
      <c r="A82" s="52"/>
      <c r="B82" s="53" t="s">
        <v>31</v>
      </c>
      <c r="C82" s="54"/>
      <c r="D82" s="55"/>
      <c r="E82" s="56"/>
      <c r="F82" s="55"/>
      <c r="G82" s="56"/>
      <c r="H82" s="55"/>
      <c r="I82" s="55"/>
      <c r="J82" s="55">
        <f>J81+J76+J72+J67</f>
        <v>8983133</v>
      </c>
      <c r="K82" s="55">
        <f>K81+K76+K72+K67</f>
        <v>8195534</v>
      </c>
      <c r="L82" s="55">
        <f>J82-K82</f>
        <v>787599</v>
      </c>
      <c r="M82" s="57"/>
      <c r="N82" s="56"/>
      <c r="O82" s="55"/>
      <c r="P82" s="55"/>
      <c r="Q82" s="55"/>
      <c r="R82" s="55"/>
      <c r="S82" s="58"/>
      <c r="T82" s="56"/>
      <c r="U82" s="55"/>
      <c r="V82" s="55"/>
      <c r="W82" s="55">
        <f>W81+W76+W72+W67</f>
        <v>8317222</v>
      </c>
      <c r="X82" s="55">
        <f>X81+X76+X72+X67</f>
        <v>614611</v>
      </c>
      <c r="Y82" s="59"/>
    </row>
  </sheetData>
  <mergeCells count="7">
    <mergeCell ref="A1:B1"/>
    <mergeCell ref="N2:S2"/>
    <mergeCell ref="C2:M2"/>
    <mergeCell ref="T2:Y2"/>
    <mergeCell ref="B2:B4"/>
    <mergeCell ref="A2:A4"/>
    <mergeCell ref="C3:C4"/>
  </mergeCells>
  <phoneticPr fontId="1" type="noConversion"/>
  <pageMargins left="0.39370078740157483" right="0.39370078740157483" top="0.39370078740157483" bottom="0.39370078740157483" header="0.19685039370078741" footer="0.19685039370078741"/>
  <pageSetup paperSize="508" scale="75" orientation="landscape" r:id="rId1"/>
  <headerFooter alignWithMargins="0">
    <oddFooter>&amp;C&amp;A,第&amp;P頁,共&amp;N頁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附表2</vt:lpstr>
      <vt:lpstr>附表2!Print_Titles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2022-08-31T06:26:52Z</dcterms:modified>
</cp:coreProperties>
</file>