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12" windowWidth="12396" windowHeight="9312"/>
  </bookViews>
  <sheets>
    <sheet name="附表1" sheetId="12" r:id="rId1"/>
    <sheet name="附表2" sheetId="15" r:id="rId2"/>
  </sheets>
  <definedNames>
    <definedName name="_xlnm.Print_Titles" localSheetId="0">附表1!$1:$3</definedName>
    <definedName name="_xlnm.Print_Titles" localSheetId="1">附表2!$1:$4</definedName>
  </definedNames>
  <calcPr calcId="162913"/>
</workbook>
</file>

<file path=xl/calcChain.xml><?xml version="1.0" encoding="utf-8"?>
<calcChain xmlns="http://schemas.openxmlformats.org/spreadsheetml/2006/main">
  <c r="Q15" i="15" l="1"/>
  <c r="E7" i="12" l="1"/>
  <c r="Q130" i="15" l="1"/>
  <c r="P130" i="15"/>
  <c r="R130" i="15" s="1"/>
  <c r="Q22" i="15"/>
  <c r="Q21" i="15"/>
  <c r="Q17" i="15"/>
  <c r="Q16" i="15"/>
  <c r="Q218" i="15" l="1"/>
  <c r="Q217" i="15"/>
  <c r="Q184" i="15"/>
  <c r="Q181" i="15"/>
  <c r="Q176" i="15"/>
  <c r="P176" i="15"/>
  <c r="R176" i="15" s="1"/>
  <c r="Q168" i="15"/>
  <c r="Q164" i="15"/>
  <c r="Q138" i="15" l="1"/>
  <c r="Q117" i="15"/>
  <c r="Q37" i="15" l="1"/>
  <c r="Q36" i="15"/>
  <c r="Q35" i="15"/>
  <c r="R35" i="15" s="1"/>
  <c r="R34" i="15"/>
  <c r="Q14" i="15"/>
  <c r="R22" i="15"/>
  <c r="P21" i="15"/>
  <c r="R21" i="15" s="1"/>
  <c r="P17" i="15"/>
  <c r="R17" i="15" s="1"/>
  <c r="P16" i="15"/>
  <c r="R16" i="15" s="1"/>
  <c r="Q9" i="15"/>
  <c r="Q7" i="15"/>
  <c r="Q231" i="15"/>
  <c r="P231" i="15"/>
  <c r="R231" i="15" s="1"/>
  <c r="P219" i="15"/>
  <c r="R219" i="15" s="1"/>
  <c r="P218" i="15"/>
  <c r="R218" i="15" s="1"/>
  <c r="P217" i="15"/>
  <c r="R217" i="15" s="1"/>
  <c r="Q190" i="15"/>
  <c r="P190" i="15"/>
  <c r="Q189" i="15"/>
  <c r="P189" i="15"/>
  <c r="R189" i="15" s="1"/>
  <c r="Q188" i="15"/>
  <c r="P188" i="15"/>
  <c r="Q186" i="15"/>
  <c r="P186" i="15"/>
  <c r="P184" i="15"/>
  <c r="R184" i="15" s="1"/>
  <c r="Q183" i="15"/>
  <c r="P183" i="15"/>
  <c r="P181" i="15"/>
  <c r="R181" i="15" s="1"/>
  <c r="Q178" i="15"/>
  <c r="P178" i="15"/>
  <c r="Q173" i="15"/>
  <c r="P173" i="15"/>
  <c r="Q172" i="15"/>
  <c r="P172" i="15"/>
  <c r="Q170" i="15"/>
  <c r="P170" i="15"/>
  <c r="R170" i="15" s="1"/>
  <c r="R168" i="15"/>
  <c r="Q166" i="15"/>
  <c r="P166" i="15"/>
  <c r="R166" i="15" s="1"/>
  <c r="R164" i="15"/>
  <c r="Q163" i="15"/>
  <c r="P163" i="15"/>
  <c r="R163" i="15" s="1"/>
  <c r="Q151" i="15"/>
  <c r="R151" i="15" s="1"/>
  <c r="P151" i="15"/>
  <c r="Q141" i="15"/>
  <c r="P141" i="15"/>
  <c r="Q140" i="15"/>
  <c r="P140" i="15"/>
  <c r="R140" i="15" s="1"/>
  <c r="Q139" i="15"/>
  <c r="P139" i="15"/>
  <c r="P138" i="15"/>
  <c r="R138" i="15" s="1"/>
  <c r="Q137" i="15"/>
  <c r="P137" i="15"/>
  <c r="Q136" i="15"/>
  <c r="P136" i="15"/>
  <c r="Q129" i="15"/>
  <c r="P129" i="15"/>
  <c r="R129" i="15" s="1"/>
  <c r="Q128" i="15"/>
  <c r="P128" i="15"/>
  <c r="R128" i="15" s="1"/>
  <c r="Q124" i="15"/>
  <c r="R124" i="15" s="1"/>
  <c r="P124" i="15"/>
  <c r="Q123" i="15"/>
  <c r="P123" i="15"/>
  <c r="R123" i="15" s="1"/>
  <c r="Q122" i="15"/>
  <c r="P122" i="15"/>
  <c r="R122" i="15" s="1"/>
  <c r="R121" i="15"/>
  <c r="Q121" i="15"/>
  <c r="P121" i="15"/>
  <c r="Q120" i="15"/>
  <c r="P120" i="15"/>
  <c r="Q118" i="15"/>
  <c r="P118" i="15"/>
  <c r="R117" i="15"/>
  <c r="Q116" i="15"/>
  <c r="P116" i="15"/>
  <c r="R116" i="15" s="1"/>
  <c r="Q113" i="15"/>
  <c r="P113" i="15"/>
  <c r="Q112" i="15"/>
  <c r="P112" i="15"/>
  <c r="R112" i="15" s="1"/>
  <c r="Q111" i="15"/>
  <c r="P111" i="15"/>
  <c r="R111" i="15" s="1"/>
  <c r="Q110" i="15"/>
  <c r="R110" i="15" s="1"/>
  <c r="P110" i="15"/>
  <c r="Q109" i="15"/>
  <c r="R109" i="15" s="1"/>
  <c r="P109" i="15"/>
  <c r="Q108" i="15"/>
  <c r="P108" i="15"/>
  <c r="R108" i="15" s="1"/>
  <c r="R106" i="15"/>
  <c r="P106" i="15"/>
  <c r="P105" i="15"/>
  <c r="Q103" i="15"/>
  <c r="P103" i="15"/>
  <c r="Q102" i="15"/>
  <c r="P102" i="15"/>
  <c r="R102" i="15" s="1"/>
  <c r="P101" i="15"/>
  <c r="R101" i="15" s="1"/>
  <c r="P100" i="15"/>
  <c r="R100" i="15" s="1"/>
  <c r="Q97" i="15"/>
  <c r="R97" i="15" s="1"/>
  <c r="P97" i="15"/>
  <c r="Q96" i="15"/>
  <c r="P96" i="15"/>
  <c r="P95" i="15"/>
  <c r="R95" i="15" s="1"/>
  <c r="P94" i="15"/>
  <c r="R94" i="15" s="1"/>
  <c r="Q93" i="15"/>
  <c r="P93" i="15"/>
  <c r="Q92" i="15"/>
  <c r="P92" i="15"/>
  <c r="Q90" i="15"/>
  <c r="P90" i="15"/>
  <c r="Q89" i="15"/>
  <c r="P89" i="15"/>
  <c r="P88" i="15"/>
  <c r="R87" i="15"/>
  <c r="P87" i="15"/>
  <c r="Q86" i="15"/>
  <c r="R86" i="15" s="1"/>
  <c r="P86" i="15"/>
  <c r="Q85" i="15"/>
  <c r="P85" i="15"/>
  <c r="R85" i="15" s="1"/>
  <c r="Q84" i="15"/>
  <c r="P84" i="15"/>
  <c r="Q83" i="15"/>
  <c r="R83" i="15" s="1"/>
  <c r="P83" i="15"/>
  <c r="Q80" i="15"/>
  <c r="R80" i="15" s="1"/>
  <c r="P80" i="15"/>
  <c r="Q67" i="15"/>
  <c r="P67" i="15"/>
  <c r="R67" i="15" s="1"/>
  <c r="Q65" i="15"/>
  <c r="P65" i="15"/>
  <c r="P64" i="15"/>
  <c r="Q63" i="15"/>
  <c r="P63" i="15"/>
  <c r="Q62" i="15"/>
  <c r="P62" i="15"/>
  <c r="R62" i="15" s="1"/>
  <c r="P61" i="15"/>
  <c r="Q60" i="15"/>
  <c r="P60" i="15"/>
  <c r="Q58" i="15"/>
  <c r="P58" i="15"/>
  <c r="R57" i="15"/>
  <c r="P57" i="15"/>
  <c r="P56" i="15"/>
  <c r="Q55" i="15"/>
  <c r="R55" i="15" s="1"/>
  <c r="P55" i="15"/>
  <c r="P54" i="15"/>
  <c r="R54" i="15" s="1"/>
  <c r="Q53" i="15"/>
  <c r="P53" i="15"/>
  <c r="R53" i="15" s="1"/>
  <c r="Q52" i="15"/>
  <c r="P52" i="15"/>
  <c r="P50" i="15"/>
  <c r="Q48" i="15"/>
  <c r="P48" i="15"/>
  <c r="R48" i="15" s="1"/>
  <c r="P47" i="15"/>
  <c r="R47" i="15" s="1"/>
  <c r="Q44" i="15"/>
  <c r="P44" i="15"/>
  <c r="R44" i="15" s="1"/>
  <c r="R43" i="15"/>
  <c r="Q43" i="15"/>
  <c r="P43" i="15"/>
  <c r="Q42" i="15"/>
  <c r="P42" i="15"/>
  <c r="R42" i="15" s="1"/>
  <c r="Q41" i="15"/>
  <c r="P41" i="15"/>
  <c r="R41" i="15" s="1"/>
  <c r="Q40" i="15"/>
  <c r="P40" i="15"/>
  <c r="R40" i="15" s="1"/>
  <c r="Q39" i="15"/>
  <c r="P39" i="15"/>
  <c r="Q38" i="15"/>
  <c r="P38" i="15"/>
  <c r="P37" i="15"/>
  <c r="R37" i="15" s="1"/>
  <c r="P36" i="15"/>
  <c r="R19" i="15"/>
  <c r="R15" i="15"/>
  <c r="P14" i="15"/>
  <c r="R12" i="15"/>
  <c r="R9" i="15"/>
  <c r="Q8" i="15"/>
  <c r="P8" i="15"/>
  <c r="R8" i="15" s="1"/>
  <c r="P7" i="15"/>
  <c r="R7" i="15" s="1"/>
  <c r="P6" i="15"/>
  <c r="R202" i="15"/>
  <c r="Q81" i="15"/>
  <c r="P81" i="15"/>
  <c r="Q49" i="15"/>
  <c r="R49" i="15" s="1"/>
  <c r="P49" i="15"/>
  <c r="Q32" i="15"/>
  <c r="P32" i="15"/>
  <c r="R32" i="15" s="1"/>
  <c r="R31" i="15"/>
  <c r="Q31" i="15"/>
  <c r="P31" i="15"/>
  <c r="Q30" i="15"/>
  <c r="P30" i="15"/>
  <c r="R30" i="15" s="1"/>
  <c r="Q29" i="15"/>
  <c r="P29" i="15"/>
  <c r="R29" i="15" s="1"/>
  <c r="Q28" i="15"/>
  <c r="P28" i="15"/>
  <c r="Q27" i="15"/>
  <c r="P27" i="15"/>
  <c r="R27" i="15" s="1"/>
  <c r="Q26" i="15"/>
  <c r="P26" i="15"/>
  <c r="Q25" i="15"/>
  <c r="P25" i="15"/>
  <c r="Q24" i="15"/>
  <c r="P24" i="15"/>
  <c r="R24" i="15" s="1"/>
  <c r="Q46" i="15"/>
  <c r="P46" i="15"/>
  <c r="R46" i="15" s="1"/>
  <c r="Q51" i="15"/>
  <c r="R51" i="15" s="1"/>
  <c r="P51" i="15"/>
  <c r="Q59" i="15"/>
  <c r="P59" i="15"/>
  <c r="Q79" i="15"/>
  <c r="P79" i="15"/>
  <c r="Q78" i="15"/>
  <c r="P78" i="15"/>
  <c r="Q77" i="15"/>
  <c r="P77" i="15"/>
  <c r="R77" i="15" s="1"/>
  <c r="Q76" i="15"/>
  <c r="R76" i="15" s="1"/>
  <c r="P76" i="15"/>
  <c r="Q75" i="15"/>
  <c r="R75" i="15" s="1"/>
  <c r="P75" i="15"/>
  <c r="Q74" i="15"/>
  <c r="P74" i="15"/>
  <c r="R74" i="15" s="1"/>
  <c r="Q73" i="15"/>
  <c r="P73" i="15"/>
  <c r="Q72" i="15"/>
  <c r="P72" i="15"/>
  <c r="R72" i="15" s="1"/>
  <c r="Q71" i="15"/>
  <c r="P71" i="15"/>
  <c r="Q91" i="15"/>
  <c r="R91" i="15" s="1"/>
  <c r="P91" i="15"/>
  <c r="Q99" i="15"/>
  <c r="P99" i="15"/>
  <c r="Q98" i="15"/>
  <c r="P98" i="15"/>
  <c r="R98" i="15" s="1"/>
  <c r="R115" i="15"/>
  <c r="Q115" i="15"/>
  <c r="P115" i="15"/>
  <c r="Q114" i="15"/>
  <c r="P114" i="15"/>
  <c r="R114" i="15" s="1"/>
  <c r="R119" i="15"/>
  <c r="Q119" i="15"/>
  <c r="P119" i="15"/>
  <c r="Q127" i="15"/>
  <c r="P127" i="15"/>
  <c r="Q126" i="15"/>
  <c r="P126" i="15"/>
  <c r="Q125" i="15"/>
  <c r="P125" i="15"/>
  <c r="Q135" i="15"/>
  <c r="P135" i="15"/>
  <c r="R135" i="15" s="1"/>
  <c r="Q134" i="15"/>
  <c r="P134" i="15"/>
  <c r="R134" i="15" s="1"/>
  <c r="Q133" i="15"/>
  <c r="P133" i="15"/>
  <c r="R133" i="15" s="1"/>
  <c r="Q132" i="15"/>
  <c r="P132" i="15"/>
  <c r="R132" i="15" s="1"/>
  <c r="Q142" i="15"/>
  <c r="P142" i="15"/>
  <c r="Q150" i="15"/>
  <c r="P150" i="15"/>
  <c r="Q149" i="15"/>
  <c r="P149" i="15"/>
  <c r="Q148" i="15"/>
  <c r="P148" i="15"/>
  <c r="R148" i="15" s="1"/>
  <c r="Q147" i="15"/>
  <c r="P147" i="15"/>
  <c r="R147" i="15" s="1"/>
  <c r="Q146" i="15"/>
  <c r="P146" i="15"/>
  <c r="R146" i="15" s="1"/>
  <c r="Q145" i="15"/>
  <c r="P145" i="15"/>
  <c r="R145" i="15" s="1"/>
  <c r="Q144" i="15"/>
  <c r="P144" i="15"/>
  <c r="R144" i="15" s="1"/>
  <c r="Q158" i="15"/>
  <c r="P158" i="15"/>
  <c r="R158" i="15" s="1"/>
  <c r="Q157" i="15"/>
  <c r="P157" i="15"/>
  <c r="R157" i="15" s="1"/>
  <c r="Q156" i="15"/>
  <c r="P156" i="15"/>
  <c r="R156" i="15" s="1"/>
  <c r="Q155" i="15"/>
  <c r="P155" i="15"/>
  <c r="R155" i="15" s="1"/>
  <c r="Q154" i="15"/>
  <c r="P154" i="15"/>
  <c r="Q153" i="15"/>
  <c r="P153" i="15"/>
  <c r="R153" i="15" s="1"/>
  <c r="Q152" i="15"/>
  <c r="P152" i="15"/>
  <c r="R152" i="15" s="1"/>
  <c r="Q162" i="15"/>
  <c r="R162" i="15" s="1"/>
  <c r="P162" i="15"/>
  <c r="Q161" i="15"/>
  <c r="P161" i="15"/>
  <c r="R161" i="15" s="1"/>
  <c r="Q174" i="15"/>
  <c r="R174" i="15" s="1"/>
  <c r="P174" i="15"/>
  <c r="Q179" i="15"/>
  <c r="P179" i="15"/>
  <c r="R179" i="15" s="1"/>
  <c r="Q196" i="15"/>
  <c r="P196" i="15"/>
  <c r="Q195" i="15"/>
  <c r="P195" i="15"/>
  <c r="R195" i="15" s="1"/>
  <c r="Q194" i="15"/>
  <c r="P194" i="15"/>
  <c r="R194" i="15" s="1"/>
  <c r="Q193" i="15"/>
  <c r="P193" i="15"/>
  <c r="Q202" i="15"/>
  <c r="P202" i="15"/>
  <c r="Q201" i="15"/>
  <c r="P201" i="15"/>
  <c r="R201" i="15" s="1"/>
  <c r="Q200" i="15"/>
  <c r="P200" i="15"/>
  <c r="R200" i="15" s="1"/>
  <c r="P199" i="15"/>
  <c r="R199" i="15" s="1"/>
  <c r="Q198" i="15"/>
  <c r="P198" i="15"/>
  <c r="R198" i="15" s="1"/>
  <c r="Q215" i="15"/>
  <c r="P215" i="15"/>
  <c r="Q214" i="15"/>
  <c r="P214" i="15"/>
  <c r="Q213" i="15"/>
  <c r="P213" i="15"/>
  <c r="Q212" i="15"/>
  <c r="P212" i="15"/>
  <c r="R212" i="15" s="1"/>
  <c r="Q211" i="15"/>
  <c r="R211" i="15" s="1"/>
  <c r="P211" i="15"/>
  <c r="Q210" i="15"/>
  <c r="P210" i="15"/>
  <c r="Q209" i="15"/>
  <c r="P209" i="15"/>
  <c r="R209" i="15" s="1"/>
  <c r="Q208" i="15"/>
  <c r="P208" i="15"/>
  <c r="R208" i="15" s="1"/>
  <c r="Q207" i="15"/>
  <c r="P207" i="15"/>
  <c r="Q206" i="15"/>
  <c r="P206" i="15"/>
  <c r="Q205" i="15"/>
  <c r="P205" i="15"/>
  <c r="R205" i="15" s="1"/>
  <c r="Q204" i="15"/>
  <c r="P204" i="15"/>
  <c r="R204" i="15" s="1"/>
  <c r="Q224" i="15"/>
  <c r="R224" i="15" s="1"/>
  <c r="P224" i="15"/>
  <c r="Q223" i="15"/>
  <c r="P223" i="15"/>
  <c r="R223" i="15" s="1"/>
  <c r="Q222" i="15"/>
  <c r="P222" i="15"/>
  <c r="R222" i="15" s="1"/>
  <c r="Q221" i="15"/>
  <c r="P221" i="15"/>
  <c r="R221" i="15" s="1"/>
  <c r="Q227" i="15"/>
  <c r="P227" i="15"/>
  <c r="R227" i="15" s="1"/>
  <c r="Q226" i="15"/>
  <c r="P226" i="15"/>
  <c r="Q229" i="15"/>
  <c r="P229" i="15"/>
  <c r="R229" i="15" s="1"/>
  <c r="Q234" i="15"/>
  <c r="P234" i="15"/>
  <c r="R234" i="15" s="1"/>
  <c r="Q233" i="15"/>
  <c r="P233" i="15"/>
  <c r="R233" i="15" s="1"/>
  <c r="R196" i="15" l="1"/>
  <c r="R142" i="15"/>
  <c r="R18" i="15"/>
  <c r="R103" i="15"/>
  <c r="R207" i="15"/>
  <c r="R210" i="15"/>
  <c r="R215" i="15"/>
  <c r="R13" i="15"/>
  <c r="R39" i="15"/>
  <c r="R50" i="15"/>
  <c r="R56" i="15"/>
  <c r="R60" i="15"/>
  <c r="R65" i="15"/>
  <c r="R88" i="15"/>
  <c r="R92" i="15"/>
  <c r="R120" i="15"/>
  <c r="R137" i="15"/>
  <c r="R36" i="15"/>
  <c r="R193" i="15"/>
  <c r="R126" i="15"/>
  <c r="R71" i="15"/>
  <c r="R79" i="15"/>
  <c r="R26" i="15"/>
  <c r="R6" i="15"/>
  <c r="R90" i="15"/>
  <c r="R113" i="15"/>
  <c r="R213" i="15"/>
  <c r="R149" i="15"/>
  <c r="R127" i="15"/>
  <c r="R99" i="15"/>
  <c r="R59" i="15"/>
  <c r="R96" i="15"/>
  <c r="R105" i="15"/>
  <c r="R141" i="15"/>
  <c r="R178" i="15"/>
  <c r="R186" i="15"/>
  <c r="R58" i="15"/>
  <c r="R125" i="15"/>
  <c r="R78" i="15"/>
  <c r="R25" i="15"/>
  <c r="R28" i="15"/>
  <c r="R52" i="15"/>
  <c r="R61" i="15"/>
  <c r="R63" i="15"/>
  <c r="R89" i="15"/>
  <c r="R139" i="15"/>
  <c r="R172" i="15"/>
  <c r="R188" i="15"/>
  <c r="R14" i="15"/>
  <c r="R173" i="15"/>
  <c r="R226" i="15"/>
  <c r="R206" i="15"/>
  <c r="R214" i="15"/>
  <c r="R154" i="15"/>
  <c r="R150" i="15"/>
  <c r="R73" i="15"/>
  <c r="R81" i="15"/>
  <c r="R20" i="15"/>
  <c r="R38" i="15"/>
  <c r="R64" i="15"/>
  <c r="R84" i="15"/>
  <c r="R93" i="15"/>
  <c r="R118" i="15"/>
  <c r="R136" i="15"/>
  <c r="R183" i="15"/>
  <c r="R190" i="15"/>
  <c r="O151" i="15"/>
  <c r="N151" i="15"/>
  <c r="O141" i="15"/>
  <c r="N141" i="15"/>
  <c r="O140" i="15"/>
  <c r="N140" i="15"/>
  <c r="O139" i="15"/>
  <c r="N139" i="15"/>
  <c r="O138" i="15"/>
  <c r="N138" i="15"/>
  <c r="O137" i="15"/>
  <c r="N137" i="15"/>
  <c r="O136" i="15"/>
  <c r="N136" i="15"/>
  <c r="O6" i="15"/>
  <c r="N6" i="15"/>
  <c r="O231" i="15"/>
  <c r="N231" i="15"/>
  <c r="O218" i="15"/>
  <c r="N218" i="15"/>
  <c r="O217" i="15"/>
  <c r="N217" i="15"/>
  <c r="O191" i="15"/>
  <c r="N191" i="15"/>
  <c r="O190" i="15"/>
  <c r="N190" i="15"/>
  <c r="O189" i="15"/>
  <c r="N189" i="15"/>
  <c r="O188" i="15"/>
  <c r="N188" i="15"/>
  <c r="O186" i="15"/>
  <c r="N186" i="15"/>
  <c r="O185" i="15"/>
  <c r="N185" i="15"/>
  <c r="O184" i="15"/>
  <c r="N184" i="15"/>
  <c r="O183" i="15"/>
  <c r="N183" i="15"/>
  <c r="O182" i="15"/>
  <c r="N182" i="15"/>
  <c r="O181" i="15"/>
  <c r="N181" i="15"/>
  <c r="O180" i="15"/>
  <c r="N180" i="15"/>
  <c r="O178" i="15"/>
  <c r="N178" i="15"/>
  <c r="O177" i="15"/>
  <c r="N177" i="15"/>
  <c r="O176" i="15"/>
  <c r="N176" i="15"/>
  <c r="O175" i="15"/>
  <c r="N175" i="15"/>
  <c r="O173" i="15"/>
  <c r="N173" i="15"/>
  <c r="O172" i="15"/>
  <c r="N172" i="15"/>
  <c r="O171" i="15"/>
  <c r="N171" i="15"/>
  <c r="O170" i="15"/>
  <c r="N170" i="15"/>
  <c r="O169" i="15"/>
  <c r="N169" i="15"/>
  <c r="O168" i="15"/>
  <c r="N168" i="15"/>
  <c r="O167" i="15"/>
  <c r="N167" i="15"/>
  <c r="O166" i="15"/>
  <c r="N166" i="15"/>
  <c r="O165" i="15"/>
  <c r="N165" i="15"/>
  <c r="O164" i="15"/>
  <c r="N164" i="15"/>
  <c r="O163" i="15"/>
  <c r="N163" i="15"/>
  <c r="O160" i="15"/>
  <c r="N160" i="15"/>
  <c r="O129" i="15"/>
  <c r="N129" i="15"/>
  <c r="O128" i="15"/>
  <c r="N128" i="15"/>
  <c r="O124" i="15"/>
  <c r="N124" i="15"/>
  <c r="O123" i="15"/>
  <c r="N123" i="15"/>
  <c r="O122" i="15"/>
  <c r="N122" i="15"/>
  <c r="O121" i="15"/>
  <c r="N121" i="15"/>
  <c r="O120" i="15"/>
  <c r="N120" i="15"/>
  <c r="O118" i="15"/>
  <c r="N118" i="15"/>
  <c r="O117" i="15"/>
  <c r="N117" i="15"/>
  <c r="O116" i="15"/>
  <c r="N116" i="15"/>
  <c r="O113" i="15"/>
  <c r="N113" i="15"/>
  <c r="O112" i="15"/>
  <c r="N112" i="15"/>
  <c r="O111" i="15"/>
  <c r="N111" i="15"/>
  <c r="O110" i="15"/>
  <c r="N110" i="15"/>
  <c r="O109" i="15"/>
  <c r="N109" i="15"/>
  <c r="O108" i="15"/>
  <c r="N108" i="15"/>
  <c r="O107" i="15"/>
  <c r="N107" i="15"/>
  <c r="O106" i="15"/>
  <c r="N106" i="15"/>
  <c r="O105" i="15"/>
  <c r="N105" i="15"/>
  <c r="O103" i="15"/>
  <c r="N103" i="15"/>
  <c r="O102" i="15"/>
  <c r="N102" i="15"/>
  <c r="O101" i="15"/>
  <c r="N101" i="15"/>
  <c r="O100" i="15"/>
  <c r="N100" i="15"/>
  <c r="O97" i="15"/>
  <c r="N97" i="15"/>
  <c r="O96" i="15"/>
  <c r="N96" i="15"/>
  <c r="O95" i="15"/>
  <c r="N95" i="15"/>
  <c r="O94" i="15"/>
  <c r="N94" i="15"/>
  <c r="O93" i="15"/>
  <c r="N93" i="15"/>
  <c r="O92" i="15"/>
  <c r="N92" i="15"/>
  <c r="O90" i="15"/>
  <c r="N90" i="15"/>
  <c r="O89" i="15"/>
  <c r="N89" i="15"/>
  <c r="O88" i="15"/>
  <c r="N88" i="15"/>
  <c r="O87" i="15"/>
  <c r="N87" i="15"/>
  <c r="O86" i="15"/>
  <c r="N86" i="15"/>
  <c r="O85" i="15"/>
  <c r="N85" i="15"/>
  <c r="O84" i="15"/>
  <c r="N84" i="15"/>
  <c r="O83" i="15"/>
  <c r="N83" i="15"/>
  <c r="O80" i="15"/>
  <c r="N80" i="15"/>
  <c r="O70" i="15"/>
  <c r="N70" i="15"/>
  <c r="O69" i="15"/>
  <c r="N69" i="15"/>
  <c r="O67" i="15"/>
  <c r="N67" i="15"/>
  <c r="O65" i="15"/>
  <c r="N65" i="15"/>
  <c r="O64" i="15"/>
  <c r="N64" i="15"/>
  <c r="O63" i="15"/>
  <c r="N63" i="15"/>
  <c r="O62" i="15"/>
  <c r="N62" i="15"/>
  <c r="O61" i="15"/>
  <c r="N61" i="15"/>
  <c r="O60" i="15"/>
  <c r="N60" i="15"/>
  <c r="O58" i="15"/>
  <c r="N58" i="15"/>
  <c r="O57" i="15"/>
  <c r="N57" i="15"/>
  <c r="O56" i="15"/>
  <c r="N56" i="15"/>
  <c r="O55" i="15"/>
  <c r="N55" i="15"/>
  <c r="O54" i="15"/>
  <c r="N54" i="15"/>
  <c r="O53" i="15"/>
  <c r="N53" i="15"/>
  <c r="O52" i="15"/>
  <c r="N52" i="15"/>
  <c r="O50" i="15"/>
  <c r="N50" i="15"/>
  <c r="O48" i="15"/>
  <c r="N48" i="15"/>
  <c r="O47" i="15"/>
  <c r="N47" i="15"/>
  <c r="O44" i="15"/>
  <c r="N44" i="15"/>
  <c r="O43" i="15"/>
  <c r="N43" i="15"/>
  <c r="O42" i="15"/>
  <c r="N42" i="15"/>
  <c r="O41" i="15"/>
  <c r="N41" i="15"/>
  <c r="O40" i="15"/>
  <c r="N40" i="15"/>
  <c r="O39" i="15"/>
  <c r="N39" i="15"/>
  <c r="O38" i="15"/>
  <c r="N38" i="15"/>
  <c r="O37" i="15"/>
  <c r="N37" i="15"/>
  <c r="O36" i="15"/>
  <c r="N36" i="15"/>
  <c r="O35" i="15"/>
  <c r="N35" i="15"/>
  <c r="O34" i="15"/>
  <c r="N34" i="15"/>
  <c r="O22" i="15"/>
  <c r="N22" i="15"/>
  <c r="O21" i="15"/>
  <c r="N21" i="15"/>
  <c r="O20" i="15"/>
  <c r="N20" i="15"/>
  <c r="O19" i="15"/>
  <c r="N19" i="15"/>
  <c r="O18" i="15"/>
  <c r="N18" i="15"/>
  <c r="O17" i="15"/>
  <c r="N17" i="15"/>
  <c r="O16" i="15"/>
  <c r="N16" i="15"/>
  <c r="O15" i="15"/>
  <c r="N15" i="15"/>
  <c r="O14" i="15"/>
  <c r="N14" i="15"/>
  <c r="O13" i="15"/>
  <c r="N13" i="15"/>
  <c r="O12" i="15"/>
  <c r="N12" i="15"/>
  <c r="O9" i="15"/>
  <c r="N9" i="15"/>
  <c r="O8" i="15"/>
  <c r="N8" i="15"/>
  <c r="O7" i="15"/>
  <c r="N7" i="15"/>
  <c r="F234" i="15"/>
  <c r="F233" i="15"/>
  <c r="F231" i="15"/>
  <c r="F229" i="15"/>
  <c r="F227" i="15"/>
  <c r="F226" i="15"/>
  <c r="F224" i="15"/>
  <c r="F223" i="15"/>
  <c r="A223" i="15"/>
  <c r="A224" i="15" s="1"/>
  <c r="F222" i="15"/>
  <c r="F221" i="15"/>
  <c r="F219" i="15"/>
  <c r="F218" i="15"/>
  <c r="A218" i="15"/>
  <c r="A219" i="15" s="1"/>
  <c r="F217" i="15"/>
  <c r="F215" i="15"/>
  <c r="F214" i="15"/>
  <c r="F213" i="15"/>
  <c r="F212" i="15"/>
  <c r="F211" i="15"/>
  <c r="F210" i="15"/>
  <c r="F209" i="15"/>
  <c r="F208" i="15"/>
  <c r="F207" i="15"/>
  <c r="F206" i="15"/>
  <c r="F205" i="15"/>
  <c r="A205" i="15"/>
  <c r="A206" i="15" s="1"/>
  <c r="A207" i="15" s="1"/>
  <c r="A208" i="15" s="1"/>
  <c r="A209" i="15" s="1"/>
  <c r="A210" i="15" s="1"/>
  <c r="A211" i="15" s="1"/>
  <c r="A212" i="15" s="1"/>
  <c r="A213" i="15" s="1"/>
  <c r="A214" i="15" s="1"/>
  <c r="A215" i="15" s="1"/>
  <c r="F204" i="15"/>
  <c r="F202" i="15"/>
  <c r="F201" i="15"/>
  <c r="F200" i="15"/>
  <c r="F199" i="15"/>
  <c r="A199" i="15"/>
  <c r="A200" i="15" s="1"/>
  <c r="A201" i="15" s="1"/>
  <c r="A202" i="15" s="1"/>
  <c r="F198" i="15"/>
  <c r="F196" i="15"/>
  <c r="F195" i="15"/>
  <c r="F194" i="15"/>
  <c r="A194" i="15"/>
  <c r="A195" i="15" s="1"/>
  <c r="A196" i="15" s="1"/>
  <c r="F193" i="15"/>
  <c r="F191" i="15"/>
  <c r="F190" i="15"/>
  <c r="F189" i="15"/>
  <c r="F188" i="15"/>
  <c r="F187" i="15"/>
  <c r="F186" i="15"/>
  <c r="F185" i="15"/>
  <c r="F184" i="15"/>
  <c r="F183" i="15"/>
  <c r="F182" i="15"/>
  <c r="F181" i="15"/>
  <c r="F180" i="15"/>
  <c r="F179" i="15"/>
  <c r="F178" i="15"/>
  <c r="F177" i="15"/>
  <c r="F176" i="15"/>
  <c r="F175" i="15"/>
  <c r="F174" i="15"/>
  <c r="F173" i="15"/>
  <c r="F172" i="15"/>
  <c r="F171" i="15"/>
  <c r="F170" i="15"/>
  <c r="F169" i="15"/>
  <c r="F168" i="15"/>
  <c r="F167" i="15"/>
  <c r="F166" i="15"/>
  <c r="F165" i="15"/>
  <c r="F164" i="15"/>
  <c r="F163" i="15"/>
  <c r="F162" i="15"/>
  <c r="F161" i="15"/>
  <c r="A161" i="15"/>
  <c r="A162" i="15" s="1"/>
  <c r="A163" i="15" s="1"/>
  <c r="A164" i="15" s="1"/>
  <c r="A165" i="15" s="1"/>
  <c r="A166" i="15" s="1"/>
  <c r="A167" i="15" s="1"/>
  <c r="A168" i="15" s="1"/>
  <c r="A169" i="15" s="1"/>
  <c r="A170" i="15" s="1"/>
  <c r="A171" i="15" s="1"/>
  <c r="A172" i="15" s="1"/>
  <c r="A173" i="15" s="1"/>
  <c r="A174" i="15" s="1"/>
  <c r="A175" i="15" s="1"/>
  <c r="A176" i="15" s="1"/>
  <c r="A177" i="15" s="1"/>
  <c r="A178" i="15" s="1"/>
  <c r="A179" i="15" s="1"/>
  <c r="A180" i="15" s="1"/>
  <c r="A181" i="15" s="1"/>
  <c r="A182" i="15" s="1"/>
  <c r="A183" i="15" s="1"/>
  <c r="A184" i="15" s="1"/>
  <c r="A185" i="15" s="1"/>
  <c r="A186" i="15" s="1"/>
  <c r="A187" i="15" s="1"/>
  <c r="A188" i="15" s="1"/>
  <c r="A189" i="15" s="1"/>
  <c r="A190" i="15" s="1"/>
  <c r="A191" i="15" s="1"/>
  <c r="F160" i="15"/>
  <c r="F158" i="15"/>
  <c r="F157" i="15"/>
  <c r="F156" i="15"/>
  <c r="F155" i="15"/>
  <c r="F154" i="15"/>
  <c r="F153" i="15"/>
  <c r="F152" i="15"/>
  <c r="F151" i="15"/>
  <c r="F150" i="15"/>
  <c r="F149" i="15"/>
  <c r="F148" i="15"/>
  <c r="F147" i="15"/>
  <c r="F146" i="15"/>
  <c r="F145" i="15"/>
  <c r="A145" i="15"/>
  <c r="A146" i="15" s="1"/>
  <c r="A147" i="15" s="1"/>
  <c r="A148" i="15" s="1"/>
  <c r="A149" i="15" s="1"/>
  <c r="A150" i="15" s="1"/>
  <c r="A151" i="15" s="1"/>
  <c r="A152" i="15" s="1"/>
  <c r="A153" i="15" s="1"/>
  <c r="A154" i="15" s="1"/>
  <c r="A155" i="15" s="1"/>
  <c r="A156" i="15" s="1"/>
  <c r="A157" i="15" s="1"/>
  <c r="F144" i="15"/>
  <c r="F142" i="15"/>
  <c r="F141" i="15"/>
  <c r="F140" i="15"/>
  <c r="F139" i="15"/>
  <c r="F138" i="15"/>
  <c r="F137" i="15"/>
  <c r="F136" i="15"/>
  <c r="F135" i="15"/>
  <c r="F134" i="15"/>
  <c r="F133" i="15"/>
  <c r="A133" i="15"/>
  <c r="A134" i="15" s="1"/>
  <c r="A135" i="15" s="1"/>
  <c r="A136" i="15" s="1"/>
  <c r="A137" i="15" s="1"/>
  <c r="A138" i="15" s="1"/>
  <c r="A139" i="15" s="1"/>
  <c r="A140" i="15" s="1"/>
  <c r="A141" i="15" s="1"/>
  <c r="A142" i="15" s="1"/>
  <c r="F132" i="15"/>
  <c r="F130" i="15"/>
  <c r="F129" i="15"/>
  <c r="F128" i="15"/>
  <c r="F127" i="15"/>
  <c r="F126" i="15"/>
  <c r="F125" i="15"/>
  <c r="F124" i="15"/>
  <c r="F123" i="15"/>
  <c r="F122" i="15"/>
  <c r="F121" i="15"/>
  <c r="F120" i="15"/>
  <c r="F119" i="15"/>
  <c r="F118" i="15"/>
  <c r="F117" i="15"/>
  <c r="F116" i="15"/>
  <c r="F115" i="15"/>
  <c r="F114" i="15"/>
  <c r="F113" i="15"/>
  <c r="F112" i="15"/>
  <c r="F111" i="15"/>
  <c r="F110" i="15"/>
  <c r="F109" i="15"/>
  <c r="F108" i="15"/>
  <c r="F107" i="15"/>
  <c r="F106" i="15"/>
  <c r="A106" i="15"/>
  <c r="A107" i="15" s="1"/>
  <c r="A108" i="15" s="1"/>
  <c r="A109" i="15" s="1"/>
  <c r="A110" i="15" s="1"/>
  <c r="A111" i="15" s="1"/>
  <c r="A112" i="15" s="1"/>
  <c r="A113" i="15" s="1"/>
  <c r="A114" i="15" s="1"/>
  <c r="A115" i="15" s="1"/>
  <c r="A116" i="15" s="1"/>
  <c r="A117" i="15" s="1"/>
  <c r="A118" i="15" s="1"/>
  <c r="A119" i="15" s="1"/>
  <c r="A120" i="15" s="1"/>
  <c r="A121" i="15" s="1"/>
  <c r="A122" i="15" s="1"/>
  <c r="A123" i="15" s="1"/>
  <c r="A124" i="15" s="1"/>
  <c r="A125" i="15" s="1"/>
  <c r="A126" i="15" s="1"/>
  <c r="A127" i="15" s="1"/>
  <c r="A128" i="15" s="1"/>
  <c r="A129" i="15" s="1"/>
  <c r="A130" i="15" s="1"/>
  <c r="F105" i="15"/>
  <c r="F103" i="15"/>
  <c r="F102" i="15"/>
  <c r="F101" i="15"/>
  <c r="F100" i="15"/>
  <c r="F99" i="15"/>
  <c r="F98" i="15"/>
  <c r="F97" i="15"/>
  <c r="F96" i="15"/>
  <c r="F95" i="15"/>
  <c r="F94" i="15"/>
  <c r="F93" i="15"/>
  <c r="F92" i="15"/>
  <c r="F91" i="15"/>
  <c r="F90" i="15"/>
  <c r="F89" i="15"/>
  <c r="F88" i="15"/>
  <c r="F87" i="15"/>
  <c r="F86" i="15"/>
  <c r="F85" i="15"/>
  <c r="F84" i="15"/>
  <c r="A84" i="15"/>
  <c r="A85" i="15" s="1"/>
  <c r="A86" i="15" s="1"/>
  <c r="A87" i="15" s="1"/>
  <c r="A88" i="15" s="1"/>
  <c r="A89" i="15" s="1"/>
  <c r="A90" i="15" s="1"/>
  <c r="A91" i="15" s="1"/>
  <c r="A92" i="15" s="1"/>
  <c r="A93" i="15" s="1"/>
  <c r="A94" i="15" s="1"/>
  <c r="A95" i="15" s="1"/>
  <c r="A96" i="15" s="1"/>
  <c r="A97" i="15" s="1"/>
  <c r="A98" i="15" s="1"/>
  <c r="A99" i="15" s="1"/>
  <c r="A100" i="15" s="1"/>
  <c r="A101" i="15" s="1"/>
  <c r="A102" i="15" s="1"/>
  <c r="A103" i="15" s="1"/>
  <c r="F83" i="15"/>
  <c r="F81" i="15"/>
  <c r="F80" i="15"/>
  <c r="F79" i="15"/>
  <c r="F78" i="15"/>
  <c r="F77" i="15"/>
  <c r="F76" i="15"/>
  <c r="F75" i="15"/>
  <c r="F74" i="15"/>
  <c r="F73" i="15"/>
  <c r="F72" i="15"/>
  <c r="F71" i="15"/>
  <c r="F70" i="15"/>
  <c r="A70" i="15"/>
  <c r="A71" i="15" s="1"/>
  <c r="A72" i="15" s="1"/>
  <c r="A73" i="15" s="1"/>
  <c r="A74" i="15" s="1"/>
  <c r="A75" i="15" s="1"/>
  <c r="A76" i="15" s="1"/>
  <c r="A77" i="15" s="1"/>
  <c r="A78" i="15" s="1"/>
  <c r="A79" i="15" s="1"/>
  <c r="A80" i="15" s="1"/>
  <c r="A81" i="15" s="1"/>
  <c r="F69" i="15"/>
  <c r="F67" i="15"/>
  <c r="F65" i="15"/>
  <c r="F64" i="15"/>
  <c r="F63" i="15"/>
  <c r="F62" i="15"/>
  <c r="F61" i="15"/>
  <c r="F60" i="15"/>
  <c r="F59" i="15"/>
  <c r="F58" i="15"/>
  <c r="F57" i="15"/>
  <c r="F56" i="15"/>
  <c r="F55" i="15"/>
  <c r="F54" i="15"/>
  <c r="F53" i="15"/>
  <c r="F52" i="15"/>
  <c r="F51" i="15"/>
  <c r="F50" i="15"/>
  <c r="F49" i="15"/>
  <c r="F48" i="15"/>
  <c r="F47" i="15"/>
  <c r="A47" i="15"/>
  <c r="A48" i="15" s="1"/>
  <c r="A49" i="15" s="1"/>
  <c r="A50" i="15" s="1"/>
  <c r="A51" i="15" s="1"/>
  <c r="A52" i="15" s="1"/>
  <c r="A53" i="15" s="1"/>
  <c r="A54" i="15" s="1"/>
  <c r="A55" i="15" s="1"/>
  <c r="A56" i="15" s="1"/>
  <c r="A57" i="15" s="1"/>
  <c r="A58" i="15" s="1"/>
  <c r="A59" i="15" s="1"/>
  <c r="A60" i="15" s="1"/>
  <c r="A61" i="15" s="1"/>
  <c r="A62" i="15" s="1"/>
  <c r="A63" i="15" s="1"/>
  <c r="A64" i="15" s="1"/>
  <c r="A65" i="15" s="1"/>
  <c r="F46" i="15"/>
  <c r="F44" i="15"/>
  <c r="F43" i="15"/>
  <c r="F42" i="15"/>
  <c r="F41" i="15"/>
  <c r="F40" i="15"/>
  <c r="F39" i="15"/>
  <c r="F38" i="15"/>
  <c r="F37" i="15"/>
  <c r="F36" i="15"/>
  <c r="F35" i="15"/>
  <c r="A35" i="15"/>
  <c r="A36" i="15" s="1"/>
  <c r="A37" i="15" s="1"/>
  <c r="A38" i="15" s="1"/>
  <c r="A39" i="15" s="1"/>
  <c r="A40" i="15" s="1"/>
  <c r="A41" i="15" s="1"/>
  <c r="A42" i="15" s="1"/>
  <c r="A43" i="15" s="1"/>
  <c r="A44" i="15" s="1"/>
  <c r="F34" i="15"/>
  <c r="F32" i="15"/>
  <c r="F31" i="15"/>
  <c r="F30" i="15"/>
  <c r="F29" i="15"/>
  <c r="F28" i="15"/>
  <c r="F27" i="15"/>
  <c r="F26" i="15"/>
  <c r="F25" i="15"/>
  <c r="F24" i="15"/>
  <c r="F22" i="15"/>
  <c r="F21" i="15"/>
  <c r="F20" i="15"/>
  <c r="F19" i="15"/>
  <c r="F18" i="15"/>
  <c r="F17" i="15"/>
  <c r="F16" i="15"/>
  <c r="F15" i="15"/>
  <c r="A15" i="15"/>
  <c r="A16" i="15" s="1"/>
  <c r="A17" i="15" s="1"/>
  <c r="A18" i="15" s="1"/>
  <c r="A19" i="15" s="1"/>
  <c r="A20" i="15" s="1"/>
  <c r="A21" i="15" s="1"/>
  <c r="A22" i="15" s="1"/>
  <c r="F14" i="15"/>
  <c r="F13" i="15"/>
  <c r="A13" i="15"/>
  <c r="F12" i="15"/>
  <c r="F9" i="15"/>
  <c r="F8" i="15"/>
  <c r="F7" i="15"/>
  <c r="F6" i="15"/>
  <c r="R236" i="15" l="1"/>
  <c r="R237" i="15" s="1"/>
  <c r="R238" i="15" s="1"/>
  <c r="E6" i="12" s="1"/>
  <c r="E8" i="12" s="1"/>
  <c r="E11" i="12" s="1"/>
  <c r="E14" i="12" s="1"/>
  <c r="E17" i="12" s="1"/>
  <c r="F236" i="15"/>
  <c r="O236" i="15"/>
  <c r="N236" i="15"/>
  <c r="D8" i="12"/>
  <c r="D11" i="12" s="1"/>
  <c r="C8" i="12"/>
  <c r="C11" i="12" l="1"/>
  <c r="C14" i="12" s="1"/>
  <c r="C17" i="12" s="1"/>
  <c r="F237" i="15"/>
  <c r="F238" i="15" s="1"/>
</calcChain>
</file>

<file path=xl/sharedStrings.xml><?xml version="1.0" encoding="utf-8"?>
<sst xmlns="http://schemas.openxmlformats.org/spreadsheetml/2006/main" count="1243" uniqueCount="589">
  <si>
    <t>被告已付款</t>
    <phoneticPr fontId="1" type="noConversion"/>
  </si>
  <si>
    <t>已付人造石、衛浴設備款項</t>
    <phoneticPr fontId="1" type="noConversion"/>
  </si>
  <si>
    <t>人造石、衛浴設備款項之遲延利息</t>
    <phoneticPr fontId="1" type="noConversion"/>
  </si>
  <si>
    <t>金額</t>
    <phoneticPr fontId="1" type="noConversion"/>
  </si>
  <si>
    <t>項次</t>
    <phoneticPr fontId="1" type="noConversion"/>
  </si>
  <si>
    <t>內容</t>
    <phoneticPr fontId="1" type="noConversion"/>
  </si>
  <si>
    <t>本院認定</t>
    <phoneticPr fontId="1" type="noConversion"/>
  </si>
  <si>
    <t>兩造不爭執</t>
    <phoneticPr fontId="1" type="noConversion"/>
  </si>
  <si>
    <t>備註</t>
    <phoneticPr fontId="1" type="noConversion"/>
  </si>
  <si>
    <t>附表1</t>
    <phoneticPr fontId="1" type="noConversion"/>
  </si>
  <si>
    <t>數量</t>
    <phoneticPr fontId="1" type="noConversion"/>
  </si>
  <si>
    <t>單價</t>
    <phoneticPr fontId="1" type="noConversion"/>
  </si>
  <si>
    <t>複價</t>
    <phoneticPr fontId="1" type="noConversion"/>
  </si>
  <si>
    <t>鑑定單位意見</t>
    <phoneticPr fontId="1" type="noConversion"/>
  </si>
  <si>
    <t>實際數量</t>
    <phoneticPr fontId="1" type="noConversion"/>
  </si>
  <si>
    <t>市場單價(低)</t>
    <phoneticPr fontId="1" type="noConversion"/>
  </si>
  <si>
    <t>市場單價(高)</t>
    <phoneticPr fontId="1" type="noConversion"/>
  </si>
  <si>
    <t>市場總價(低)</t>
    <phoneticPr fontId="1" type="noConversion"/>
  </si>
  <si>
    <t>市場總價(高)</t>
    <phoneticPr fontId="1" type="noConversion"/>
  </si>
  <si>
    <t>式</t>
    <phoneticPr fontId="1" type="noConversion"/>
  </si>
  <si>
    <t>兩造皆表達梯廳地板有保護，意見相同，面積是1.2坪，以6分發泡板施作，價格市價每坪2600元，還需外加工資。</t>
    <phoneticPr fontId="1" type="noConversion"/>
  </si>
  <si>
    <t>坪</t>
    <phoneticPr fontId="1" type="noConversion"/>
  </si>
  <si>
    <t>經現場丈量得到梯廳間地面保護共幾6.3坪，2分甲板每坪市場單價約400元。膠帶約需2/3卷，每卷20元，是故每坪保護連工帶料650元應為合理。</t>
    <phoneticPr fontId="1" type="noConversion"/>
  </si>
  <si>
    <t>尺</t>
    <phoneticPr fontId="1" type="noConversion"/>
  </si>
  <si>
    <t>經現場丈量得到梯廳間外牆保護共86尺，2分甲板每坪市場單價約400元。膠帶約需2/3卷，每卷20元，是故每尺連工帶料700元不合理。</t>
    <phoneticPr fontId="1" type="noConversion"/>
  </si>
  <si>
    <t>經現場丈量得到全室客廳、房間、浴室保護地面保護共64坪，一分甲板每坪市場單價約50元。膠帶約需2/3卷，每卷20元，瓦楞板每片20元，是故每坪連工帶料550元應為合理。</t>
    <phoneticPr fontId="1" type="noConversion"/>
  </si>
  <si>
    <t>間</t>
    <phoneticPr fontId="1" type="noConversion"/>
  </si>
  <si>
    <t>經現場丈量平面天花板約1.3坪，小房間損料多，進位為兩坪也屬合理。</t>
    <phoneticPr fontId="1" type="noConversion"/>
  </si>
  <si>
    <t>經現場丈量平面天花板約2.6坪，小房間損料多，進位為3 坪也屬合理。</t>
    <phoneticPr fontId="1" type="noConversion"/>
  </si>
  <si>
    <t>現場丈量34坪</t>
    <phoneticPr fontId="1" type="noConversion"/>
  </si>
  <si>
    <t>經現場丈量平面天花板約7.1坪。</t>
    <phoneticPr fontId="1" type="noConversion"/>
  </si>
  <si>
    <t>經現場丈量平面天花板約2.2坪。</t>
    <phoneticPr fontId="1" type="noConversion"/>
  </si>
  <si>
    <t>經現場丈量平面天花板約1.4坪，小房間損料多，進位為兩坪也屬合理。</t>
    <phoneticPr fontId="1" type="noConversion"/>
  </si>
  <si>
    <t>經現場丈量平面天花板約1.1坪，小房間損料多，進位為兩坪也屬合理。</t>
    <phoneticPr fontId="1" type="noConversion"/>
  </si>
  <si>
    <t>經現場丈量平面天花板約1.8坪，小房間損料多，進位為兩坪也屬合理。</t>
    <phoneticPr fontId="1" type="noConversion"/>
  </si>
  <si>
    <t>經現場丈量平面天花板約4.4坪。</t>
    <phoneticPr fontId="1" type="noConversion"/>
  </si>
  <si>
    <t>經現場丈量平面天花板約5坪。</t>
    <phoneticPr fontId="1" type="noConversion"/>
  </si>
  <si>
    <t>經現場丈量玄關冷氣出迴風口+造型溝縫工程約37.8尺。</t>
    <phoneticPr fontId="1" type="noConversion"/>
  </si>
  <si>
    <t>經現場丈量客廳冷氣出迴風口+造型溝縫工程約59尺。</t>
    <phoneticPr fontId="1" type="noConversion"/>
  </si>
  <si>
    <t>經現場丈量三溫暖冷氣出迴風口+造型溝縫工程約4尺。</t>
    <phoneticPr fontId="1" type="noConversion"/>
  </si>
  <si>
    <t>經現場丈量書房冷氣出迴風口+造型溝縫工程約4尺。</t>
    <phoneticPr fontId="1" type="noConversion"/>
  </si>
  <si>
    <t>經現場丈量餐廳造型垂板約50.2尺。</t>
    <phoneticPr fontId="1" type="noConversion"/>
  </si>
  <si>
    <t>經現場鑑定此圓型吊燈造型簡單樸素，沒有特別的難度，8500元略嫌過高</t>
  </si>
  <si>
    <t>經現場丈量西廚冷氣出迴風口+造型溝縫工程約56尺。</t>
    <phoneticPr fontId="1" type="noConversion"/>
  </si>
  <si>
    <t>經現場丈量主臥冷氣出迴風口+造型溝縫工程約43.5尺。</t>
    <phoneticPr fontId="1" type="noConversion"/>
  </si>
  <si>
    <t>經現場丈量大女兒冷氣出迴風口+造型溝縫工程約37.6尺。</t>
    <phoneticPr fontId="1" type="noConversion"/>
  </si>
  <si>
    <t>經現場丈量二女兒冷氣出迴風口+造型溝縫工程約16.2尺。</t>
    <phoneticPr fontId="1" type="noConversion"/>
  </si>
  <si>
    <t>冷氣維修口市場行情每個600-1500都屬合理。</t>
    <phoneticPr fontId="1" type="noConversion"/>
  </si>
  <si>
    <t>經現場丈量三溫暖窗簾盒約2.4尺。窗簾盒市場行情每尺250-380都屬合理。</t>
    <phoneticPr fontId="1" type="noConversion"/>
  </si>
  <si>
    <t>經現場丈量客廳螢幕盒門片約10尺</t>
    <phoneticPr fontId="1" type="noConversion"/>
  </si>
  <si>
    <t>經現場丈量客廳窗簾盒約19尺。窗簾盒市場行情每尺250-380都屬合理。</t>
    <phoneticPr fontId="1" type="noConversion"/>
  </si>
  <si>
    <t>經現場丈量西廚窗簾盒約19尺。窗簾盒市場行情每尺250-380都屬合理。</t>
    <phoneticPr fontId="1" type="noConversion"/>
  </si>
  <si>
    <t>經現場丈量主臥窗簾盒約13.1尺。窗簾盒市場行情每尺250-380都屬合理。</t>
    <phoneticPr fontId="1" type="noConversion"/>
  </si>
  <si>
    <t>經現場丈量主浴窗簾盒約10.3尺。窗簾盒市場行情每尺250-380都屬合理。</t>
    <phoneticPr fontId="1" type="noConversion"/>
  </si>
  <si>
    <t>經現場丈量大女兒臥房窗簾盒約8.3尺。窗簾盒市場行情每尺250-380都屬合理。</t>
    <phoneticPr fontId="1" type="noConversion"/>
  </si>
  <si>
    <t>經現場丈量大女兒浴室窗簾盒約2.2尺。窗簾盒市場行情每尺250-380都屬合理。</t>
    <phoneticPr fontId="1" type="noConversion"/>
  </si>
  <si>
    <t>經現場丈量二女兒臥室窗簾盒約9.6尺。窗簾盒市場行情每尺250-380都屬合理。</t>
    <phoneticPr fontId="1" type="noConversion"/>
  </si>
  <si>
    <t>M2</t>
    <phoneticPr fontId="1" type="noConversion"/>
  </si>
  <si>
    <t>經現場丈量5分石膏板+2分矽酸鈣板+岩棉約60.5平方公尺。市場行情每平方公尺1100-1400都屬合理。</t>
    <phoneticPr fontId="1" type="noConversion"/>
  </si>
  <si>
    <t xml:space="preserve">經現場丈量主臥更衣室隔間牆約8.4尺  </t>
    <phoneticPr fontId="1" type="noConversion"/>
  </si>
  <si>
    <t>經現場丈量H=226cm</t>
    <phoneticPr fontId="1" type="noConversion"/>
  </si>
  <si>
    <t>樘</t>
    <phoneticPr fontId="1" type="noConversion"/>
  </si>
  <si>
    <t>經現場丈量H=244cm</t>
    <phoneticPr fontId="1" type="noConversion"/>
  </si>
  <si>
    <t>經現場丈量H=233cm</t>
    <phoneticPr fontId="1" type="noConversion"/>
  </si>
  <si>
    <t>經現場丈量H=228cm</t>
    <phoneticPr fontId="1" type="noConversion"/>
  </si>
  <si>
    <t>經現場丈量H=250cm</t>
    <phoneticPr fontId="1" type="noConversion"/>
  </si>
  <si>
    <t>超高9尺</t>
  </si>
  <si>
    <t>經現場丈量H247XW134</t>
    <phoneticPr fontId="1" type="noConversion"/>
  </si>
  <si>
    <t>經現場丈量H=231cm</t>
    <phoneticPr fontId="1" type="noConversion"/>
  </si>
  <si>
    <t>經現場丈量H229XW83</t>
    <phoneticPr fontId="1" type="noConversion"/>
  </si>
  <si>
    <t>經現場丈量H246XW89.5</t>
    <phoneticPr fontId="1" type="noConversion"/>
  </si>
  <si>
    <t>經現場丈量H227XW90</t>
    <phoneticPr fontId="1" type="noConversion"/>
  </si>
  <si>
    <t>經現場丈量H250XW180</t>
    <phoneticPr fontId="1" type="noConversion"/>
  </si>
  <si>
    <t>經現場丈量約10.6尺</t>
    <phoneticPr fontId="1" type="noConversion"/>
  </si>
  <si>
    <t>經現場丈量W=160cm，認屬重複計價</t>
    <phoneticPr fontId="1" type="noConversion"/>
  </si>
  <si>
    <t>經現場丈量約12.4尺</t>
    <phoneticPr fontId="1" type="noConversion"/>
  </si>
  <si>
    <t>經現場丈量W=166cm</t>
    <phoneticPr fontId="1" type="noConversion"/>
  </si>
  <si>
    <t>經現場丈量約9.5尺</t>
    <phoneticPr fontId="1" type="noConversion"/>
  </si>
  <si>
    <t>組</t>
    <phoneticPr fontId="1" type="noConversion"/>
  </si>
  <si>
    <t>經現場丈量約12組</t>
    <phoneticPr fontId="1" type="noConversion"/>
  </si>
  <si>
    <t>經現場丈量H=235.5cm，約17尺</t>
    <phoneticPr fontId="1" type="noConversion"/>
  </si>
  <si>
    <t>經現場丈量H=220cm，約14尺</t>
    <phoneticPr fontId="1" type="noConversion"/>
  </si>
  <si>
    <t>經現場丈量約12尺</t>
    <phoneticPr fontId="1" type="noConversion"/>
  </si>
  <si>
    <t>經現場丈量約9.5尺，抽屜另外計價。</t>
    <phoneticPr fontId="1" type="noConversion"/>
  </si>
  <si>
    <t>抽</t>
    <phoneticPr fontId="1" type="noConversion"/>
  </si>
  <si>
    <t>經現場計算24抽</t>
    <phoneticPr fontId="1" type="noConversion"/>
  </si>
  <si>
    <t>經現場丈量約5.9尺</t>
    <phoneticPr fontId="1" type="noConversion"/>
  </si>
  <si>
    <t>經現場丈量約4.8尺</t>
    <phoneticPr fontId="1" type="noConversion"/>
  </si>
  <si>
    <t>經現場丈量約4尺</t>
    <phoneticPr fontId="1" type="noConversion"/>
  </si>
  <si>
    <t>經現場丈量約8尺</t>
    <phoneticPr fontId="1" type="noConversion"/>
  </si>
  <si>
    <t>經現場丈量約4.1尺</t>
    <phoneticPr fontId="1" type="noConversion"/>
  </si>
  <si>
    <t>25mmX3mmx3組</t>
    <phoneticPr fontId="1" type="noConversion"/>
  </si>
  <si>
    <t>40mmX3mmx4組</t>
    <phoneticPr fontId="1" type="noConversion"/>
  </si>
  <si>
    <t>不需要</t>
    <phoneticPr fontId="1" type="noConversion"/>
  </si>
  <si>
    <t>經現場丈量約1.2坪</t>
    <phoneticPr fontId="1" type="noConversion"/>
  </si>
  <si>
    <t>經現場丈量約6.4坪</t>
    <phoneticPr fontId="1" type="noConversion"/>
  </si>
  <si>
    <t>不需要</t>
  </si>
  <si>
    <t>經現場丈量地面約2.5坪</t>
    <phoneticPr fontId="1" type="noConversion"/>
  </si>
  <si>
    <t>經現場丈量約7.7坪</t>
    <phoneticPr fontId="1" type="noConversion"/>
  </si>
  <si>
    <t>經現場丈量約2.2坪</t>
    <phoneticPr fontId="1" type="noConversion"/>
  </si>
  <si>
    <t>經現場丈量約8.3坪</t>
    <phoneticPr fontId="1" type="noConversion"/>
  </si>
  <si>
    <t>約1.3坪</t>
    <phoneticPr fontId="1" type="noConversion"/>
  </si>
  <si>
    <t>經現場丈量約1.1坪</t>
    <phoneticPr fontId="1" type="noConversion"/>
  </si>
  <si>
    <t>經現場丈量約6.1坪</t>
    <phoneticPr fontId="1" type="noConversion"/>
  </si>
  <si>
    <t>經現場丈量約1.8坪</t>
    <phoneticPr fontId="1" type="noConversion"/>
  </si>
  <si>
    <t>經現場丈量約7.3坪</t>
    <phoneticPr fontId="1" type="noConversion"/>
  </si>
  <si>
    <t>經現場丈量約27.9坪，大面積貼磚單價不應如此高</t>
    <phoneticPr fontId="1" type="noConversion"/>
  </si>
  <si>
    <t>車</t>
    <phoneticPr fontId="1" type="noConversion"/>
  </si>
  <si>
    <t>才</t>
    <phoneticPr fontId="1" type="noConversion"/>
  </si>
  <si>
    <t>經現場丈量約81才</t>
    <phoneticPr fontId="1" type="noConversion"/>
  </si>
  <si>
    <t>片</t>
    <phoneticPr fontId="1" type="noConversion"/>
  </si>
  <si>
    <t>工</t>
    <phoneticPr fontId="1" type="noConversion"/>
  </si>
  <si>
    <t>此處估計12-16工應可完成</t>
    <phoneticPr fontId="1" type="noConversion"/>
  </si>
  <si>
    <t>12-16</t>
    <phoneticPr fontId="1" type="noConversion"/>
  </si>
  <si>
    <t>依現場觀察確實有做磁磚填膠</t>
    <phoneticPr fontId="1" type="noConversion"/>
  </si>
  <si>
    <t>單位</t>
  </si>
  <si>
    <t>數量</t>
  </si>
  <si>
    <t>單價</t>
  </si>
  <si>
    <t>複價</t>
  </si>
  <si>
    <t>一</t>
    <phoneticPr fontId="5" type="noConversion"/>
  </si>
  <si>
    <t>保護工程</t>
    <phoneticPr fontId="5" type="noConversion"/>
  </si>
  <si>
    <t>1</t>
    <phoneticPr fontId="5" type="noConversion"/>
  </si>
  <si>
    <t>梯間出口ㄇ型保護</t>
    <phoneticPr fontId="5" type="noConversion"/>
  </si>
  <si>
    <t>式</t>
    <phoneticPr fontId="5" type="noConversion"/>
  </si>
  <si>
    <t>6分發泡板</t>
    <phoneticPr fontId="5" type="noConversion"/>
  </si>
  <si>
    <t>價格過高</t>
    <phoneticPr fontId="5" type="noConversion"/>
  </si>
  <si>
    <t>2</t>
    <phoneticPr fontId="5" type="noConversion"/>
  </si>
  <si>
    <t>5樓梯廳間地面保護</t>
    <phoneticPr fontId="5" type="noConversion"/>
  </si>
  <si>
    <t>坪</t>
    <phoneticPr fontId="5" type="noConversion"/>
  </si>
  <si>
    <t>2分夾板</t>
    <phoneticPr fontId="5" type="noConversion"/>
  </si>
  <si>
    <t>3</t>
    <phoneticPr fontId="5" type="noConversion"/>
  </si>
  <si>
    <t>5樓梯廳間外牆保護</t>
    <phoneticPr fontId="5" type="noConversion"/>
  </si>
  <si>
    <t>尺</t>
    <phoneticPr fontId="5" type="noConversion"/>
  </si>
  <si>
    <t>4</t>
    <phoneticPr fontId="5" type="noConversion"/>
  </si>
  <si>
    <t>全室客廳、房間、浴室保護</t>
    <phoneticPr fontId="5" type="noConversion"/>
  </si>
  <si>
    <t>三層保護</t>
    <phoneticPr fontId="5" type="noConversion"/>
  </si>
  <si>
    <t>二</t>
    <phoneticPr fontId="5" type="noConversion"/>
  </si>
  <si>
    <t>木作工程</t>
    <phoneticPr fontId="5" type="noConversion"/>
  </si>
  <si>
    <t>壹</t>
    <phoneticPr fontId="5" type="noConversion"/>
  </si>
  <si>
    <t>全室平面天花板工程</t>
    <phoneticPr fontId="5" type="noConversion"/>
  </si>
  <si>
    <t>施工出入口平面天花板</t>
    <phoneticPr fontId="5" type="noConversion"/>
  </si>
  <si>
    <t>間</t>
    <phoneticPr fontId="5" type="noConversion"/>
  </si>
  <si>
    <t>日本麗仕防火板</t>
    <phoneticPr fontId="5" type="noConversion"/>
  </si>
  <si>
    <t>原告報價遠高於一般施作價格250元/尺</t>
    <phoneticPr fontId="5" type="noConversion"/>
  </si>
  <si>
    <t>三溫暖平面天花板</t>
    <phoneticPr fontId="5" type="noConversion"/>
  </si>
  <si>
    <t>廚房平面天花板</t>
    <phoneticPr fontId="5" type="noConversion"/>
  </si>
  <si>
    <t>玄關、客廳、西廚、書房、走道平面天花板</t>
    <phoneticPr fontId="5" type="noConversion"/>
  </si>
  <si>
    <t>日本麗仕防火板+台灣防腐角材</t>
    <phoneticPr fontId="5" type="noConversion"/>
  </si>
  <si>
    <t>主臥平面天花板</t>
    <phoneticPr fontId="5" type="noConversion"/>
  </si>
  <si>
    <t>主浴平面天花板</t>
    <phoneticPr fontId="5" type="noConversion"/>
  </si>
  <si>
    <t>客浴平面天花板</t>
    <phoneticPr fontId="5" type="noConversion"/>
  </si>
  <si>
    <t>大女兒浴室平面天花板</t>
    <phoneticPr fontId="5" type="noConversion"/>
  </si>
  <si>
    <t>二女兒浴室平面天花板</t>
    <phoneticPr fontId="5" type="noConversion"/>
  </si>
  <si>
    <t>大女兒臥房平面天花板</t>
    <phoneticPr fontId="5" type="noConversion"/>
  </si>
  <si>
    <t>二女兒臥房平面天花板</t>
    <phoneticPr fontId="5" type="noConversion"/>
  </si>
  <si>
    <t>貳</t>
    <phoneticPr fontId="5" type="noConversion"/>
  </si>
  <si>
    <t>全室立面天花板垂板工程</t>
    <phoneticPr fontId="5" type="noConversion"/>
  </si>
  <si>
    <t>玄關弧形造型垂板</t>
    <phoneticPr fontId="5" type="noConversion"/>
  </si>
  <si>
    <t>不爭執</t>
    <phoneticPr fontId="5" type="noConversion"/>
  </si>
  <si>
    <t>2</t>
  </si>
  <si>
    <t>三溫暖造型垂板</t>
    <phoneticPr fontId="5" type="noConversion"/>
  </si>
  <si>
    <t>3</t>
  </si>
  <si>
    <t>客廳圓弧形造型垂板</t>
    <phoneticPr fontId="5" type="noConversion"/>
  </si>
  <si>
    <t>彎曲板+防火板</t>
    <phoneticPr fontId="5" type="noConversion"/>
  </si>
  <si>
    <t>4</t>
  </si>
  <si>
    <t>餐廳圓弧型造型垂板</t>
    <phoneticPr fontId="5" type="noConversion"/>
  </si>
  <si>
    <t>5</t>
  </si>
  <si>
    <t>西廚圓弧型造型垂板</t>
    <phoneticPr fontId="5" type="noConversion"/>
  </si>
  <si>
    <t>6</t>
  </si>
  <si>
    <t>書房外走道上升崁燈垂板</t>
    <phoneticPr fontId="5" type="noConversion"/>
  </si>
  <si>
    <t>7</t>
  </si>
  <si>
    <t>主臥圓弧形造型垂板</t>
    <phoneticPr fontId="5" type="noConversion"/>
  </si>
  <si>
    <t>8</t>
  </si>
  <si>
    <t>大女兒圓弧形造型垂板</t>
    <phoneticPr fontId="5" type="noConversion"/>
  </si>
  <si>
    <t>9</t>
  </si>
  <si>
    <t>二女兒圓弧形造型垂板</t>
    <phoneticPr fontId="5" type="noConversion"/>
  </si>
  <si>
    <t>參</t>
    <phoneticPr fontId="5" type="noConversion"/>
  </si>
  <si>
    <t>冷氣出迴風口+造型溝縫工程</t>
    <phoneticPr fontId="5" type="noConversion"/>
  </si>
  <si>
    <t>玄關冷氣出迴風口(15公分)</t>
    <phoneticPr fontId="5" type="noConversion"/>
  </si>
  <si>
    <t>含造型溝縫</t>
    <phoneticPr fontId="5" type="noConversion"/>
  </si>
  <si>
    <t>出風口是否應是以每開挖的口計價，而非以全室計價，且每個出風口應為10cm</t>
    <phoneticPr fontId="5" type="noConversion"/>
  </si>
  <si>
    <t>客廳冷氣出迴風口(15公分)</t>
    <phoneticPr fontId="5" type="noConversion"/>
  </si>
  <si>
    <t>三溫暖冷氣出風口</t>
    <phoneticPr fontId="5" type="noConversion"/>
  </si>
  <si>
    <t>書房冷氣出風口</t>
    <phoneticPr fontId="5" type="noConversion"/>
  </si>
  <si>
    <t>木心板</t>
    <phoneticPr fontId="5" type="noConversion"/>
  </si>
  <si>
    <t>餐廳造型垂板</t>
    <phoneticPr fontId="5" type="noConversion"/>
  </si>
  <si>
    <t>「貳 、4餐廳圓弧形造型垂板」已包含造型溝縫費用，此部分屬重複計價</t>
    <phoneticPr fontId="5" type="noConversion"/>
  </si>
  <si>
    <t>餐廳圓形吊燈造型</t>
    <phoneticPr fontId="5" type="noConversion"/>
  </si>
  <si>
    <t>可彎板</t>
    <phoneticPr fontId="5" type="noConversion"/>
  </si>
  <si>
    <t>上項面貼可米亞板</t>
    <phoneticPr fontId="5" type="noConversion"/>
  </si>
  <si>
    <t>西廚冷氣出迴風口(15公分)</t>
    <phoneticPr fontId="5" type="noConversion"/>
  </si>
  <si>
    <t>出風口應是以每開挖的口計價，而非以全室計價，且每個出風口應為10cm</t>
    <phoneticPr fontId="5" type="noConversion"/>
  </si>
  <si>
    <t>主臥冷氣出迴風口(15公分)</t>
    <phoneticPr fontId="5" type="noConversion"/>
  </si>
  <si>
    <t>大女兒臥房冷氣出迴風口(15公分)</t>
    <phoneticPr fontId="5" type="noConversion"/>
  </si>
  <si>
    <t>二女兒臥房冷氣出迴風口(15公分)</t>
    <phoneticPr fontId="5" type="noConversion"/>
  </si>
  <si>
    <t>肆</t>
    <phoneticPr fontId="5" type="noConversion"/>
  </si>
  <si>
    <t>冷氣維修口及窗簾盒工程</t>
    <phoneticPr fontId="5" type="noConversion"/>
  </si>
  <si>
    <t>施工出入口冷氣基座</t>
    <phoneticPr fontId="5" type="noConversion"/>
  </si>
  <si>
    <t>三溫暖冷氣維修口</t>
    <phoneticPr fontId="5" type="noConversion"/>
  </si>
  <si>
    <t>價格太高之前
為1200元/式</t>
    <phoneticPr fontId="5" type="noConversion"/>
  </si>
  <si>
    <t>三溫暖窗簾盒</t>
    <phoneticPr fontId="5" type="noConversion"/>
  </si>
  <si>
    <t>項目3、8、10、13至15、18、20均為窗簾盒開孔，被告抗辯報價應相同，被告認原告報價過高。</t>
    <phoneticPr fontId="5" type="noConversion"/>
  </si>
  <si>
    <t>三溫暖抽風機開孔</t>
    <phoneticPr fontId="5" type="noConversion"/>
  </si>
  <si>
    <t>客廳冷氣維修口</t>
    <phoneticPr fontId="5" type="noConversion"/>
  </si>
  <si>
    <t>客廳喇叭開孔</t>
    <phoneticPr fontId="5" type="noConversion"/>
  </si>
  <si>
    <t>客廳螢幕盒門片</t>
    <phoneticPr fontId="5" type="noConversion"/>
  </si>
  <si>
    <t>此工法一樣是開孔，此報價過高，懇請就實際施作價格進行鑑定。</t>
    <phoneticPr fontId="5" type="noConversion"/>
  </si>
  <si>
    <t>客廳窗簾盒</t>
    <phoneticPr fontId="5" type="noConversion"/>
  </si>
  <si>
    <t>項目3、8、10、13至15、18、20均為窗簾盒開孔，報價應相同</t>
  </si>
  <si>
    <t>西廚冷氣維修口</t>
    <phoneticPr fontId="5" type="noConversion"/>
  </si>
  <si>
    <t>西廚窗簾盒</t>
    <phoneticPr fontId="5" type="noConversion"/>
  </si>
  <si>
    <t>項目3、8、10、13至15、18、20均為窗簾盒開孔，報價應相同，不了解為何會有不一樣的報價，故被告認為報價過高。</t>
    <phoneticPr fontId="5" type="noConversion"/>
  </si>
  <si>
    <t>書房冷氣維修口</t>
    <phoneticPr fontId="5" type="noConversion"/>
  </si>
  <si>
    <t>主臥冷氣維修口</t>
    <phoneticPr fontId="5" type="noConversion"/>
  </si>
  <si>
    <t>主臥窗簾盒</t>
    <phoneticPr fontId="5" type="noConversion"/>
  </si>
  <si>
    <t>項目3、8、10、13至15、18、20均為窗簾盒開孔，報價應相同，不了解為何會有不一樣的報價，故被告認為報價過高。</t>
    <phoneticPr fontId="5" type="noConversion"/>
  </si>
  <si>
    <t>主臥盒燈開孔</t>
    <phoneticPr fontId="5" type="noConversion"/>
  </si>
  <si>
    <t>不爭執</t>
  </si>
  <si>
    <t>主浴窗簾盒</t>
    <phoneticPr fontId="5" type="noConversion"/>
  </si>
  <si>
    <t>大女兒臥房冷氣維修口</t>
    <phoneticPr fontId="5" type="noConversion"/>
  </si>
  <si>
    <t>大女兒臥房窗簾盒</t>
    <phoneticPr fontId="5" type="noConversion"/>
  </si>
  <si>
    <t>大女兒浴室窗簾盒</t>
    <phoneticPr fontId="5" type="noConversion"/>
  </si>
  <si>
    <t>二女兒臥房冷氣維修口</t>
    <phoneticPr fontId="5" type="noConversion"/>
  </si>
  <si>
    <t>二女兒臥房窗簾盒</t>
    <phoneticPr fontId="5" type="noConversion"/>
  </si>
  <si>
    <t>伍</t>
    <phoneticPr fontId="5" type="noConversion"/>
  </si>
  <si>
    <t>輕鋼架隔間工程</t>
    <phoneticPr fontId="5" type="noConversion"/>
  </si>
  <si>
    <t>5分石膏板+2分矽酸鈣板+岩棉</t>
    <phoneticPr fontId="5" type="noConversion"/>
  </si>
  <si>
    <t>M2</t>
    <phoneticPr fontId="5" type="noConversion"/>
  </si>
  <si>
    <t>輕鋼架隔間之前報價為1,200元，本次卻提高為 1,300元，被告認為應扣除100元。</t>
    <phoneticPr fontId="5" type="noConversion"/>
  </si>
  <si>
    <t>陸</t>
    <phoneticPr fontId="5" type="noConversion"/>
  </si>
  <si>
    <t>木作造型隔間牆工程</t>
    <phoneticPr fontId="5" type="noConversion"/>
  </si>
  <si>
    <t>玄關右側隔間牆貼烤漆板</t>
    <phoneticPr fontId="5" type="noConversion"/>
  </si>
  <si>
    <t>雙層</t>
    <phoneticPr fontId="5" type="noConversion"/>
  </si>
  <si>
    <t>隔間已有櫃體，無須貼烤漆板，不應計價</t>
    <phoneticPr fontId="5" type="noConversion"/>
  </si>
  <si>
    <t>玄關左側隔間牆貼烤漆板</t>
    <phoneticPr fontId="5" type="noConversion"/>
  </si>
  <si>
    <t>玄關進客廳ㄇ型雙面立體造型牆</t>
    <phoneticPr fontId="5" type="noConversion"/>
  </si>
  <si>
    <t>各層次造型</t>
    <phoneticPr fontId="5" type="noConversion"/>
  </si>
  <si>
    <t>客廳電視牆左側隔間牆貼烤漆板</t>
    <phoneticPr fontId="5" type="noConversion"/>
  </si>
  <si>
    <t>客廳電視右牆左側隔間牆貼烤漆板</t>
    <phoneticPr fontId="5" type="noConversion"/>
  </si>
  <si>
    <t>客廳西廚間造型牆</t>
    <phoneticPr fontId="5" type="noConversion"/>
  </si>
  <si>
    <t>客廳儲物櫃右側造型隔間牆貼烤漆板</t>
    <phoneticPr fontId="5" type="noConversion"/>
  </si>
  <si>
    <t>展示櫃左側造型隔間牆貼烤漆板</t>
    <phoneticPr fontId="5" type="noConversion"/>
  </si>
  <si>
    <t>書房右側造型隔間牆貼烤漆板</t>
    <phoneticPr fontId="5" type="noConversion"/>
  </si>
  <si>
    <t>書房左側造型隔間牆貼烤漆板</t>
    <phoneticPr fontId="5" type="noConversion"/>
  </si>
  <si>
    <t>書房作拉門軌道</t>
    <phoneticPr fontId="5" type="noConversion"/>
  </si>
  <si>
    <t>含軌道五金</t>
    <phoneticPr fontId="5" type="noConversion"/>
  </si>
  <si>
    <t>主臥更衣室隔間牆</t>
    <phoneticPr fontId="5" type="noConversion"/>
  </si>
  <si>
    <t>與柒項目9
有重複計價</t>
    <phoneticPr fontId="5" type="noConversion"/>
  </si>
  <si>
    <t>主臥隔間牆外貼木皮</t>
    <phoneticPr fontId="5" type="noConversion"/>
  </si>
  <si>
    <t>超高8尺</t>
    <phoneticPr fontId="5" type="noConversion"/>
  </si>
  <si>
    <t>柒</t>
    <phoneticPr fontId="5" type="noConversion"/>
  </si>
  <si>
    <t>全室門斗及門片工程</t>
    <phoneticPr fontId="5" type="noConversion"/>
  </si>
  <si>
    <t>之前合作原告門片(含門斗)報價約為18,000元，然此次卻將門片及門斗分開報價，且門片與門斗合計價格高於之前報價40%，故被告認為至少要扣除40%。</t>
    <phoneticPr fontId="5" type="noConversion"/>
  </si>
  <si>
    <t>中廚進餐廳門斗貼彩虹芯</t>
    <phoneticPr fontId="5" type="noConversion"/>
  </si>
  <si>
    <t>大門斗</t>
    <phoneticPr fontId="5" type="noConversion"/>
  </si>
  <si>
    <t>僅側邊施作，
價格過高</t>
    <phoneticPr fontId="5" type="noConversion"/>
  </si>
  <si>
    <t>中廚進餐廳拉門貼彩虹芯</t>
    <phoneticPr fontId="5" type="noConversion"/>
  </si>
  <si>
    <t>樘</t>
    <phoneticPr fontId="5" type="noConversion"/>
  </si>
  <si>
    <t>三溫暖室門斗貼可米亞板</t>
    <phoneticPr fontId="5" type="noConversion"/>
  </si>
  <si>
    <t>三溫暖室門片貼可米亞板</t>
    <phoneticPr fontId="5" type="noConversion"/>
  </si>
  <si>
    <t>主臥超高門斗</t>
    <phoneticPr fontId="5" type="noConversion"/>
  </si>
  <si>
    <t>主臥超高門片子母門</t>
    <phoneticPr fontId="5" type="noConversion"/>
  </si>
  <si>
    <t>主浴門斗貼可米亞板</t>
    <phoneticPr fontId="5" type="noConversion"/>
  </si>
  <si>
    <t>下防水處理</t>
    <phoneticPr fontId="5" type="noConversion"/>
  </si>
  <si>
    <t>主浴門片貼可米亞板</t>
    <phoneticPr fontId="5" type="noConversion"/>
  </si>
  <si>
    <t>主臥更衣室超高拉門</t>
    <phoneticPr fontId="5" type="noConversion"/>
  </si>
  <si>
    <t>客浴門斗貼可米亞板</t>
    <phoneticPr fontId="5" type="noConversion"/>
  </si>
  <si>
    <t>實際高度未過高，無須超高板材，價格過高</t>
    <phoneticPr fontId="5" type="noConversion"/>
  </si>
  <si>
    <t>客浴門片貼可米亞板</t>
    <phoneticPr fontId="5" type="noConversion"/>
  </si>
  <si>
    <t>大女兒臥房超高門斗貼塗裝板</t>
    <phoneticPr fontId="5" type="noConversion"/>
  </si>
  <si>
    <t>大女兒臥房超高門片貼塗裝板</t>
    <phoneticPr fontId="5" type="noConversion"/>
  </si>
  <si>
    <t>大女兒浴室門斗貼可米亞板</t>
    <phoneticPr fontId="5" type="noConversion"/>
  </si>
  <si>
    <t>實際高度未過高，無須超高板材，價格過高，且板材以防水，不清楚為何還要另做防水處理。</t>
    <phoneticPr fontId="5" type="noConversion"/>
  </si>
  <si>
    <t>大女兒房逃生門包門斗</t>
    <phoneticPr fontId="5" type="noConversion"/>
  </si>
  <si>
    <t>大女兒房逃生門</t>
    <phoneticPr fontId="5" type="noConversion"/>
  </si>
  <si>
    <t>二女兒臥房超高門斗貼塗裝板</t>
    <phoneticPr fontId="5" type="noConversion"/>
  </si>
  <si>
    <t>二女兒臥房超高房門貼塗裝板</t>
    <phoneticPr fontId="5" type="noConversion"/>
  </si>
  <si>
    <t>二女兒浴室門斗貼可米亞板</t>
    <phoneticPr fontId="5" type="noConversion"/>
  </si>
  <si>
    <t>二女兒浴室門片貼可米亞板</t>
    <phoneticPr fontId="5" type="noConversion"/>
  </si>
  <si>
    <t>捌</t>
    <phoneticPr fontId="5" type="noConversion"/>
  </si>
  <si>
    <t>全室櫃體及摺疊門工程</t>
    <phoneticPr fontId="5" type="noConversion"/>
  </si>
  <si>
    <t>玄關鞋櫃</t>
    <phoneticPr fontId="5" type="noConversion"/>
  </si>
  <si>
    <t>鞋櫃報價本含有櫃體及門片價格，此三項重複計價</t>
    <phoneticPr fontId="5" type="noConversion"/>
  </si>
  <si>
    <t>玄關ㄇ形鞋櫃</t>
    <phoneticPr fontId="5" type="noConversion"/>
  </si>
  <si>
    <t>玄關鞋櫃折疊門</t>
    <phoneticPr fontId="5" type="noConversion"/>
  </si>
  <si>
    <t>超高8尺用日本摺疊五金</t>
    <phoneticPr fontId="5" type="noConversion"/>
  </si>
  <si>
    <t>餐廳儲物櫃貼富美家美耐板</t>
    <phoneticPr fontId="5" type="noConversion"/>
  </si>
  <si>
    <t>櫃體施作根本無超高的問題，應以櫃體計價</t>
    <phoneticPr fontId="5" type="noConversion"/>
  </si>
  <si>
    <t>儲物室折疊門貼可米亞板</t>
    <phoneticPr fontId="5" type="noConversion"/>
  </si>
  <si>
    <t>儲物室折疊門雙側造型牆</t>
    <phoneticPr fontId="5" type="noConversion"/>
  </si>
  <si>
    <t>用可米亞皮超高8尺</t>
    <phoneticPr fontId="5" type="noConversion"/>
  </si>
  <si>
    <t>與陸、6客廳西廚間造型牆7.客廳除物櫃右側造型隔間牆貼烤漆板8.展示櫃左側造型隔間牆貼烤漆板有重複計價問題</t>
    <phoneticPr fontId="5" type="noConversion"/>
  </si>
  <si>
    <t>餐廳展示櫃</t>
    <phoneticPr fontId="5" type="noConversion"/>
  </si>
  <si>
    <t>餐廳展示櫃造型層板</t>
    <phoneticPr fontId="5" type="noConversion"/>
  </si>
  <si>
    <t>組</t>
    <phoneticPr fontId="5" type="noConversion"/>
  </si>
  <si>
    <t>梯形多層次造型</t>
    <phoneticPr fontId="5" type="noConversion"/>
  </si>
  <si>
    <t>客廳電視高櫃貼可米亞板</t>
    <phoneticPr fontId="5" type="noConversion"/>
  </si>
  <si>
    <t>鍍鈦另計含貼鍍鈦</t>
    <phoneticPr fontId="5" type="noConversion"/>
  </si>
  <si>
    <t>施作高度未超高，但以超高計價</t>
    <phoneticPr fontId="5" type="noConversion"/>
  </si>
  <si>
    <t>主臥衣櫃</t>
    <phoneticPr fontId="5" type="noConversion"/>
  </si>
  <si>
    <t>內防焰板 超高8尺</t>
    <phoneticPr fontId="5" type="noConversion"/>
  </si>
  <si>
    <t>主臥化妝品櫃</t>
    <phoneticPr fontId="5" type="noConversion"/>
  </si>
  <si>
    <t>主臥化妝品櫃特殊鉸鍊五金</t>
    <phoneticPr fontId="5" type="noConversion"/>
  </si>
  <si>
    <t>門厚10公分.地鉸鍊</t>
    <phoneticPr fontId="5" type="noConversion"/>
  </si>
  <si>
    <t>價格過高，超過一般行情價</t>
    <phoneticPr fontId="5" type="noConversion"/>
  </si>
  <si>
    <t>主臥更衣室衣櫃</t>
    <phoneticPr fontId="5" type="noConversion"/>
  </si>
  <si>
    <t>防焰板</t>
    <phoneticPr fontId="5" type="noConversion"/>
  </si>
  <si>
    <t>與柒、項目9主臥更衣室超高拉門及陸、項目12主臥更衣室隔間牆有重複計價</t>
    <phoneticPr fontId="5" type="noConversion"/>
  </si>
  <si>
    <t>主臥床頭牆貼塗裝板</t>
    <phoneticPr fontId="5" type="noConversion"/>
  </si>
  <si>
    <t>上下雙層造型</t>
    <phoneticPr fontId="5" type="noConversion"/>
  </si>
  <si>
    <t>價格過高，單
價應以2000至2500元計價</t>
    <phoneticPr fontId="5" type="noConversion"/>
  </si>
  <si>
    <t>主臥床頭牆左側格柵造型貼可米亞板</t>
    <phoneticPr fontId="5" type="noConversion"/>
  </si>
  <si>
    <t>上下雙層立體造型</t>
    <phoneticPr fontId="5" type="noConversion"/>
  </si>
  <si>
    <t>書房珠寶高櫃</t>
    <phoneticPr fontId="5" type="noConversion"/>
  </si>
  <si>
    <t>內外防焰美耐板</t>
    <phoneticPr fontId="5" type="noConversion"/>
  </si>
  <si>
    <t>本件櫃體非特殊造型，然原告卻以造型計價，其報價過高</t>
    <phoneticPr fontId="5" type="noConversion"/>
  </si>
  <si>
    <t>書房珠寶高櫃抽屜含鎖</t>
    <phoneticPr fontId="5" type="noConversion"/>
  </si>
  <si>
    <t>抽</t>
    <phoneticPr fontId="5" type="noConversion"/>
  </si>
  <si>
    <t>防焰美耐板</t>
    <phoneticPr fontId="5" type="noConversion"/>
  </si>
  <si>
    <t>與16項重複計價</t>
    <phoneticPr fontId="5" type="noConversion"/>
  </si>
  <si>
    <t>大女兒房書桌</t>
    <phoneticPr fontId="5" type="noConversion"/>
  </si>
  <si>
    <t>美耐板</t>
    <phoneticPr fontId="5" type="noConversion"/>
  </si>
  <si>
    <t>均同一處施作，但卻分開計價，有重複計價問題</t>
    <phoneticPr fontId="5" type="noConversion"/>
  </si>
  <si>
    <t>大女兒房吊櫃+燈箱造型</t>
    <phoneticPr fontId="5" type="noConversion"/>
  </si>
  <si>
    <t>可米亞</t>
    <phoneticPr fontId="5" type="noConversion"/>
  </si>
  <si>
    <t>大女兒房造型高櫃</t>
    <phoneticPr fontId="5" type="noConversion"/>
  </si>
  <si>
    <t>內防焰美耐板</t>
    <phoneticPr fontId="5" type="noConversion"/>
  </si>
  <si>
    <t>大女兒房衣櫃</t>
    <phoneticPr fontId="5" type="noConversion"/>
  </si>
  <si>
    <t>大女兒房床頭牆</t>
    <phoneticPr fontId="5" type="noConversion"/>
  </si>
  <si>
    <t>二女兒房小衣櫃</t>
    <phoneticPr fontId="5" type="noConversion"/>
  </si>
  <si>
    <t>二女兒房大衣櫃</t>
    <phoneticPr fontId="5" type="noConversion"/>
  </si>
  <si>
    <t>1.門片滾輪有瑕疵，導致門片掉落，懇請鑑定修補費用。2.一般施作行情為7800元/尺(被證12)，價格過高。</t>
    <phoneticPr fontId="5" type="noConversion"/>
  </si>
  <si>
    <t>二女兒房書桌</t>
    <phoneticPr fontId="5" type="noConversion"/>
  </si>
  <si>
    <t>富美家美耐板</t>
    <phoneticPr fontId="5" type="noConversion"/>
  </si>
  <si>
    <t>二女兒房床頭牆</t>
    <phoneticPr fontId="5" type="noConversion"/>
  </si>
  <si>
    <t>上下層造型</t>
    <phoneticPr fontId="5" type="noConversion"/>
  </si>
  <si>
    <t>玖</t>
    <phoneticPr fontId="5" type="noConversion"/>
  </si>
  <si>
    <t>鍍鈦工程</t>
    <phoneticPr fontId="5" type="noConversion"/>
  </si>
  <si>
    <t>白鐵鏡面20*90</t>
    <phoneticPr fontId="5" type="noConversion"/>
  </si>
  <si>
    <t>天花造型材料</t>
    <phoneticPr fontId="5" type="noConversion"/>
  </si>
  <si>
    <t>白鐵鏡面10*10</t>
    <phoneticPr fontId="5" type="noConversion"/>
  </si>
  <si>
    <t>彎料及10尺精準裁切工資</t>
    <phoneticPr fontId="5" type="noConversion"/>
  </si>
  <si>
    <t>含運費</t>
    <phoneticPr fontId="5" type="noConversion"/>
  </si>
  <si>
    <t>2次拋光鏡面</t>
    <phoneticPr fontId="5" type="noConversion"/>
  </si>
  <si>
    <t>加強亮度</t>
    <phoneticPr fontId="5" type="noConversion"/>
  </si>
  <si>
    <t>白鐵鏡面門框25*3M*3組</t>
    <phoneticPr fontId="5" type="noConversion"/>
  </si>
  <si>
    <t>鏡面料</t>
    <phoneticPr fontId="5" type="noConversion"/>
  </si>
  <si>
    <t>對於各該工項內容是否有確實施作及價格計算方式均有爭執</t>
    <phoneticPr fontId="5" type="noConversion"/>
  </si>
  <si>
    <t>白鐵鏡面門框40*3M*4組</t>
    <phoneticPr fontId="5" type="noConversion"/>
  </si>
  <si>
    <t>雷射工資</t>
    <phoneticPr fontId="5" type="noConversion"/>
  </si>
  <si>
    <t>切鉸鍊及五金位置</t>
    <phoneticPr fontId="5" type="noConversion"/>
  </si>
  <si>
    <t>主浴不鏽鋼隔間牆</t>
    <phoneticPr fontId="5" type="noConversion"/>
  </si>
  <si>
    <t>10公分厚</t>
    <phoneticPr fontId="5" type="noConversion"/>
  </si>
  <si>
    <t>實心框料加工</t>
    <phoneticPr fontId="5" type="noConversion"/>
  </si>
  <si>
    <t>焊接框及焊鎖孔</t>
    <phoneticPr fontId="5" type="noConversion"/>
  </si>
  <si>
    <t>門框方鐵 不銹鋼</t>
    <phoneticPr fontId="5" type="noConversion"/>
  </si>
  <si>
    <t>焊接成型</t>
    <phoneticPr fontId="5" type="noConversion"/>
  </si>
  <si>
    <t>車資</t>
    <phoneticPr fontId="5" type="noConversion"/>
  </si>
  <si>
    <t>送加工車資3趟</t>
    <phoneticPr fontId="5" type="noConversion"/>
  </si>
  <si>
    <t>拾</t>
    <phoneticPr fontId="5" type="noConversion"/>
  </si>
  <si>
    <t>設計變更追加工程含拆除</t>
    <phoneticPr fontId="5" type="noConversion"/>
  </si>
  <si>
    <t>電視牆上方天花修改</t>
    <phoneticPr fontId="5" type="noConversion"/>
  </si>
  <si>
    <t>含拆除</t>
    <phoneticPr fontId="5" type="noConversion"/>
  </si>
  <si>
    <t>西廚隔間牆拆除後加寬</t>
    <phoneticPr fontId="5" type="noConversion"/>
  </si>
  <si>
    <t>展示櫃層板修改工資</t>
    <phoneticPr fontId="5" type="noConversion"/>
  </si>
  <si>
    <t>工</t>
    <phoneticPr fontId="5" type="noConversion"/>
  </si>
  <si>
    <t>展示櫃更改燈具線路另挖孔</t>
    <phoneticPr fontId="5" type="noConversion"/>
  </si>
  <si>
    <t>廚房拉門軌道修改</t>
    <phoneticPr fontId="5" type="noConversion"/>
  </si>
  <si>
    <t>處</t>
    <phoneticPr fontId="5" type="noConversion"/>
  </si>
  <si>
    <t>客廳改螢幕盒</t>
    <phoneticPr fontId="5" type="noConversion"/>
  </si>
  <si>
    <t>餐廳出風口修改</t>
    <phoneticPr fontId="5" type="noConversion"/>
  </si>
  <si>
    <t>主臥衣櫃做好後拆除重作</t>
    <phoneticPr fontId="5" type="noConversion"/>
  </si>
  <si>
    <t>工資材料</t>
    <phoneticPr fontId="5" type="noConversion"/>
  </si>
  <si>
    <t>櫃體在僅施作兩塊層板時，客戶就變更造型，故拆除價格不須這麼高</t>
    <phoneticPr fontId="5" type="noConversion"/>
  </si>
  <si>
    <t>主臥改出風口</t>
    <phoneticPr fontId="5" type="noConversion"/>
  </si>
  <si>
    <t>大女兒房改出風口</t>
    <phoneticPr fontId="5" type="noConversion"/>
  </si>
  <si>
    <t>二女兒房改出風口</t>
    <phoneticPr fontId="5" type="noConversion"/>
  </si>
  <si>
    <t>三間浴室及三間臥房門下打除</t>
    <phoneticPr fontId="5" type="noConversion"/>
  </si>
  <si>
    <t>含工料</t>
    <phoneticPr fontId="5" type="noConversion"/>
  </si>
  <si>
    <t>貼浴室門檻磁磚</t>
    <phoneticPr fontId="5" type="noConversion"/>
  </si>
  <si>
    <t>貼三間房門地磚</t>
    <phoneticPr fontId="5" type="noConversion"/>
  </si>
  <si>
    <t>15</t>
    <phoneticPr fontId="5" type="noConversion"/>
  </si>
  <si>
    <t>三溫暖天花漏水拆除復原</t>
    <phoneticPr fontId="5" type="noConversion"/>
  </si>
  <si>
    <t>拾壹</t>
    <phoneticPr fontId="5" type="noConversion"/>
  </si>
  <si>
    <t>泥作工程</t>
    <phoneticPr fontId="5" type="noConversion"/>
  </si>
  <si>
    <t>三溫暖室整平打牆</t>
    <phoneticPr fontId="5" type="noConversion"/>
  </si>
  <si>
    <t>貼磚工程實際上已包含打牆及貼磚等費用，不應分開計價，故此部分與4、5重複計價的問題。</t>
    <phoneticPr fontId="5" type="noConversion"/>
  </si>
  <si>
    <t>三溫暖室1次防水</t>
    <phoneticPr fontId="5" type="noConversion"/>
  </si>
  <si>
    <t>三溫暖室2次防水</t>
    <phoneticPr fontId="5" type="noConversion"/>
  </si>
  <si>
    <t>三溫暖室貼地磚</t>
    <phoneticPr fontId="5" type="noConversion"/>
  </si>
  <si>
    <t>含水泥砂</t>
    <phoneticPr fontId="5" type="noConversion"/>
  </si>
  <si>
    <t>同項目1</t>
    <phoneticPr fontId="5" type="noConversion"/>
  </si>
  <si>
    <t>三溫暖室貼壁磚</t>
    <phoneticPr fontId="5" type="noConversion"/>
  </si>
  <si>
    <t>中廚整平</t>
    <phoneticPr fontId="5" type="noConversion"/>
  </si>
  <si>
    <t>貼磚工程實際上已包含打牆及貼磚等費用，不應分開計價，此部分與9重複計價的問題。</t>
    <phoneticPr fontId="5" type="noConversion"/>
  </si>
  <si>
    <t>中廚1次防水</t>
    <phoneticPr fontId="5" type="noConversion"/>
  </si>
  <si>
    <t>1.本來房屋就有做防水，無需另作防水(被證13)，亦無施作第2次防水之必要性。
2.就防水工程報價過高，此有報價單為證(被證14)。</t>
    <phoneticPr fontId="5" type="noConversion"/>
  </si>
  <si>
    <t>中廚2次防水</t>
    <phoneticPr fontId="5" type="noConversion"/>
  </si>
  <si>
    <t>中廚貼壁磚</t>
    <phoneticPr fontId="5" type="noConversion"/>
  </si>
  <si>
    <t>同項目6</t>
    <phoneticPr fontId="5" type="noConversion"/>
  </si>
  <si>
    <t>主浴整平打牆</t>
    <phoneticPr fontId="5" type="noConversion"/>
  </si>
  <si>
    <t>貼磚工程實際上已包含打牆及貼磚等費用，不應分開計價，此部分與13、14重複計價。</t>
    <phoneticPr fontId="5" type="noConversion"/>
  </si>
  <si>
    <t>主浴1次防水</t>
    <phoneticPr fontId="5" type="noConversion"/>
  </si>
  <si>
    <t>主浴2次防水</t>
    <phoneticPr fontId="5" type="noConversion"/>
  </si>
  <si>
    <t>主浴貼地磚</t>
    <phoneticPr fontId="5" type="noConversion"/>
  </si>
  <si>
    <t>同項目10，施作有瑕疵</t>
    <phoneticPr fontId="5" type="noConversion"/>
  </si>
  <si>
    <t>主浴貼壁磚</t>
    <phoneticPr fontId="5" type="noConversion"/>
  </si>
  <si>
    <t>公浴地面水泥墊高</t>
    <phoneticPr fontId="5" type="noConversion"/>
  </si>
  <si>
    <t>公浴整平打牆</t>
    <phoneticPr fontId="5" type="noConversion"/>
  </si>
  <si>
    <t>貼磚工程實際上已包含打牆及貼磚等費用，不應分開計價，故此部分與19重複計價。</t>
    <phoneticPr fontId="5" type="noConversion"/>
  </si>
  <si>
    <t>公浴1次防水</t>
    <phoneticPr fontId="5" type="noConversion"/>
  </si>
  <si>
    <t>公浴2次防水</t>
    <phoneticPr fontId="5" type="noConversion"/>
  </si>
  <si>
    <t>公浴貼地磚</t>
    <phoneticPr fontId="5" type="noConversion"/>
  </si>
  <si>
    <t>同項目16</t>
    <phoneticPr fontId="5" type="noConversion"/>
  </si>
  <si>
    <t>公浴貼馬賽克壁磚</t>
    <phoneticPr fontId="5" type="noConversion"/>
  </si>
  <si>
    <t>大女兒浴室整平</t>
    <phoneticPr fontId="5" type="noConversion"/>
  </si>
  <si>
    <t>貼磚工程實際上已包含打牆及貼磚等費用，不應分開計價，故此部分與24、25重複計價</t>
    <phoneticPr fontId="5" type="noConversion"/>
  </si>
  <si>
    <t>大女兒浴室1次防水</t>
    <phoneticPr fontId="5" type="noConversion"/>
  </si>
  <si>
    <t>大女兒浴室2次防水</t>
    <phoneticPr fontId="5" type="noConversion"/>
  </si>
  <si>
    <t>大女兒浴室貼地磚</t>
    <phoneticPr fontId="5" type="noConversion"/>
  </si>
  <si>
    <t>同項目21</t>
    <phoneticPr fontId="5" type="noConversion"/>
  </si>
  <si>
    <t>大女兒浴室貼壁磚</t>
    <phoneticPr fontId="5" type="noConversion"/>
  </si>
  <si>
    <t>二女兒浴室整平</t>
    <phoneticPr fontId="5" type="noConversion"/>
  </si>
  <si>
    <t>貼磚工程實際上已包含打牆及貼磚等費用，不應分開計價，故此部分與27、28重複計價</t>
    <phoneticPr fontId="5" type="noConversion"/>
  </si>
  <si>
    <t>二女兒浴室1次防水</t>
    <phoneticPr fontId="5" type="noConversion"/>
  </si>
  <si>
    <t>二女兒浴室2次防水</t>
    <phoneticPr fontId="5" type="noConversion"/>
  </si>
  <si>
    <t>二女兒浴室貼地磚</t>
    <phoneticPr fontId="5" type="noConversion"/>
  </si>
  <si>
    <t>同項目26</t>
    <phoneticPr fontId="5" type="noConversion"/>
  </si>
  <si>
    <t>二女兒浴室貼壁磚</t>
    <phoneticPr fontId="5" type="noConversion"/>
  </si>
  <si>
    <t>客餐廳、書房、西廚貼地磚</t>
    <phoneticPr fontId="5" type="noConversion"/>
  </si>
  <si>
    <t>因採用的是地磚，非大理石，單價應以3500元計價，價格過高</t>
    <phoneticPr fontId="5" type="noConversion"/>
  </si>
  <si>
    <t>清運垃圾</t>
    <phoneticPr fontId="5" type="noConversion"/>
  </si>
  <si>
    <t>車</t>
    <phoneticPr fontId="5" type="noConversion"/>
  </si>
  <si>
    <t>泥作及木作垃圾</t>
    <phoneticPr fontId="5" type="noConversion"/>
  </si>
  <si>
    <t>貼磚工程實際上已包含打牆及清運垃圾費用，不應分開計價，故此部分不應計價。</t>
    <phoneticPr fontId="5" type="noConversion"/>
  </si>
  <si>
    <t>拾貳</t>
    <phoneticPr fontId="5" type="noConversion"/>
  </si>
  <si>
    <t>人造石工程</t>
    <phoneticPr fontId="5" type="noConversion"/>
  </si>
  <si>
    <t>主浴檯面+水槽</t>
    <phoneticPr fontId="5" type="noConversion"/>
  </si>
  <si>
    <t>客廁檯面+底收</t>
    <phoneticPr fontId="5" type="noConversion"/>
  </si>
  <si>
    <t>大女兒房</t>
    <phoneticPr fontId="5" type="noConversion"/>
  </si>
  <si>
    <t>小女兒房檯面+水槽</t>
    <phoneticPr fontId="5" type="noConversion"/>
  </si>
  <si>
    <t>拾參</t>
    <phoneticPr fontId="5" type="noConversion"/>
  </si>
  <si>
    <t>代購衛浴設備</t>
    <phoneticPr fontId="5" type="noConversion"/>
  </si>
  <si>
    <t>下崁盆LW1536A</t>
    <phoneticPr fontId="5" type="noConversion"/>
  </si>
  <si>
    <t>6.2折 折扣價</t>
    <phoneticPr fontId="5" type="noConversion"/>
  </si>
  <si>
    <t>半崁盆L710CSRETW</t>
    <phoneticPr fontId="5" type="noConversion"/>
  </si>
  <si>
    <t>臉盆LW240CJU</t>
    <phoneticPr fontId="5" type="noConversion"/>
  </si>
  <si>
    <t>水龍頭TTLR301PCS</t>
    <phoneticPr fontId="5" type="noConversion"/>
  </si>
  <si>
    <t>馬桶CW769TW</t>
    <phoneticPr fontId="5" type="noConversion"/>
  </si>
  <si>
    <t>拾肆</t>
    <phoneticPr fontId="5" type="noConversion"/>
  </si>
  <si>
    <t>浴櫃及鏡櫃工程</t>
    <phoneticPr fontId="5" type="noConversion"/>
  </si>
  <si>
    <t>主浴櫃</t>
    <phoneticPr fontId="5" type="noConversion"/>
  </si>
  <si>
    <t>客浴櫃</t>
    <phoneticPr fontId="5" type="noConversion"/>
  </si>
  <si>
    <t>客浴活動實木格柵層板</t>
    <phoneticPr fontId="5" type="noConversion"/>
  </si>
  <si>
    <t>香檜實木</t>
    <phoneticPr fontId="5" type="noConversion"/>
  </si>
  <si>
    <t>大女兒浴櫃</t>
    <phoneticPr fontId="5" type="noConversion"/>
  </si>
  <si>
    <t>大女兒鏡箱</t>
    <phoneticPr fontId="5" type="noConversion"/>
  </si>
  <si>
    <t>大女兒鏡框</t>
    <phoneticPr fontId="5" type="noConversion"/>
  </si>
  <si>
    <t>二女兒浴櫃</t>
    <phoneticPr fontId="5" type="noConversion"/>
  </si>
  <si>
    <t>二女兒鏡櫃含燈座</t>
    <phoneticPr fontId="5" type="noConversion"/>
  </si>
  <si>
    <t>二女兒鏡框</t>
    <phoneticPr fontId="5" type="noConversion"/>
  </si>
  <si>
    <t>大女兒鏡框做好又拆除改為書桌</t>
    <phoneticPr fontId="5" type="noConversion"/>
  </si>
  <si>
    <t>浴櫃使用進口BLUM軌道</t>
    <phoneticPr fontId="5" type="noConversion"/>
  </si>
  <si>
    <t>小女兒浴室鏡箱</t>
    <phoneticPr fontId="5" type="noConversion"/>
  </si>
  <si>
    <t>發泡板+水晶板</t>
    <phoneticPr fontId="5" type="noConversion"/>
  </si>
  <si>
    <t>拾伍</t>
    <phoneticPr fontId="5" type="noConversion"/>
  </si>
  <si>
    <t>造型牆用可米亞皮費用</t>
    <phoneticPr fontId="5" type="noConversion"/>
  </si>
  <si>
    <t>超高8.5尺可米亞皮</t>
    <phoneticPr fontId="5" type="noConversion"/>
  </si>
  <si>
    <t>才</t>
    <phoneticPr fontId="5" type="noConversion"/>
  </si>
  <si>
    <t>本工程僅五處有造型牆(客廳、中廚、展示櫃、書房右側)，但原告於第陸大項已報價，此處有重複價。</t>
    <phoneticPr fontId="5" type="noConversion"/>
  </si>
  <si>
    <t>用4*10夾板做底</t>
    <phoneticPr fontId="5" type="noConversion"/>
  </si>
  <si>
    <t>片</t>
    <phoneticPr fontId="5" type="noConversion"/>
  </si>
  <si>
    <t>安裝鍍鈦及貼皮</t>
    <phoneticPr fontId="5" type="noConversion"/>
  </si>
  <si>
    <t>拾陸</t>
    <phoneticPr fontId="5" type="noConversion"/>
  </si>
  <si>
    <t>安裝天花鍍鈦工資</t>
    <phoneticPr fontId="5" type="noConversion"/>
  </si>
  <si>
    <t>玄關天花安裝</t>
    <phoneticPr fontId="5" type="noConversion"/>
  </si>
  <si>
    <t>客廳天花安裝</t>
    <phoneticPr fontId="5" type="noConversion"/>
  </si>
  <si>
    <t>西廚天花安裝</t>
    <phoneticPr fontId="5" type="noConversion"/>
  </si>
  <si>
    <t>載送裁切鍍鈦車資</t>
    <phoneticPr fontId="5" type="noConversion"/>
  </si>
  <si>
    <t>拾柒</t>
    <phoneticPr fontId="5" type="noConversion"/>
  </si>
  <si>
    <t>代買鋁條燈</t>
    <phoneticPr fontId="5" type="noConversion"/>
  </si>
  <si>
    <t>鋁條燈</t>
    <phoneticPr fontId="5" type="noConversion"/>
  </si>
  <si>
    <t>CM</t>
    <phoneticPr fontId="5" type="noConversion"/>
  </si>
  <si>
    <t>LED專用變壓器</t>
    <phoneticPr fontId="5" type="noConversion"/>
  </si>
  <si>
    <t>拾捌</t>
    <phoneticPr fontId="5" type="noConversion"/>
  </si>
  <si>
    <t>代買把手門檔</t>
    <phoneticPr fontId="5" type="noConversion"/>
  </si>
  <si>
    <t>全室門檔及把手五金</t>
    <phoneticPr fontId="5" type="noConversion"/>
  </si>
  <si>
    <t>拾玖</t>
    <phoneticPr fontId="5" type="noConversion"/>
  </si>
  <si>
    <t>地磚浴壁磚美容工程</t>
    <phoneticPr fontId="5" type="noConversion"/>
  </si>
  <si>
    <t>全室磁磚填膠美容</t>
    <phoneticPr fontId="5" type="noConversion"/>
  </si>
  <si>
    <t>填膠已包含第拾壹項所列貼磚費用，不應計價</t>
    <phoneticPr fontId="5" type="noConversion"/>
  </si>
  <si>
    <t>貳拾</t>
    <phoneticPr fontId="5" type="noConversion"/>
  </si>
  <si>
    <t>粗清工資及清運垃圾</t>
    <phoneticPr fontId="5" type="noConversion"/>
  </si>
  <si>
    <t>粗清</t>
    <phoneticPr fontId="5" type="noConversion"/>
  </si>
  <si>
    <t>3垃圾車</t>
    <phoneticPr fontId="5" type="noConversion"/>
  </si>
  <si>
    <t>台</t>
    <phoneticPr fontId="5" type="noConversion"/>
  </si>
  <si>
    <t>原告主張</t>
    <phoneticPr fontId="1" type="noConversion"/>
  </si>
  <si>
    <t>鑑定報告</t>
    <phoneticPr fontId="1" type="noConversion"/>
  </si>
  <si>
    <t>營業稅(5%)</t>
    <phoneticPr fontId="5" type="noConversion"/>
  </si>
  <si>
    <t>項
次</t>
    <phoneticPr fontId="1" type="noConversion"/>
  </si>
  <si>
    <t>兩造不爭執</t>
    <phoneticPr fontId="5" type="noConversion"/>
  </si>
  <si>
    <t>不爭執</t>
    <phoneticPr fontId="1" type="noConversion"/>
  </si>
  <si>
    <t>已支付38650元(被證1、4)</t>
    <phoneticPr fontId="5" type="noConversion"/>
  </si>
  <si>
    <t>已支付34782元(被證1、4)</t>
    <phoneticPr fontId="5" type="noConversion"/>
  </si>
  <si>
    <t>兩造不爭執。以被證4報價單(6.2折)計價</t>
    <phoneticPr fontId="5" type="noConversion"/>
  </si>
  <si>
    <t>1.數量：依鑑定單位鑑定實作數量計算。
2.單價：依鑑定單位鑑定之最低單價及最高單價之平均值計算。</t>
    <phoneticPr fontId="1" type="noConversion"/>
  </si>
  <si>
    <t>1.數量：依鑑定單位鑑定實作數量計算。
2.單價：經鑑定單位鑑定原告本工項之報價單價650元應屬合理，故本項之單價以原告主張之單價計算。</t>
    <phoneticPr fontId="1" type="noConversion"/>
  </si>
  <si>
    <t>1.數量：依鑑定單位鑑定實作數量計算。
2.單價：經鑑定單位鑑定原告本工項之報價單價550元應屬合理，故本項之單價以原告主張之單價計算。</t>
    <phoneticPr fontId="1" type="noConversion"/>
  </si>
  <si>
    <t>依鑑定單位鑑定本工項之費用已含於項次拾伍計算之可米亞皮費用中，故不再重複計價。</t>
    <phoneticPr fontId="1" type="noConversion"/>
  </si>
  <si>
    <t>經鑑定單位鑑定無須施作本工項，故本項不予計價。</t>
    <phoneticPr fontId="1" type="noConversion"/>
  </si>
  <si>
    <t>1.數量：依鑑定單位鑑定實作數量計算。
2.單價：原告主張本工項之單價3,000元，未逾鑑定單位鑑定之最低單價及最高單價之平均單價3,050元，可認原告主張本項之單價尚屬合理。故本項之單價以原告主張之單價計算。</t>
    <phoneticPr fontId="1" type="noConversion"/>
  </si>
  <si>
    <t>1.數量：依鑑定單位鑑定實作數量計算。
2.單價：原告主張本工項之金額8,000元，未逾鑑定單位鑑定之最低及最高金額之平均金額9,000元，可認原告主張本項之金額尚屬合理。故本項之金額以原告主張之金額計算。</t>
    <phoneticPr fontId="1" type="noConversion"/>
  </si>
  <si>
    <t>經鑑定單位鑑定依一般慣例承攬人承包施作木作工程、泥作工程等之施作費用，均已包含垃圾之清運費用，故本項不予計價。</t>
    <phoneticPr fontId="1" type="noConversion"/>
  </si>
  <si>
    <t>1.數量：依鑑定單位鑑定實作數量計算。
2.單價：原告主張本工項之單價180元，未逾鑑定單位鑑定之最低單價及最高單價之平均單價205元，可認原告主張本項之單價尚屬合理。故本項之單價以原告主張之單價計算。</t>
    <phoneticPr fontId="1" type="noConversion"/>
  </si>
  <si>
    <t>1.數量：依鑑定單位鑑定實作數量計算。
2.單價：原告主張本工項之單價600元，未逾鑑定單位鑑定之最低單價及最高單價之平均單價615元，可認原告主張本項之單價尚屬合理。故本項之單價以原告主張之單價計算。</t>
    <phoneticPr fontId="1" type="noConversion"/>
  </si>
  <si>
    <t>單
位</t>
    <phoneticPr fontId="1" type="noConversion"/>
  </si>
  <si>
    <t>理由</t>
    <phoneticPr fontId="1" type="noConversion"/>
  </si>
  <si>
    <t>原告主張
(支付命令卷第11至25頁)</t>
    <phoneticPr fontId="1" type="noConversion"/>
  </si>
  <si>
    <t>未付工程款</t>
    <phoneticPr fontId="1" type="noConversion"/>
  </si>
  <si>
    <t>一</t>
    <phoneticPr fontId="1" type="noConversion"/>
  </si>
  <si>
    <t>二</t>
    <phoneticPr fontId="1" type="noConversion"/>
  </si>
  <si>
    <t>三</t>
    <phoneticPr fontId="1" type="noConversion"/>
  </si>
  <si>
    <t>四</t>
    <phoneticPr fontId="1" type="noConversion"/>
  </si>
  <si>
    <t>總計(項次一＋二＋三)</t>
    <phoneticPr fontId="1" type="noConversion"/>
  </si>
  <si>
    <t>(一)</t>
    <phoneticPr fontId="1" type="noConversion"/>
  </si>
  <si>
    <t>(二)</t>
    <phoneticPr fontId="1" type="noConversion"/>
  </si>
  <si>
    <t>(三)</t>
    <phoneticPr fontId="1" type="noConversion"/>
  </si>
  <si>
    <t>(四)</t>
    <phoneticPr fontId="1" type="noConversion"/>
  </si>
  <si>
    <t>(五)</t>
    <phoneticPr fontId="1" type="noConversion"/>
  </si>
  <si>
    <t>(六)</t>
    <phoneticPr fontId="1" type="noConversion"/>
  </si>
  <si>
    <t>尚未付款（項次(三)+(四)+(五)）</t>
    <phoneticPr fontId="1" type="noConversion"/>
  </si>
  <si>
    <t>被告抗辯</t>
    <phoneticPr fontId="1" type="noConversion"/>
  </si>
  <si>
    <t>以上小計（項次(一)+(二)）</t>
    <phoneticPr fontId="1" type="noConversion"/>
  </si>
  <si>
    <t>A</t>
    <phoneticPr fontId="1" type="noConversion"/>
  </si>
  <si>
    <t>B</t>
    <phoneticPr fontId="1" type="noConversion"/>
  </si>
  <si>
    <t>C=A*B</t>
    <phoneticPr fontId="1" type="noConversion"/>
  </si>
  <si>
    <t>D</t>
    <phoneticPr fontId="1" type="noConversion"/>
  </si>
  <si>
    <t>E</t>
    <phoneticPr fontId="1" type="noConversion"/>
  </si>
  <si>
    <t>F</t>
    <phoneticPr fontId="1" type="noConversion"/>
  </si>
  <si>
    <t>I</t>
    <phoneticPr fontId="1" type="noConversion"/>
  </si>
  <si>
    <t>J</t>
    <phoneticPr fontId="1" type="noConversion"/>
  </si>
  <si>
    <t>備註</t>
    <phoneticPr fontId="1" type="noConversion"/>
  </si>
  <si>
    <t>G=D*E</t>
    <phoneticPr fontId="1" type="noConversion"/>
  </si>
  <si>
    <t>H=D*F</t>
    <phoneticPr fontId="1" type="noConversion"/>
  </si>
  <si>
    <t>K=I*J</t>
    <phoneticPr fontId="1" type="noConversion"/>
  </si>
  <si>
    <t>附表2</t>
    <phoneticPr fontId="1" type="noConversion"/>
  </si>
  <si>
    <r>
      <t xml:space="preserve">被告抗辯
</t>
    </r>
    <r>
      <rPr>
        <sz val="10"/>
        <rFont val="標楷體"/>
        <family val="4"/>
        <charset val="136"/>
      </rPr>
      <t>(卷一第211至217頁之附表1、卷二第9至18頁之附表2、卷三第269至274頁之附件)</t>
    </r>
    <phoneticPr fontId="1" type="noConversion"/>
  </si>
  <si>
    <t>經現場丈量玄關左側隔間牆貼烤漆板約5.5尺，但已於拾伍項計算可米亞皮費用</t>
    <phoneticPr fontId="1" type="noConversion"/>
  </si>
  <si>
    <t>經現場丈量玄關右側隔間牆貼烤漆板約8.4尺，但已於拾伍項計算可米亞皮費用</t>
    <phoneticPr fontId="1" type="noConversion"/>
  </si>
  <si>
    <t>經鑑定單位鑑定本工項屬重複計價工項，故本項不予計價。</t>
    <phoneticPr fontId="1" type="noConversion"/>
  </si>
  <si>
    <t>不爭執</t>
    <phoneticPr fontId="1" type="noConversion"/>
  </si>
  <si>
    <t>壹</t>
    <phoneticPr fontId="1" type="noConversion"/>
  </si>
  <si>
    <t>原告本件請求</t>
    <phoneticPr fontId="1" type="noConversion"/>
  </si>
  <si>
    <t>貳</t>
    <phoneticPr fontId="1" type="noConversion"/>
  </si>
  <si>
    <t>被告主張抵銷抗辯</t>
    <phoneticPr fontId="1" type="noConversion"/>
  </si>
  <si>
    <t>參</t>
    <phoneticPr fontId="1" type="noConversion"/>
  </si>
  <si>
    <t>經被告主張抵銷後，原告本件尚得請求金額（項次壹-貳）</t>
    <phoneticPr fontId="1" type="noConversion"/>
  </si>
  <si>
    <t>追加工程款（含稅）</t>
    <phoneticPr fontId="1" type="noConversion"/>
  </si>
  <si>
    <t>支</t>
    <phoneticPr fontId="5" type="noConversion"/>
  </si>
  <si>
    <t>工程利潤（含稅）</t>
    <phoneticPr fontId="1" type="noConversion"/>
  </si>
  <si>
    <t>瑕疵修補費用</t>
    <phoneticPr fontId="1" type="noConversion"/>
  </si>
  <si>
    <t>未稅小計金額</t>
    <phoneticPr fontId="5" type="noConversion"/>
  </si>
  <si>
    <t>含稅合計金額</t>
    <phoneticPr fontId="5" type="noConversion"/>
  </si>
  <si>
    <t>項目名稱</t>
    <phoneticPr fontId="1" type="noConversion"/>
  </si>
  <si>
    <t>另詳後附表2</t>
    <phoneticPr fontId="1" type="noConversion"/>
  </si>
  <si>
    <t>一</t>
    <phoneticPr fontId="1" type="noConversion"/>
  </si>
  <si>
    <t>1.數量：依鑑定單位鑑定實作數量計算。
2.單價：依鑑定單位鑑定之最低單價及最高單價之平均值計算，已高於原告主張金額，即判准原告主張之金額。</t>
    <phoneticPr fontId="1" type="noConversion"/>
  </si>
  <si>
    <t>經現場丈量平面天花板約1.4坪，小房間損料多，進位為兩坪也屬合理。每坪3500元價格尚屬合理。</t>
    <phoneticPr fontId="1" type="noConversion"/>
  </si>
  <si>
    <t>1.數量：依鑑定單位鑑定意見採3坪計。
2.單價：經鑑定單位鑑定特定本工項依以每坪3500元單價合理，以原告請求之金額為上限。</t>
    <phoneticPr fontId="1" type="noConversion"/>
  </si>
  <si>
    <t>1.數量：依鑑定單位鑑定意見採2坪計。
2.單價：經鑑定單位鑑定特定本工項依以每坪3500元單價合理。</t>
    <phoneticPr fontId="1" type="noConversion"/>
  </si>
  <si>
    <t>1.數量：依鑑定單位鑑定實作數量7.1坪計算。
2.單價：經鑑定單位鑑定特定本工項依以每坪3500元單價合理，與原告主張相同，是本項單價以原告主張之單價計算。</t>
    <phoneticPr fontId="1" type="noConversion"/>
  </si>
  <si>
    <t>1.數量：依鑑定單位鑑定實作數量2.2坪計算。
2.單價：經鑑定單位鑑定特定本工項依以每坪3500元單價合理，與原告主張相同，是本項單價以原告主張之單價計算。</t>
    <phoneticPr fontId="1" type="noConversion"/>
  </si>
  <si>
    <t>1.數量：依鑑定單位鑑定實作數量4.4坪計算。
2.單價：經鑑定單位鑑定特定本工項依以每坪3500元單價合理。</t>
    <phoneticPr fontId="1" type="noConversion"/>
  </si>
  <si>
    <t>經鑑定單位鑑定特定本工項依以每坪3500元單價合理，與數量相乘後，以原告請求之金額為上限。</t>
    <phoneticPr fontId="1" type="noConversion"/>
  </si>
  <si>
    <t>原告主張本工項之單價400元，未逾鑑定單位鑑定之最低單價及最高單價之平均單價450元，可認原告主張本項之單價尚屬合理。故本項之單價以原告主張之單價計算。與鑑定實作數量相乘，已高於原告主張金額，即判准原告主張之金額，並僅列原告主張之數量單價金額。</t>
    <phoneticPr fontId="1" type="noConversion"/>
  </si>
  <si>
    <t>原告主張本工項之金額1,800元，為鑑定單位鑑定之最低金額，應予全數判准。</t>
    <phoneticPr fontId="1" type="noConversion"/>
  </si>
  <si>
    <t>原告確有施作，且屬超高板材，以鑑定意見最高額准許之。</t>
  </si>
  <si>
    <t>原告確有施作，且屬超高板材，以鑑定意見最高額准許之。</t>
    <phoneticPr fontId="1" type="noConversion"/>
  </si>
  <si>
    <t>原告主張本工項之單價6,500元，為鑑定單位鑑定之最低單價，則本項之單價以原告主張之單價計算，與鑑定單位鑑定實作數量相乘後，以原告請求之金額為上限。</t>
    <phoneticPr fontId="1" type="noConversion"/>
  </si>
  <si>
    <t>原告主張本工項之金額7,500元，為鑑定單位鑑定之最低金額，應予全數判准。</t>
    <phoneticPr fontId="1" type="noConversion"/>
  </si>
  <si>
    <t>原告主張本工項之單價3,000元，未逾鑑定單位鑑定之最低單價及最高單價之平均單價3,050元，可認原告主張本項之單價尚屬合理，故本項之單價以原告主張之單價計算，，與鑑定單位鑑定數量相乘後，以原告請求之金額為上限。</t>
    <phoneticPr fontId="1" type="noConversion"/>
  </si>
  <si>
    <t>原告主張本工項之金額9,000元，未逾鑑定單位鑑定之最低及最高金額之平均金額9,250元，可認原告主張本項之金額尚屬合理。故本項之金額以原告主張之金額計算。</t>
    <phoneticPr fontId="1" type="noConversion"/>
  </si>
  <si>
    <t>1.數量：依鑑定單位所估算數量之平均值14工計算。
2.單價：原告主張與鑑定單位鑑定之合理單價3,200元相同，依此計算。</t>
    <phoneticPr fontId="1" type="noConversion"/>
  </si>
  <si>
    <t>經鑑定單位鑑定特定本工項依以每坪3500元單價合理，與原告主張相同，是本項單價以原告主張之單價計算，與鑑定單位鑑定實作數量相乘後，以原告請求金額為上限。</t>
    <phoneticPr fontId="1" type="noConversion"/>
  </si>
  <si>
    <t>1.數量：依鑑定單位鑑定實作數量計算。
2.單價：依被告抗辯金額計算。</t>
    <phoneticPr fontId="1" type="noConversion"/>
  </si>
  <si>
    <t>1.數量：依鑑定單位鑑定實作數量計算。
2.單價：依被告抗辯金額計算</t>
    <phoneticPr fontId="1" type="noConversion"/>
  </si>
  <si>
    <t>原告確有施作，且屬高超板材，依鑑定意見最高額准許之。</t>
    <phoneticPr fontId="1" type="noConversion"/>
  </si>
  <si>
    <t>一般慣例如承包木作或泥作工程確實包含垃圾清運，如不包含，應事先說明。</t>
    <phoneticPr fontId="1" type="noConversion"/>
  </si>
  <si>
    <t>原契約工程款（含稅）</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</si>
</sst>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quot;$&quot;* #,##0.00_-;_-&quot;$&quot;* &quot;-&quot;??_-;_-@_-"/>
    <numFmt numFmtId="176" formatCode="#,##0.000"/>
    <numFmt numFmtId="177" formatCode="#,###.00"/>
    <numFmt numFmtId="178" formatCode="#,##0.0_ ;[Red]\-#,##0.0\ "/>
    <numFmt numFmtId="179" formatCode="#,##0.0_);[Red]\(#,##0.0\)"/>
  </numFmts>
  <fonts count="12">
    <font>
      <sz val="12"/>
      <color theme="1"/>
      <name val="新細明體"/>
      <family val="2"/>
      <charset val="136"/>
      <scheme val="minor"/>
    </font>
    <font>
      <sz val="9"/>
      <name val="新細明體"/>
      <family val="2"/>
      <charset val="136"/>
      <scheme val="minor"/>
    </font>
    <font>
      <sz val="12"/>
      <name val="新細明體"/>
      <family val="1"/>
      <charset val="136"/>
    </font>
    <font>
      <sz val="12"/>
      <name val="標楷體"/>
      <family val="4"/>
      <charset val="136"/>
    </font>
    <font>
      <sz val="10"/>
      <name val="標楷體"/>
      <family val="4"/>
      <charset val="136"/>
    </font>
    <font>
      <sz val="9"/>
      <name val="新細明體"/>
      <family val="1"/>
      <charset val="136"/>
    </font>
    <font>
      <b/>
      <sz val="12"/>
      <name val="標楷體"/>
      <family val="4"/>
      <charset val="136"/>
    </font>
    <font>
      <sz val="12"/>
      <color theme="1"/>
      <name val="標楷體"/>
      <family val="4"/>
      <charset val="136"/>
    </font>
    <font>
      <sz val="12"/>
      <color theme="1"/>
      <name val="新細明體"/>
      <family val="2"/>
      <charset val="136"/>
      <scheme val="minor"/>
    </font>
    <font>
      <sz val="11"/>
      <name val="標楷體"/>
      <family val="4"/>
      <charset val="136"/>
    </font>
    <font>
      <sz val="11"/>
      <color theme="1"/>
      <name val="標楷體"/>
      <family val="4"/>
      <charset val="136"/>
    </font>
    <font>
      <sz val="11"/>
      <color theme="1"/>
      <name val="新細明體"/>
      <family val="2"/>
      <charset val="136"/>
      <scheme val="minor"/>
    </font>
  </fonts>
  <fills count="6">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s>
  <cellStyleXfs count="3">
    <xf numFmtId="0" fontId="0" fillId="0" borderId="0">
      <alignment vertical="center"/>
    </xf>
    <xf numFmtId="0" fontId="2" fillId="0" borderId="0"/>
    <xf numFmtId="44" fontId="2" fillId="0" borderId="0" applyFont="0" applyFill="0" applyBorder="0" applyAlignment="0" applyProtection="0">
      <alignment vertical="center"/>
    </xf>
  </cellStyleXfs>
  <cellXfs count="209">
    <xf numFmtId="0" fontId="0" fillId="0" borderId="0" xfId="0">
      <alignment vertical="center"/>
    </xf>
    <xf numFmtId="0" fontId="3" fillId="0" borderId="0" xfId="1" applyFont="1" applyAlignment="1">
      <alignment vertical="center" wrapText="1"/>
    </xf>
    <xf numFmtId="3" fontId="3" fillId="0" borderId="0" xfId="1" applyNumberFormat="1" applyFont="1" applyAlignment="1">
      <alignment vertical="center" shrinkToFit="1"/>
    </xf>
    <xf numFmtId="0" fontId="3" fillId="0" borderId="0" xfId="1" applyFont="1" applyAlignment="1">
      <alignment horizontal="center" vertical="center" wrapText="1"/>
    </xf>
    <xf numFmtId="0" fontId="3" fillId="0" borderId="0" xfId="1" applyFont="1" applyAlignment="1">
      <alignment vertical="center"/>
    </xf>
    <xf numFmtId="0" fontId="3" fillId="0" borderId="0" xfId="1" applyFont="1" applyAlignment="1">
      <alignment horizontal="left" vertical="center"/>
    </xf>
    <xf numFmtId="0" fontId="3" fillId="0" borderId="0" xfId="1" applyFont="1" applyAlignment="1">
      <alignment horizontal="right" vertical="center"/>
    </xf>
    <xf numFmtId="0" fontId="3" fillId="0" borderId="0" xfId="1" applyFont="1" applyAlignment="1">
      <alignment horizontal="center" vertical="center"/>
    </xf>
    <xf numFmtId="178" fontId="3" fillId="0" borderId="1" xfId="1" applyNumberFormat="1" applyFont="1" applyFill="1" applyBorder="1" applyAlignment="1">
      <alignment horizontal="right" vertical="center" shrinkToFit="1"/>
    </xf>
    <xf numFmtId="38" fontId="3" fillId="0" borderId="1" xfId="1" applyNumberFormat="1" applyFont="1" applyFill="1" applyBorder="1" applyAlignment="1">
      <alignment horizontal="right" vertical="center" shrinkToFit="1"/>
    </xf>
    <xf numFmtId="38" fontId="3" fillId="0" borderId="1" xfId="1" applyNumberFormat="1" applyFont="1" applyBorder="1" applyAlignment="1">
      <alignment horizontal="right" vertical="center" shrinkToFit="1"/>
    </xf>
    <xf numFmtId="178" fontId="3" fillId="2" borderId="1" xfId="1" applyNumberFormat="1" applyFont="1" applyFill="1" applyBorder="1" applyAlignment="1">
      <alignment horizontal="right" vertical="center" shrinkToFit="1"/>
    </xf>
    <xf numFmtId="38" fontId="3" fillId="2" borderId="1" xfId="1" applyNumberFormat="1" applyFont="1" applyFill="1" applyBorder="1" applyAlignment="1">
      <alignment horizontal="right" vertical="center" shrinkToFit="1"/>
    </xf>
    <xf numFmtId="38" fontId="6" fillId="2" borderId="1" xfId="1" applyNumberFormat="1" applyFont="1" applyFill="1" applyBorder="1" applyAlignment="1">
      <alignment horizontal="right" vertical="center" shrinkToFit="1"/>
    </xf>
    <xf numFmtId="38" fontId="3" fillId="4" borderId="1" xfId="1" applyNumberFormat="1" applyFont="1" applyFill="1" applyBorder="1" applyAlignment="1">
      <alignment horizontal="right" vertical="center" shrinkToFit="1"/>
    </xf>
    <xf numFmtId="178" fontId="3" fillId="3" borderId="1" xfId="1" applyNumberFormat="1" applyFont="1" applyFill="1" applyBorder="1" applyAlignment="1">
      <alignment horizontal="right" vertical="center" shrinkToFit="1"/>
    </xf>
    <xf numFmtId="38" fontId="3" fillId="3" borderId="1" xfId="1" applyNumberFormat="1" applyFont="1" applyFill="1" applyBorder="1" applyAlignment="1">
      <alignment horizontal="right" vertical="center" shrinkToFit="1"/>
    </xf>
    <xf numFmtId="178" fontId="6" fillId="2" borderId="1" xfId="1" applyNumberFormat="1" applyFont="1" applyFill="1" applyBorder="1" applyAlignment="1">
      <alignment horizontal="right" vertical="center" shrinkToFit="1"/>
    </xf>
    <xf numFmtId="0" fontId="7" fillId="0" borderId="1" xfId="0" applyFont="1" applyBorder="1" applyAlignment="1">
      <alignment horizontal="center" vertical="center" shrinkToFit="1"/>
    </xf>
    <xf numFmtId="38" fontId="7" fillId="0" borderId="1" xfId="0" applyNumberFormat="1" applyFont="1" applyBorder="1" applyAlignment="1">
      <alignment horizontal="right" vertical="center" shrinkToFit="1"/>
    </xf>
    <xf numFmtId="0" fontId="3" fillId="0" borderId="1" xfId="1" applyFont="1" applyBorder="1" applyAlignment="1">
      <alignment horizontal="center" vertical="center" shrinkToFit="1"/>
    </xf>
    <xf numFmtId="0" fontId="3" fillId="0" borderId="0" xfId="1" applyFont="1" applyAlignment="1">
      <alignment horizontal="right" vertical="center" shrinkToFit="1"/>
    </xf>
    <xf numFmtId="0" fontId="3" fillId="2" borderId="1" xfId="1" applyFont="1" applyFill="1" applyBorder="1" applyAlignment="1">
      <alignment horizontal="center" vertical="center" shrinkToFit="1"/>
    </xf>
    <xf numFmtId="0" fontId="7" fillId="3" borderId="1" xfId="0" applyFont="1" applyFill="1" applyBorder="1" applyAlignment="1">
      <alignment horizontal="center" vertical="center" shrinkToFit="1"/>
    </xf>
    <xf numFmtId="38" fontId="7" fillId="3" borderId="1" xfId="0" applyNumberFormat="1" applyFont="1" applyFill="1" applyBorder="1" applyAlignment="1">
      <alignment horizontal="right" vertical="center" shrinkToFit="1"/>
    </xf>
    <xf numFmtId="0" fontId="3" fillId="3" borderId="1" xfId="1" applyFont="1" applyFill="1" applyBorder="1" applyAlignment="1">
      <alignment horizontal="center" vertical="center" shrinkToFit="1"/>
    </xf>
    <xf numFmtId="178" fontId="3" fillId="3" borderId="1" xfId="1" applyNumberFormat="1" applyFont="1" applyFill="1" applyBorder="1" applyAlignment="1">
      <alignment horizontal="left" vertical="center" shrinkToFit="1"/>
    </xf>
    <xf numFmtId="38" fontId="3" fillId="3" borderId="1" xfId="1" applyNumberFormat="1" applyFont="1" applyFill="1" applyBorder="1" applyAlignment="1">
      <alignment horizontal="left" vertical="center" shrinkToFit="1"/>
    </xf>
    <xf numFmtId="38" fontId="3" fillId="0" borderId="1" xfId="1" applyNumberFormat="1" applyFont="1" applyBorder="1" applyAlignment="1">
      <alignment vertical="center" shrinkToFit="1"/>
    </xf>
    <xf numFmtId="38" fontId="3" fillId="2" borderId="1" xfId="1" applyNumberFormat="1" applyFont="1" applyFill="1" applyBorder="1" applyAlignment="1">
      <alignment vertical="center" shrinkToFit="1"/>
    </xf>
    <xf numFmtId="38" fontId="3" fillId="3" borderId="1" xfId="1" applyNumberFormat="1" applyFont="1" applyFill="1" applyBorder="1" applyAlignment="1">
      <alignment vertical="center" shrinkToFit="1"/>
    </xf>
    <xf numFmtId="0" fontId="7" fillId="0" borderId="1" xfId="0" applyFont="1" applyFill="1" applyBorder="1" applyAlignment="1">
      <alignment horizontal="center" vertical="center" shrinkToFit="1"/>
    </xf>
    <xf numFmtId="38" fontId="7" fillId="0" borderId="1" xfId="0" applyNumberFormat="1" applyFont="1" applyFill="1" applyBorder="1" applyAlignment="1">
      <alignment horizontal="right" vertical="center" shrinkToFit="1"/>
    </xf>
    <xf numFmtId="38" fontId="3" fillId="0" borderId="1" xfId="1" applyNumberFormat="1" applyFont="1" applyFill="1" applyBorder="1" applyAlignment="1">
      <alignment vertical="center" shrinkToFit="1"/>
    </xf>
    <xf numFmtId="0" fontId="3" fillId="0" borderId="0" xfId="1" applyFont="1" applyFill="1" applyAlignment="1">
      <alignment vertical="center"/>
    </xf>
    <xf numFmtId="176" fontId="3" fillId="5" borderId="1" xfId="1" applyNumberFormat="1" applyFont="1" applyFill="1" applyBorder="1" applyAlignment="1">
      <alignment horizontal="center" vertical="center" wrapText="1"/>
    </xf>
    <xf numFmtId="177" fontId="3" fillId="5" borderId="1" xfId="1" applyNumberFormat="1" applyFont="1" applyFill="1" applyBorder="1" applyAlignment="1">
      <alignment horizontal="center" vertical="center" wrapText="1"/>
    </xf>
    <xf numFmtId="4" fontId="3" fillId="5" borderId="1" xfId="1" applyNumberFormat="1" applyFont="1" applyFill="1" applyBorder="1" applyAlignment="1">
      <alignment horizontal="center" vertical="center" wrapText="1"/>
    </xf>
    <xf numFmtId="0" fontId="7" fillId="5" borderId="1" xfId="0" applyFont="1" applyFill="1" applyBorder="1" applyAlignment="1">
      <alignment horizontal="center" vertical="center" wrapText="1"/>
    </xf>
    <xf numFmtId="3" fontId="3" fillId="5" borderId="1" xfId="1" applyNumberFormat="1" applyFont="1" applyFill="1" applyBorder="1" applyAlignment="1">
      <alignment horizontal="center" vertical="center" wrapText="1"/>
    </xf>
    <xf numFmtId="3" fontId="3" fillId="0" borderId="1" xfId="1" applyNumberFormat="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vertical="center" wrapText="1"/>
    </xf>
    <xf numFmtId="49" fontId="3" fillId="2" borderId="7" xfId="1" applyNumberFormat="1" applyFont="1" applyFill="1" applyBorder="1" applyAlignment="1">
      <alignment horizontal="left" vertical="center" shrinkToFit="1"/>
    </xf>
    <xf numFmtId="0" fontId="3" fillId="2" borderId="8" xfId="1" applyFont="1" applyFill="1" applyBorder="1" applyAlignment="1">
      <alignment vertical="center" wrapText="1"/>
    </xf>
    <xf numFmtId="49" fontId="3" fillId="0" borderId="7" xfId="1" applyNumberFormat="1" applyFont="1" applyFill="1" applyBorder="1" applyAlignment="1">
      <alignment horizontal="right" vertical="center" shrinkToFit="1"/>
    </xf>
    <xf numFmtId="0" fontId="3" fillId="0" borderId="8" xfId="1" applyFont="1" applyBorder="1" applyAlignment="1">
      <alignment vertical="center" wrapText="1"/>
    </xf>
    <xf numFmtId="49" fontId="3" fillId="3" borderId="7" xfId="1" applyNumberFormat="1" applyFont="1" applyFill="1" applyBorder="1" applyAlignment="1">
      <alignment horizontal="left" vertical="center" shrinkToFit="1"/>
    </xf>
    <xf numFmtId="0" fontId="3" fillId="3" borderId="8" xfId="1" applyFont="1" applyFill="1" applyBorder="1" applyAlignment="1">
      <alignment vertical="center" wrapText="1"/>
    </xf>
    <xf numFmtId="0" fontId="3" fillId="3" borderId="8" xfId="1" applyFont="1" applyFill="1" applyBorder="1" applyAlignment="1">
      <alignment horizontal="left" vertical="center" wrapText="1"/>
    </xf>
    <xf numFmtId="0" fontId="3" fillId="0" borderId="8" xfId="1" applyFont="1" applyFill="1" applyBorder="1" applyAlignment="1">
      <alignment vertical="center" wrapText="1"/>
    </xf>
    <xf numFmtId="49" fontId="3" fillId="0" borderId="9" xfId="1" applyNumberFormat="1" applyFont="1" applyFill="1" applyBorder="1" applyAlignment="1">
      <alignment horizontal="right" vertical="center" shrinkToFit="1"/>
    </xf>
    <xf numFmtId="178" fontId="3" fillId="0" borderId="10" xfId="1" applyNumberFormat="1" applyFont="1" applyFill="1" applyBorder="1" applyAlignment="1">
      <alignment horizontal="right" vertical="center" shrinkToFit="1"/>
    </xf>
    <xf numFmtId="38" fontId="3" fillId="0" borderId="10" xfId="1" applyNumberFormat="1" applyFont="1" applyFill="1" applyBorder="1" applyAlignment="1">
      <alignment horizontal="right" vertical="center" shrinkToFit="1"/>
    </xf>
    <xf numFmtId="38" fontId="6" fillId="0" borderId="10" xfId="1" applyNumberFormat="1" applyFont="1" applyFill="1" applyBorder="1" applyAlignment="1">
      <alignment horizontal="right" vertical="center" shrinkToFit="1"/>
    </xf>
    <xf numFmtId="0" fontId="3" fillId="0" borderId="10" xfId="1" applyFont="1" applyBorder="1" applyAlignment="1">
      <alignment horizontal="center" vertical="center" shrinkToFit="1"/>
    </xf>
    <xf numFmtId="38" fontId="3" fillId="0" borderId="10" xfId="1" applyNumberFormat="1" applyFont="1" applyBorder="1" applyAlignment="1">
      <alignment horizontal="right" vertical="center" shrinkToFit="1"/>
    </xf>
    <xf numFmtId="38" fontId="3" fillId="0" borderId="10" xfId="1" applyNumberFormat="1" applyFont="1" applyBorder="1" applyAlignment="1">
      <alignment vertical="center" shrinkToFit="1"/>
    </xf>
    <xf numFmtId="0" fontId="3" fillId="0" borderId="11" xfId="1" applyFont="1" applyBorder="1" applyAlignment="1">
      <alignment vertical="center" wrapText="1"/>
    </xf>
    <xf numFmtId="49" fontId="3" fillId="0" borderId="2" xfId="1" applyNumberFormat="1" applyFont="1" applyFill="1" applyBorder="1" applyAlignment="1">
      <alignment horizontal="left" vertical="center" wrapText="1"/>
    </xf>
    <xf numFmtId="49" fontId="3" fillId="4" borderId="2" xfId="1" applyNumberFormat="1" applyFont="1" applyFill="1" applyBorder="1" applyAlignment="1">
      <alignment horizontal="left" vertical="center" wrapText="1"/>
    </xf>
    <xf numFmtId="49" fontId="3" fillId="0" borderId="7" xfId="1" applyNumberFormat="1" applyFont="1" applyFill="1" applyBorder="1" applyAlignment="1">
      <alignment horizontal="center" vertical="center" shrinkToFit="1"/>
    </xf>
    <xf numFmtId="49" fontId="3" fillId="2" borderId="7" xfId="1" applyNumberFormat="1" applyFont="1" applyFill="1" applyBorder="1" applyAlignment="1">
      <alignment horizontal="center" vertical="center" shrinkToFit="1"/>
    </xf>
    <xf numFmtId="49" fontId="3" fillId="3" borderId="7" xfId="1" applyNumberFormat="1" applyFont="1" applyFill="1" applyBorder="1" applyAlignment="1">
      <alignment horizontal="center" vertical="center" shrinkToFit="1"/>
    </xf>
    <xf numFmtId="49" fontId="6" fillId="2" borderId="7" xfId="1" applyNumberFormat="1" applyFont="1" applyFill="1" applyBorder="1" applyAlignment="1">
      <alignment horizontal="center" vertical="center" shrinkToFit="1"/>
    </xf>
    <xf numFmtId="0" fontId="3" fillId="5" borderId="3" xfId="1" applyFont="1" applyFill="1" applyBorder="1" applyAlignment="1">
      <alignment horizontal="center" vertical="center" wrapText="1"/>
    </xf>
    <xf numFmtId="0" fontId="7" fillId="5" borderId="8" xfId="0" applyFont="1" applyFill="1" applyBorder="1" applyAlignment="1">
      <alignment horizontal="center" vertical="center" wrapText="1"/>
    </xf>
    <xf numFmtId="38" fontId="7" fillId="0" borderId="8" xfId="0" applyNumberFormat="1" applyFont="1" applyBorder="1" applyAlignment="1">
      <alignment horizontal="right" vertical="center" shrinkToFit="1"/>
    </xf>
    <xf numFmtId="38" fontId="3" fillId="2" borderId="8" xfId="1" applyNumberFormat="1" applyFont="1" applyFill="1" applyBorder="1" applyAlignment="1">
      <alignment horizontal="right" vertical="center" shrinkToFit="1"/>
    </xf>
    <xf numFmtId="38" fontId="7" fillId="3" borderId="8" xfId="0" applyNumberFormat="1" applyFont="1" applyFill="1" applyBorder="1" applyAlignment="1">
      <alignment horizontal="right" vertical="center" shrinkToFit="1"/>
    </xf>
    <xf numFmtId="38" fontId="3" fillId="3" borderId="8" xfId="1" applyNumberFormat="1" applyFont="1" applyFill="1" applyBorder="1" applyAlignment="1">
      <alignment horizontal="right" vertical="center" shrinkToFit="1"/>
    </xf>
    <xf numFmtId="38" fontId="3" fillId="0" borderId="8" xfId="1" applyNumberFormat="1" applyFont="1" applyBorder="1" applyAlignment="1">
      <alignment horizontal="right" vertical="center" shrinkToFit="1"/>
    </xf>
    <xf numFmtId="38" fontId="3" fillId="3" borderId="8" xfId="1" applyNumberFormat="1" applyFont="1" applyFill="1" applyBorder="1" applyAlignment="1">
      <alignment horizontal="left" vertical="center" shrinkToFit="1"/>
    </xf>
    <xf numFmtId="38" fontId="7" fillId="0" borderId="8" xfId="0" applyNumberFormat="1" applyFont="1" applyFill="1" applyBorder="1" applyAlignment="1">
      <alignment horizontal="right" vertical="center" shrinkToFit="1"/>
    </xf>
    <xf numFmtId="38" fontId="3" fillId="0" borderId="11" xfId="1" applyNumberFormat="1" applyFont="1" applyBorder="1" applyAlignment="1">
      <alignment horizontal="right" vertical="center" shrinkToFit="1"/>
    </xf>
    <xf numFmtId="0" fontId="3" fillId="0" borderId="0" xfId="1" applyFont="1" applyBorder="1" applyAlignment="1">
      <alignment vertical="center" wrapText="1"/>
    </xf>
    <xf numFmtId="3" fontId="3" fillId="0" borderId="0" xfId="1" applyNumberFormat="1" applyFont="1" applyBorder="1" applyAlignment="1">
      <alignment vertical="center" shrinkToFit="1"/>
    </xf>
    <xf numFmtId="0" fontId="3" fillId="0" borderId="0" xfId="1" applyFont="1" applyBorder="1" applyAlignment="1">
      <alignment vertical="center" wrapText="1"/>
    </xf>
    <xf numFmtId="179" fontId="7" fillId="0" borderId="1" xfId="0" applyNumberFormat="1" applyFont="1" applyBorder="1" applyAlignment="1">
      <alignment horizontal="center" vertical="center" shrinkToFit="1"/>
    </xf>
    <xf numFmtId="179" fontId="3" fillId="2" borderId="1" xfId="1" applyNumberFormat="1" applyFont="1" applyFill="1" applyBorder="1" applyAlignment="1">
      <alignment horizontal="center" vertical="center" shrinkToFit="1"/>
    </xf>
    <xf numFmtId="179" fontId="7" fillId="3" borderId="1" xfId="0" applyNumberFormat="1" applyFont="1" applyFill="1" applyBorder="1" applyAlignment="1">
      <alignment horizontal="center" vertical="center" shrinkToFit="1"/>
    </xf>
    <xf numFmtId="179" fontId="3" fillId="3" borderId="1" xfId="1" applyNumberFormat="1" applyFont="1" applyFill="1" applyBorder="1" applyAlignment="1">
      <alignment horizontal="center" vertical="center" shrinkToFit="1"/>
    </xf>
    <xf numFmtId="179" fontId="3" fillId="0" borderId="1" xfId="1" applyNumberFormat="1" applyFont="1" applyBorder="1" applyAlignment="1">
      <alignment horizontal="center" vertical="center" shrinkToFit="1"/>
    </xf>
    <xf numFmtId="179" fontId="7" fillId="0" borderId="1" xfId="0" applyNumberFormat="1" applyFont="1" applyFill="1" applyBorder="1" applyAlignment="1">
      <alignment horizontal="center" vertical="center" shrinkToFit="1"/>
    </xf>
    <xf numFmtId="179" fontId="3" fillId="0" borderId="10" xfId="1" applyNumberFormat="1" applyFont="1" applyBorder="1" applyAlignment="1">
      <alignment horizontal="center" vertical="center" shrinkToFit="1"/>
    </xf>
    <xf numFmtId="179" fontId="3" fillId="0" borderId="3" xfId="1" applyNumberFormat="1" applyFont="1" applyBorder="1" applyAlignment="1">
      <alignment vertical="center" shrinkToFit="1"/>
    </xf>
    <xf numFmtId="0" fontId="3" fillId="2" borderId="3" xfId="1" applyFont="1" applyFill="1" applyBorder="1" applyAlignment="1">
      <alignment vertical="center" shrinkToFit="1"/>
    </xf>
    <xf numFmtId="0" fontId="3" fillId="3" borderId="3" xfId="1" applyFont="1" applyFill="1" applyBorder="1" applyAlignment="1">
      <alignment vertical="center" shrinkToFit="1"/>
    </xf>
    <xf numFmtId="178" fontId="3" fillId="0" borderId="3" xfId="1" applyNumberFormat="1" applyFont="1" applyBorder="1" applyAlignment="1">
      <alignment vertical="center" shrinkToFit="1"/>
    </xf>
    <xf numFmtId="0" fontId="3" fillId="3" borderId="3" xfId="1" applyFont="1" applyFill="1" applyBorder="1" applyAlignment="1">
      <alignment horizontal="left" vertical="center" shrinkToFit="1"/>
    </xf>
    <xf numFmtId="179" fontId="3" fillId="0" borderId="3" xfId="1" applyNumberFormat="1" applyFont="1" applyFill="1" applyBorder="1" applyAlignment="1">
      <alignment vertical="center" shrinkToFit="1"/>
    </xf>
    <xf numFmtId="0" fontId="3" fillId="0" borderId="3" xfId="1" applyFont="1" applyBorder="1" applyAlignment="1">
      <alignment vertical="center" shrinkToFit="1"/>
    </xf>
    <xf numFmtId="0" fontId="3" fillId="0" borderId="15" xfId="1" applyFont="1" applyBorder="1" applyAlignment="1">
      <alignment vertical="center" shrinkToFit="1"/>
    </xf>
    <xf numFmtId="179" fontId="3" fillId="0" borderId="3" xfId="1" applyNumberFormat="1" applyFont="1" applyBorder="1" applyAlignment="1">
      <alignment horizontal="right" vertical="center" shrinkToFit="1"/>
    </xf>
    <xf numFmtId="0" fontId="3" fillId="0" borderId="0" xfId="1" applyFont="1" applyAlignment="1">
      <alignment horizontal="left" vertical="center" wrapText="1"/>
    </xf>
    <xf numFmtId="49" fontId="3" fillId="3" borderId="2" xfId="1" applyNumberFormat="1" applyFont="1" applyFill="1" applyBorder="1" applyAlignment="1">
      <alignment horizontal="left" vertical="center" wrapText="1"/>
    </xf>
    <xf numFmtId="49" fontId="3" fillId="3" borderId="2" xfId="1" applyNumberFormat="1" applyFont="1" applyFill="1" applyBorder="1" applyAlignment="1">
      <alignment horizontal="center" vertical="center" wrapText="1"/>
    </xf>
    <xf numFmtId="49" fontId="3" fillId="2" borderId="2" xfId="1" applyNumberFormat="1" applyFont="1" applyFill="1" applyBorder="1" applyAlignment="1">
      <alignment horizontal="left" vertical="center" wrapText="1"/>
    </xf>
    <xf numFmtId="49" fontId="3" fillId="0" borderId="13" xfId="1" applyNumberFormat="1" applyFont="1" applyFill="1" applyBorder="1" applyAlignment="1">
      <alignment horizontal="left" vertical="center" wrapText="1"/>
    </xf>
    <xf numFmtId="49" fontId="6" fillId="2" borderId="2" xfId="1" applyNumberFormat="1" applyFont="1" applyFill="1" applyBorder="1" applyAlignment="1">
      <alignment horizontal="left" vertical="center" wrapText="1"/>
    </xf>
    <xf numFmtId="0" fontId="3" fillId="5" borderId="1" xfId="1" applyFont="1" applyFill="1" applyBorder="1" applyAlignment="1">
      <alignment horizontal="center" vertical="center" wrapText="1"/>
    </xf>
    <xf numFmtId="3" fontId="3" fillId="5" borderId="1" xfId="1" applyNumberFormat="1" applyFont="1" applyFill="1" applyBorder="1" applyAlignment="1">
      <alignment horizontal="center" vertical="center" wrapText="1" shrinkToFit="1"/>
    </xf>
    <xf numFmtId="3" fontId="3" fillId="5" borderId="1" xfId="1" applyNumberFormat="1" applyFont="1" applyFill="1" applyBorder="1" applyAlignment="1">
      <alignment horizontal="center" vertical="center" shrinkToFit="1"/>
    </xf>
    <xf numFmtId="0" fontId="3" fillId="0" borderId="1" xfId="1" applyFont="1" applyFill="1" applyBorder="1" applyAlignment="1">
      <alignment horizontal="left" vertical="center" wrapText="1"/>
    </xf>
    <xf numFmtId="3" fontId="3" fillId="0" borderId="1" xfId="1" applyNumberFormat="1" applyFont="1" applyFill="1" applyBorder="1" applyAlignment="1">
      <alignment horizontal="center" vertical="center" shrinkToFit="1"/>
    </xf>
    <xf numFmtId="0" fontId="3" fillId="0" borderId="1" xfId="1" applyFont="1" applyFill="1" applyBorder="1" applyAlignment="1">
      <alignment horizontal="center" vertical="center" wrapText="1"/>
    </xf>
    <xf numFmtId="0" fontId="3" fillId="0" borderId="1" xfId="1" applyFont="1" applyFill="1" applyBorder="1" applyAlignment="1">
      <alignment vertical="center" wrapText="1"/>
    </xf>
    <xf numFmtId="3" fontId="3" fillId="0" borderId="1" xfId="1" applyNumberFormat="1" applyFont="1" applyFill="1" applyBorder="1" applyAlignment="1">
      <alignment vertical="center" shrinkToFit="1"/>
    </xf>
    <xf numFmtId="0" fontId="3" fillId="0" borderId="1" xfId="1" applyFont="1" applyBorder="1" applyAlignment="1">
      <alignment vertical="center" wrapText="1"/>
    </xf>
    <xf numFmtId="3" fontId="3" fillId="0" borderId="1" xfId="1" applyNumberFormat="1" applyFont="1" applyBorder="1" applyAlignment="1">
      <alignment vertical="center" shrinkToFit="1"/>
    </xf>
    <xf numFmtId="0" fontId="6" fillId="0" borderId="1" xfId="1" applyFont="1" applyFill="1" applyBorder="1" applyAlignment="1">
      <alignment horizontal="left" vertical="center" wrapText="1"/>
    </xf>
    <xf numFmtId="0" fontId="6" fillId="0" borderId="1" xfId="1" applyFont="1" applyBorder="1" applyAlignment="1">
      <alignment vertical="center" wrapText="1"/>
    </xf>
    <xf numFmtId="49" fontId="3" fillId="0" borderId="9" xfId="1" applyNumberFormat="1" applyFont="1" applyFill="1" applyBorder="1" applyAlignment="1">
      <alignment horizontal="center" vertical="center" shrinkToFit="1"/>
    </xf>
    <xf numFmtId="3" fontId="3" fillId="0" borderId="0" xfId="1" applyNumberFormat="1" applyFont="1" applyAlignment="1">
      <alignment vertical="center" wrapText="1"/>
    </xf>
    <xf numFmtId="3" fontId="3" fillId="0" borderId="1" xfId="1" applyNumberFormat="1" applyFont="1" applyFill="1" applyBorder="1" applyAlignment="1">
      <alignment vertical="center" wrapText="1"/>
    </xf>
    <xf numFmtId="3" fontId="3" fillId="0" borderId="1" xfId="1" applyNumberFormat="1" applyFont="1" applyBorder="1" applyAlignment="1">
      <alignment vertical="center" wrapText="1"/>
    </xf>
    <xf numFmtId="3" fontId="3" fillId="0" borderId="0" xfId="1" applyNumberFormat="1" applyFont="1" applyBorder="1" applyAlignment="1">
      <alignment vertical="center" wrapText="1"/>
    </xf>
    <xf numFmtId="49" fontId="9" fillId="2" borderId="2" xfId="1" applyNumberFormat="1" applyFont="1" applyFill="1" applyBorder="1" applyAlignment="1">
      <alignment horizontal="left" vertical="center" wrapText="1"/>
    </xf>
    <xf numFmtId="49" fontId="9" fillId="0" borderId="2" xfId="1" applyNumberFormat="1" applyFont="1" applyFill="1" applyBorder="1" applyAlignment="1">
      <alignment horizontal="left" vertical="center" wrapText="1"/>
    </xf>
    <xf numFmtId="49" fontId="9" fillId="3" borderId="2" xfId="1" applyNumberFormat="1" applyFont="1" applyFill="1" applyBorder="1" applyAlignment="1">
      <alignment horizontal="left" vertical="center" wrapText="1"/>
    </xf>
    <xf numFmtId="49" fontId="9" fillId="4" borderId="2" xfId="1" applyNumberFormat="1" applyFont="1" applyFill="1" applyBorder="1" applyAlignment="1">
      <alignment horizontal="left" vertical="center" wrapText="1"/>
    </xf>
    <xf numFmtId="0" fontId="9" fillId="0" borderId="13" xfId="1" applyFont="1" applyBorder="1" applyAlignment="1">
      <alignment horizontal="left" vertical="center"/>
    </xf>
    <xf numFmtId="0" fontId="3" fillId="2" borderId="3" xfId="1" applyFont="1" applyFill="1" applyBorder="1" applyAlignment="1">
      <alignment vertical="center" wrapText="1"/>
    </xf>
    <xf numFmtId="0" fontId="7" fillId="0" borderId="3" xfId="0" applyFont="1" applyBorder="1" applyAlignment="1">
      <alignment vertical="center" wrapText="1"/>
    </xf>
    <xf numFmtId="0" fontId="7" fillId="3" borderId="3" xfId="0" applyFont="1" applyFill="1" applyBorder="1" applyAlignment="1">
      <alignment horizontal="left" vertical="center" wrapText="1"/>
    </xf>
    <xf numFmtId="0" fontId="7" fillId="0" borderId="3" xfId="0" applyFont="1" applyBorder="1" applyAlignment="1">
      <alignment horizontal="left" vertical="center" wrapText="1"/>
    </xf>
    <xf numFmtId="0" fontId="7" fillId="0" borderId="3" xfId="0" applyFont="1" applyFill="1" applyBorder="1" applyAlignment="1">
      <alignment horizontal="left" vertical="center" wrapText="1"/>
    </xf>
    <xf numFmtId="0" fontId="3" fillId="3" borderId="3" xfId="1" applyFont="1" applyFill="1" applyBorder="1" applyAlignment="1">
      <alignment vertical="center" wrapText="1"/>
    </xf>
    <xf numFmtId="0" fontId="3" fillId="0" borderId="3" xfId="1" applyFont="1" applyBorder="1" applyAlignment="1">
      <alignment vertical="center" wrapText="1"/>
    </xf>
    <xf numFmtId="0" fontId="3" fillId="3" borderId="3" xfId="1" applyFont="1" applyFill="1" applyBorder="1" applyAlignment="1">
      <alignment horizontal="left" vertical="center" wrapText="1"/>
    </xf>
    <xf numFmtId="0" fontId="3" fillId="0" borderId="15" xfId="1" applyFont="1" applyBorder="1" applyAlignment="1">
      <alignment vertical="center" wrapText="1"/>
    </xf>
    <xf numFmtId="0" fontId="9" fillId="2" borderId="19" xfId="1" applyFont="1" applyFill="1" applyBorder="1" applyAlignment="1">
      <alignment horizontal="left" vertical="center" wrapText="1"/>
    </xf>
    <xf numFmtId="0" fontId="9" fillId="3" borderId="19" xfId="1" applyFont="1" applyFill="1" applyBorder="1" applyAlignment="1">
      <alignment horizontal="left" vertical="center" wrapText="1"/>
    </xf>
    <xf numFmtId="0" fontId="9" fillId="0" borderId="19" xfId="1" applyFont="1" applyBorder="1" applyAlignment="1">
      <alignment horizontal="left" vertical="center" wrapText="1"/>
    </xf>
    <xf numFmtId="49" fontId="9" fillId="0" borderId="19" xfId="1" applyNumberFormat="1" applyFont="1" applyFill="1" applyBorder="1" applyAlignment="1">
      <alignment horizontal="left" vertical="center" wrapText="1"/>
    </xf>
    <xf numFmtId="0" fontId="9" fillId="0" borderId="19" xfId="1" applyFont="1" applyBorder="1" applyAlignment="1">
      <alignment horizontal="left" wrapText="1"/>
    </xf>
    <xf numFmtId="49" fontId="9" fillId="3" borderId="19" xfId="1" applyNumberFormat="1" applyFont="1" applyFill="1" applyBorder="1" applyAlignment="1">
      <alignment horizontal="left" vertical="center" wrapText="1"/>
    </xf>
    <xf numFmtId="44" fontId="10" fillId="0" borderId="19" xfId="2" applyFont="1" applyBorder="1" applyAlignment="1">
      <alignment horizontal="left" vertical="center" wrapText="1"/>
    </xf>
    <xf numFmtId="0" fontId="9" fillId="2" borderId="19" xfId="1" applyFont="1" applyFill="1" applyBorder="1" applyAlignment="1">
      <alignment vertical="center" wrapText="1"/>
    </xf>
    <xf numFmtId="0" fontId="9" fillId="0" borderId="20" xfId="1" applyFont="1" applyBorder="1" applyAlignment="1">
      <alignment horizontal="left" vertical="center" wrapText="1"/>
    </xf>
    <xf numFmtId="49" fontId="6" fillId="0" borderId="0" xfId="1" applyNumberFormat="1" applyFont="1" applyFill="1" applyBorder="1" applyAlignment="1">
      <alignment horizontal="center" vertical="center" wrapText="1"/>
    </xf>
    <xf numFmtId="49" fontId="6" fillId="0" borderId="0" xfId="1" applyNumberFormat="1" applyFont="1" applyFill="1" applyBorder="1" applyAlignment="1">
      <alignment horizontal="right" vertical="center" wrapText="1"/>
    </xf>
    <xf numFmtId="49" fontId="6" fillId="0" borderId="0" xfId="1" applyNumberFormat="1" applyFont="1" applyFill="1" applyBorder="1" applyAlignment="1">
      <alignment horizontal="left" vertical="center" wrapText="1"/>
    </xf>
    <xf numFmtId="0" fontId="3" fillId="0" borderId="0" xfId="1" applyFont="1" applyBorder="1" applyAlignment="1">
      <alignment horizontal="center" vertical="center"/>
    </xf>
    <xf numFmtId="0" fontId="3" fillId="0" borderId="0" xfId="1" applyFont="1" applyBorder="1" applyAlignment="1">
      <alignment vertical="center"/>
    </xf>
    <xf numFmtId="49" fontId="3" fillId="2" borderId="21" xfId="1" applyNumberFormat="1" applyFont="1" applyFill="1" applyBorder="1" applyAlignment="1">
      <alignment horizontal="left" vertical="center" shrinkToFit="1"/>
    </xf>
    <xf numFmtId="49" fontId="6" fillId="2" borderId="22" xfId="1" applyNumberFormat="1" applyFont="1" applyFill="1" applyBorder="1" applyAlignment="1">
      <alignment horizontal="left" vertical="center" wrapText="1"/>
    </xf>
    <xf numFmtId="49" fontId="3" fillId="2" borderId="21" xfId="1" applyNumberFormat="1" applyFont="1" applyFill="1" applyBorder="1" applyAlignment="1">
      <alignment horizontal="center" vertical="center"/>
    </xf>
    <xf numFmtId="178" fontId="3" fillId="2" borderId="16" xfId="1" applyNumberFormat="1" applyFont="1" applyFill="1" applyBorder="1" applyAlignment="1">
      <alignment horizontal="right" vertical="center"/>
    </xf>
    <xf numFmtId="38" fontId="3" fillId="2" borderId="16" xfId="1" applyNumberFormat="1" applyFont="1" applyFill="1" applyBorder="1" applyAlignment="1">
      <alignment horizontal="right" vertical="center"/>
    </xf>
    <xf numFmtId="38" fontId="6" fillId="2" borderId="16" xfId="1" applyNumberFormat="1" applyFont="1" applyFill="1" applyBorder="1" applyAlignment="1">
      <alignment horizontal="right" vertical="center"/>
    </xf>
    <xf numFmtId="49" fontId="9" fillId="2" borderId="22" xfId="1" applyNumberFormat="1" applyFont="1" applyFill="1" applyBorder="1" applyAlignment="1">
      <alignment horizontal="left" vertical="center" wrapText="1"/>
    </xf>
    <xf numFmtId="0" fontId="9" fillId="2" borderId="17" xfId="1" applyFont="1" applyFill="1" applyBorder="1" applyAlignment="1">
      <alignment horizontal="left" vertical="center" wrapText="1"/>
    </xf>
    <xf numFmtId="0" fontId="3" fillId="2" borderId="23" xfId="1" applyFont="1" applyFill="1" applyBorder="1" applyAlignment="1">
      <alignment vertical="center" wrapText="1"/>
    </xf>
    <xf numFmtId="0" fontId="3" fillId="2" borderId="16" xfId="1" applyFont="1" applyFill="1" applyBorder="1" applyAlignment="1">
      <alignment horizontal="center" vertical="center" shrinkToFit="1"/>
    </xf>
    <xf numFmtId="179" fontId="3" fillId="2" borderId="16" xfId="1" applyNumberFormat="1" applyFont="1" applyFill="1" applyBorder="1" applyAlignment="1">
      <alignment horizontal="center" vertical="center"/>
    </xf>
    <xf numFmtId="0" fontId="3" fillId="2" borderId="16" xfId="1" applyFont="1" applyFill="1" applyBorder="1" applyAlignment="1">
      <alignment vertical="center"/>
    </xf>
    <xf numFmtId="0" fontId="3" fillId="2" borderId="24" xfId="1" applyFont="1" applyFill="1" applyBorder="1" applyAlignment="1">
      <alignment vertical="center"/>
    </xf>
    <xf numFmtId="0" fontId="3" fillId="2" borderId="23" xfId="1" applyFont="1" applyFill="1" applyBorder="1" applyAlignment="1">
      <alignment vertical="center"/>
    </xf>
    <xf numFmtId="0" fontId="3" fillId="2" borderId="24" xfId="1" applyFont="1" applyFill="1" applyBorder="1" applyAlignment="1">
      <alignment vertical="center" wrapText="1"/>
    </xf>
    <xf numFmtId="176" fontId="3" fillId="5" borderId="10" xfId="1" applyNumberFormat="1" applyFont="1" applyFill="1" applyBorder="1" applyAlignment="1">
      <alignment horizontal="center" vertical="center" wrapText="1"/>
    </xf>
    <xf numFmtId="177" fontId="3" fillId="5" borderId="10" xfId="1" applyNumberFormat="1" applyFont="1" applyFill="1" applyBorder="1" applyAlignment="1">
      <alignment horizontal="center" vertical="center" wrapText="1"/>
    </xf>
    <xf numFmtId="4" fontId="3" fillId="5" borderId="10" xfId="1" applyNumberFormat="1"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3" fillId="5" borderId="15" xfId="1" applyFont="1" applyFill="1" applyBorder="1" applyAlignment="1">
      <alignment horizontal="center" vertical="center" wrapText="1"/>
    </xf>
    <xf numFmtId="0" fontId="3" fillId="5" borderId="10" xfId="1" applyFont="1" applyFill="1" applyBorder="1" applyAlignment="1">
      <alignment horizontal="center" vertical="center" wrapText="1"/>
    </xf>
    <xf numFmtId="38" fontId="3" fillId="4" borderId="1" xfId="1" applyNumberFormat="1" applyFont="1" applyFill="1" applyBorder="1" applyAlignment="1">
      <alignment vertical="center" shrinkToFit="1"/>
    </xf>
    <xf numFmtId="0" fontId="3" fillId="4" borderId="8" xfId="1" applyFont="1" applyFill="1" applyBorder="1" applyAlignment="1">
      <alignment vertical="center" wrapText="1"/>
    </xf>
    <xf numFmtId="0" fontId="3" fillId="0" borderId="8" xfId="1" applyFont="1" applyFill="1" applyBorder="1" applyAlignment="1">
      <alignment horizontal="left" vertical="center" wrapText="1"/>
    </xf>
    <xf numFmtId="178" fontId="3" fillId="0" borderId="3" xfId="1" applyNumberFormat="1" applyFont="1" applyFill="1" applyBorder="1" applyAlignment="1">
      <alignment vertical="center" shrinkToFit="1"/>
    </xf>
    <xf numFmtId="3" fontId="3" fillId="5" borderId="1" xfId="1" applyNumberFormat="1" applyFont="1" applyFill="1" applyBorder="1" applyAlignment="1">
      <alignment horizontal="center" vertical="center" shrinkToFit="1"/>
    </xf>
    <xf numFmtId="0" fontId="8" fillId="5" borderId="1" xfId="0" applyFont="1" applyFill="1" applyBorder="1" applyAlignment="1">
      <alignment horizontal="center" vertical="center"/>
    </xf>
    <xf numFmtId="0" fontId="3" fillId="5" borderId="1" xfId="1" applyFont="1" applyFill="1" applyBorder="1" applyAlignment="1">
      <alignment horizontal="center" vertical="center" wrapText="1"/>
    </xf>
    <xf numFmtId="0" fontId="3" fillId="0" borderId="0" xfId="1" applyFont="1" applyBorder="1" applyAlignment="1">
      <alignment vertical="center" wrapText="1"/>
    </xf>
    <xf numFmtId="0" fontId="3" fillId="0" borderId="25" xfId="1" applyFont="1" applyBorder="1" applyAlignment="1">
      <alignment vertical="center" wrapText="1"/>
    </xf>
    <xf numFmtId="0" fontId="0" fillId="0" borderId="24" xfId="0" applyBorder="1" applyAlignment="1">
      <alignment vertical="center" wrapText="1"/>
    </xf>
    <xf numFmtId="0" fontId="3" fillId="0" borderId="25" xfId="1" applyFont="1" applyFill="1" applyBorder="1" applyAlignment="1">
      <alignment vertical="center" wrapText="1"/>
    </xf>
    <xf numFmtId="0" fontId="0" fillId="0" borderId="24" xfId="0" applyFill="1" applyBorder="1" applyAlignment="1">
      <alignment vertical="center" wrapText="1"/>
    </xf>
    <xf numFmtId="0" fontId="9" fillId="0" borderId="19" xfId="1" applyFont="1" applyBorder="1" applyAlignment="1">
      <alignment horizontal="left" vertical="center" wrapText="1"/>
    </xf>
    <xf numFmtId="0" fontId="9" fillId="0" borderId="19" xfId="1" applyFont="1" applyBorder="1" applyAlignment="1">
      <alignment horizontal="left" wrapText="1"/>
    </xf>
    <xf numFmtId="0" fontId="11" fillId="0" borderId="19" xfId="0" applyFont="1" applyBorder="1" applyAlignment="1">
      <alignment horizontal="left" vertical="center" wrapText="1"/>
    </xf>
    <xf numFmtId="49" fontId="9" fillId="0" borderId="19" xfId="1" applyNumberFormat="1" applyFont="1" applyFill="1" applyBorder="1" applyAlignment="1">
      <alignment horizontal="left" vertical="center" wrapText="1"/>
    </xf>
    <xf numFmtId="49" fontId="3" fillId="0" borderId="0" xfId="1" applyNumberFormat="1" applyFont="1" applyFill="1" applyBorder="1" applyAlignment="1">
      <alignment horizontal="left" vertical="center" shrinkToFit="1"/>
    </xf>
    <xf numFmtId="0" fontId="0" fillId="0" borderId="0" xfId="0" applyFont="1" applyBorder="1" applyAlignment="1">
      <alignment horizontal="left" vertical="center"/>
    </xf>
    <xf numFmtId="0" fontId="3" fillId="5" borderId="14" xfId="1" applyFont="1" applyFill="1" applyBorder="1" applyAlignment="1">
      <alignment horizontal="center"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3" fillId="5" borderId="8" xfId="1" applyFont="1" applyFill="1" applyBorder="1" applyAlignment="1">
      <alignment horizontal="center" vertical="center" wrapText="1"/>
    </xf>
    <xf numFmtId="0" fontId="0" fillId="5" borderId="11" xfId="0" applyFill="1" applyBorder="1" applyAlignment="1">
      <alignment horizontal="center" vertical="center" wrapText="1"/>
    </xf>
    <xf numFmtId="49" fontId="3" fillId="5" borderId="4" xfId="1" applyNumberFormat="1" applyFont="1" applyFill="1" applyBorder="1" applyAlignment="1">
      <alignment horizontal="center" vertical="center" wrapText="1" shrinkToFit="1"/>
    </xf>
    <xf numFmtId="49" fontId="3" fillId="5" borderId="7" xfId="1" applyNumberFormat="1" applyFont="1" applyFill="1" applyBorder="1" applyAlignment="1">
      <alignment horizontal="center" vertical="center" wrapText="1" shrinkToFit="1"/>
    </xf>
    <xf numFmtId="0" fontId="0" fillId="5" borderId="9" xfId="0" applyFill="1" applyBorder="1" applyAlignment="1">
      <alignment horizontal="center" vertical="center" wrapText="1" shrinkToFit="1"/>
    </xf>
    <xf numFmtId="49" fontId="3" fillId="5" borderId="12" xfId="1" applyNumberFormat="1" applyFont="1" applyFill="1" applyBorder="1" applyAlignment="1">
      <alignment horizontal="center" vertical="center" wrapText="1"/>
    </xf>
    <xf numFmtId="49" fontId="3" fillId="5" borderId="2" xfId="1" applyNumberFormat="1" applyFont="1" applyFill="1" applyBorder="1" applyAlignment="1">
      <alignment horizontal="center" vertical="center" wrapText="1"/>
    </xf>
    <xf numFmtId="0" fontId="0" fillId="5" borderId="13" xfId="0" applyFill="1" applyBorder="1" applyAlignment="1">
      <alignment horizontal="center" vertical="center" wrapText="1"/>
    </xf>
    <xf numFmtId="49" fontId="3" fillId="5" borderId="7" xfId="1" applyNumberFormat="1" applyFont="1" applyFill="1" applyBorder="1" applyAlignment="1">
      <alignment horizontal="center" vertical="center" wrapText="1"/>
    </xf>
    <xf numFmtId="0" fontId="0" fillId="5" borderId="9" xfId="0" applyFill="1" applyBorder="1" applyAlignment="1">
      <alignment horizontal="center" vertical="center" wrapText="1"/>
    </xf>
    <xf numFmtId="0" fontId="3" fillId="5" borderId="18" xfId="1"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0" fillId="5" borderId="15" xfId="0" applyFill="1" applyBorder="1" applyAlignment="1">
      <alignment horizontal="center" vertical="center" wrapText="1"/>
    </xf>
    <xf numFmtId="0" fontId="7" fillId="5" borderId="1" xfId="0" applyFont="1" applyFill="1" applyBorder="1" applyAlignment="1">
      <alignment horizontal="center" vertical="center" wrapText="1" shrinkToFit="1"/>
    </xf>
    <xf numFmtId="0" fontId="0" fillId="5" borderId="10" xfId="0" applyFill="1" applyBorder="1" applyAlignment="1">
      <alignment horizontal="center" vertical="center" wrapText="1" shrinkToFit="1"/>
    </xf>
    <xf numFmtId="49" fontId="3" fillId="5" borderId="4" xfId="1" applyNumberFormat="1" applyFont="1" applyFill="1" applyBorder="1" applyAlignment="1">
      <alignment horizontal="center" vertical="center" wrapText="1"/>
    </xf>
    <xf numFmtId="49" fontId="3" fillId="5" borderId="5" xfId="1" applyNumberFormat="1" applyFont="1" applyFill="1" applyBorder="1" applyAlignment="1">
      <alignment horizontal="center" vertical="center" wrapText="1"/>
    </xf>
    <xf numFmtId="0" fontId="3" fillId="5" borderId="5" xfId="1" applyFont="1" applyFill="1" applyBorder="1" applyAlignment="1">
      <alignment horizontal="center" vertical="center" wrapText="1"/>
    </xf>
    <xf numFmtId="0" fontId="3" fillId="5" borderId="6" xfId="1" applyFont="1" applyFill="1" applyBorder="1" applyAlignment="1">
      <alignment horizontal="center" vertical="center" wrapText="1"/>
    </xf>
  </cellXfs>
  <cellStyles count="3">
    <cellStyle name="一般" xfId="0" builtinId="0"/>
    <cellStyle name="一般 2" xfId="1"/>
    <cellStyle name="貨幣 2" xfId="2"/>
  </cellStyles>
  <dxfs count="0"/>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zoomScale="90" zoomScaleNormal="90" workbookViewId="0">
      <pane xSplit="2" ySplit="3" topLeftCell="C4" activePane="bottomRight" state="frozen"/>
      <selection pane="topRight" activeCell="C1" sqref="C1"/>
      <selection pane="bottomLeft" activeCell="A4" sqref="A4"/>
      <selection pane="bottomRight" activeCell="B6" sqref="B6"/>
    </sheetView>
  </sheetViews>
  <sheetFormatPr defaultRowHeight="16.2"/>
  <cols>
    <col min="1" max="1" width="6.21875" style="1" customWidth="1"/>
    <col min="2" max="2" width="28.77734375" style="1" customWidth="1"/>
    <col min="3" max="3" width="18.88671875" style="2" customWidth="1"/>
    <col min="4" max="4" width="19.109375" style="2" customWidth="1"/>
    <col min="5" max="5" width="18.21875" style="2" customWidth="1"/>
    <col min="6" max="6" width="20.44140625" style="113" customWidth="1"/>
    <col min="7" max="255" width="8.88671875" style="1"/>
    <col min="256" max="256" width="20" style="1" customWidth="1"/>
    <col min="257" max="511" width="8.88671875" style="1"/>
    <col min="512" max="512" width="20" style="1" customWidth="1"/>
    <col min="513" max="767" width="8.88671875" style="1"/>
    <col min="768" max="768" width="20" style="1" customWidth="1"/>
    <col min="769" max="1023" width="8.88671875" style="1"/>
    <col min="1024" max="1024" width="20" style="1" customWidth="1"/>
    <col min="1025" max="1279" width="8.88671875" style="1"/>
    <col min="1280" max="1280" width="20" style="1" customWidth="1"/>
    <col min="1281" max="1535" width="8.88671875" style="1"/>
    <col min="1536" max="1536" width="20" style="1" customWidth="1"/>
    <col min="1537" max="1791" width="8.88671875" style="1"/>
    <col min="1792" max="1792" width="20" style="1" customWidth="1"/>
    <col min="1793" max="2047" width="8.88671875" style="1"/>
    <col min="2048" max="2048" width="20" style="1" customWidth="1"/>
    <col min="2049" max="2303" width="8.88671875" style="1"/>
    <col min="2304" max="2304" width="20" style="1" customWidth="1"/>
    <col min="2305" max="2559" width="8.88671875" style="1"/>
    <col min="2560" max="2560" width="20" style="1" customWidth="1"/>
    <col min="2561" max="2815" width="8.88671875" style="1"/>
    <col min="2816" max="2816" width="20" style="1" customWidth="1"/>
    <col min="2817" max="3071" width="8.88671875" style="1"/>
    <col min="3072" max="3072" width="20" style="1" customWidth="1"/>
    <col min="3073" max="3327" width="8.88671875" style="1"/>
    <col min="3328" max="3328" width="20" style="1" customWidth="1"/>
    <col min="3329" max="3583" width="8.88671875" style="1"/>
    <col min="3584" max="3584" width="20" style="1" customWidth="1"/>
    <col min="3585" max="3839" width="8.88671875" style="1"/>
    <col min="3840" max="3840" width="20" style="1" customWidth="1"/>
    <col min="3841" max="4095" width="8.88671875" style="1"/>
    <col min="4096" max="4096" width="20" style="1" customWidth="1"/>
    <col min="4097" max="4351" width="8.88671875" style="1"/>
    <col min="4352" max="4352" width="20" style="1" customWidth="1"/>
    <col min="4353" max="4607" width="8.88671875" style="1"/>
    <col min="4608" max="4608" width="20" style="1" customWidth="1"/>
    <col min="4609" max="4863" width="8.88671875" style="1"/>
    <col min="4864" max="4864" width="20" style="1" customWidth="1"/>
    <col min="4865" max="5119" width="8.88671875" style="1"/>
    <col min="5120" max="5120" width="20" style="1" customWidth="1"/>
    <col min="5121" max="5375" width="8.88671875" style="1"/>
    <col min="5376" max="5376" width="20" style="1" customWidth="1"/>
    <col min="5377" max="5631" width="8.88671875" style="1"/>
    <col min="5632" max="5632" width="20" style="1" customWidth="1"/>
    <col min="5633" max="5887" width="8.88671875" style="1"/>
    <col min="5888" max="5888" width="20" style="1" customWidth="1"/>
    <col min="5889" max="6143" width="8.88671875" style="1"/>
    <col min="6144" max="6144" width="20" style="1" customWidth="1"/>
    <col min="6145" max="6399" width="8.88671875" style="1"/>
    <col min="6400" max="6400" width="20" style="1" customWidth="1"/>
    <col min="6401" max="6655" width="8.88671875" style="1"/>
    <col min="6656" max="6656" width="20" style="1" customWidth="1"/>
    <col min="6657" max="6911" width="8.88671875" style="1"/>
    <col min="6912" max="6912" width="20" style="1" customWidth="1"/>
    <col min="6913" max="7167" width="8.88671875" style="1"/>
    <col min="7168" max="7168" width="20" style="1" customWidth="1"/>
    <col min="7169" max="7423" width="8.88671875" style="1"/>
    <col min="7424" max="7424" width="20" style="1" customWidth="1"/>
    <col min="7425" max="7679" width="8.88671875" style="1"/>
    <col min="7680" max="7680" width="20" style="1" customWidth="1"/>
    <col min="7681" max="7935" width="8.88671875" style="1"/>
    <col min="7936" max="7936" width="20" style="1" customWidth="1"/>
    <col min="7937" max="8191" width="8.88671875" style="1"/>
    <col min="8192" max="8192" width="20" style="1" customWidth="1"/>
    <col min="8193" max="8447" width="8.88671875" style="1"/>
    <col min="8448" max="8448" width="20" style="1" customWidth="1"/>
    <col min="8449" max="8703" width="8.88671875" style="1"/>
    <col min="8704" max="8704" width="20" style="1" customWidth="1"/>
    <col min="8705" max="8959" width="8.88671875" style="1"/>
    <col min="8960" max="8960" width="20" style="1" customWidth="1"/>
    <col min="8961" max="9215" width="8.88671875" style="1"/>
    <col min="9216" max="9216" width="20" style="1" customWidth="1"/>
    <col min="9217" max="9471" width="8.88671875" style="1"/>
    <col min="9472" max="9472" width="20" style="1" customWidth="1"/>
    <col min="9473" max="9727" width="8.88671875" style="1"/>
    <col min="9728" max="9728" width="20" style="1" customWidth="1"/>
    <col min="9729" max="9983" width="8.88671875" style="1"/>
    <col min="9984" max="9984" width="20" style="1" customWidth="1"/>
    <col min="9985" max="10239" width="8.88671875" style="1"/>
    <col min="10240" max="10240" width="20" style="1" customWidth="1"/>
    <col min="10241" max="10495" width="8.88671875" style="1"/>
    <col min="10496" max="10496" width="20" style="1" customWidth="1"/>
    <col min="10497" max="10751" width="8.88671875" style="1"/>
    <col min="10752" max="10752" width="20" style="1" customWidth="1"/>
    <col min="10753" max="11007" width="8.88671875" style="1"/>
    <col min="11008" max="11008" width="20" style="1" customWidth="1"/>
    <col min="11009" max="11263" width="8.88671875" style="1"/>
    <col min="11264" max="11264" width="20" style="1" customWidth="1"/>
    <col min="11265" max="11519" width="8.88671875" style="1"/>
    <col min="11520" max="11520" width="20" style="1" customWidth="1"/>
    <col min="11521" max="11775" width="8.88671875" style="1"/>
    <col min="11776" max="11776" width="20" style="1" customWidth="1"/>
    <col min="11777" max="12031" width="8.88671875" style="1"/>
    <col min="12032" max="12032" width="20" style="1" customWidth="1"/>
    <col min="12033" max="12287" width="8.88671875" style="1"/>
    <col min="12288" max="12288" width="20" style="1" customWidth="1"/>
    <col min="12289" max="12543" width="8.88671875" style="1"/>
    <col min="12544" max="12544" width="20" style="1" customWidth="1"/>
    <col min="12545" max="12799" width="8.88671875" style="1"/>
    <col min="12800" max="12800" width="20" style="1" customWidth="1"/>
    <col min="12801" max="13055" width="8.88671875" style="1"/>
    <col min="13056" max="13056" width="20" style="1" customWidth="1"/>
    <col min="13057" max="13311" width="8.88671875" style="1"/>
    <col min="13312" max="13312" width="20" style="1" customWidth="1"/>
    <col min="13313" max="13567" width="8.88671875" style="1"/>
    <col min="13568" max="13568" width="20" style="1" customWidth="1"/>
    <col min="13569" max="13823" width="8.88671875" style="1"/>
    <col min="13824" max="13824" width="20" style="1" customWidth="1"/>
    <col min="13825" max="14079" width="8.88671875" style="1"/>
    <col min="14080" max="14080" width="20" style="1" customWidth="1"/>
    <col min="14081" max="14335" width="8.88671875" style="1"/>
    <col min="14336" max="14336" width="20" style="1" customWidth="1"/>
    <col min="14337" max="14591" width="8.88671875" style="1"/>
    <col min="14592" max="14592" width="20" style="1" customWidth="1"/>
    <col min="14593" max="14847" width="8.88671875" style="1"/>
    <col min="14848" max="14848" width="20" style="1" customWidth="1"/>
    <col min="14849" max="15103" width="8.88671875" style="1"/>
    <col min="15104" max="15104" width="20" style="1" customWidth="1"/>
    <col min="15105" max="15359" width="8.88671875" style="1"/>
    <col min="15360" max="15360" width="20" style="1" customWidth="1"/>
    <col min="15361" max="15615" width="8.88671875" style="1"/>
    <col min="15616" max="15616" width="20" style="1" customWidth="1"/>
    <col min="15617" max="15871" width="8.88671875" style="1"/>
    <col min="15872" max="15872" width="20" style="1" customWidth="1"/>
    <col min="15873" max="16127" width="8.88671875" style="1"/>
    <col min="16128" max="16128" width="20" style="1" customWidth="1"/>
    <col min="16129" max="16384" width="8.88671875" style="1"/>
  </cols>
  <sheetData>
    <row r="1" spans="1:6">
      <c r="A1" s="174" t="s">
        <v>9</v>
      </c>
      <c r="B1" s="174"/>
    </row>
    <row r="2" spans="1:6" s="3" customFormat="1" ht="29.25" customHeight="1">
      <c r="A2" s="173" t="s">
        <v>4</v>
      </c>
      <c r="B2" s="173" t="s">
        <v>5</v>
      </c>
      <c r="C2" s="101" t="s">
        <v>496</v>
      </c>
      <c r="D2" s="101" t="s">
        <v>531</v>
      </c>
      <c r="E2" s="171" t="s">
        <v>6</v>
      </c>
      <c r="F2" s="172"/>
    </row>
    <row r="3" spans="1:6" s="3" customFormat="1" ht="29.25" customHeight="1">
      <c r="A3" s="173"/>
      <c r="B3" s="173"/>
      <c r="C3" s="102" t="s">
        <v>3</v>
      </c>
      <c r="D3" s="102" t="s">
        <v>3</v>
      </c>
      <c r="E3" s="102" t="s">
        <v>3</v>
      </c>
      <c r="F3" s="39" t="s">
        <v>8</v>
      </c>
    </row>
    <row r="4" spans="1:6" s="41" customFormat="1" ht="29.25" customHeight="1">
      <c r="A4" s="110" t="s">
        <v>551</v>
      </c>
      <c r="B4" s="110" t="s">
        <v>552</v>
      </c>
      <c r="C4" s="104"/>
      <c r="D4" s="104"/>
      <c r="E4" s="104"/>
      <c r="F4" s="40"/>
    </row>
    <row r="5" spans="1:6" s="41" customFormat="1" ht="26.25" customHeight="1">
      <c r="A5" s="103" t="s">
        <v>519</v>
      </c>
      <c r="B5" s="103" t="s">
        <v>518</v>
      </c>
      <c r="C5" s="104"/>
      <c r="D5" s="104"/>
      <c r="E5" s="104"/>
      <c r="F5" s="40"/>
    </row>
    <row r="6" spans="1:6" s="42" customFormat="1" ht="69" customHeight="1">
      <c r="A6" s="105" t="s">
        <v>524</v>
      </c>
      <c r="B6" s="106" t="s">
        <v>588</v>
      </c>
      <c r="C6" s="107">
        <v>4568793</v>
      </c>
      <c r="D6" s="107">
        <v>2800064</v>
      </c>
      <c r="E6" s="107">
        <f>附表2!R238</f>
        <v>3478719</v>
      </c>
      <c r="F6" s="114" t="s">
        <v>564</v>
      </c>
    </row>
    <row r="7" spans="1:6" s="42" customFormat="1" ht="31.2" customHeight="1">
      <c r="A7" s="105" t="s">
        <v>525</v>
      </c>
      <c r="B7" s="106" t="s">
        <v>557</v>
      </c>
      <c r="C7" s="107">
        <v>50925</v>
      </c>
      <c r="D7" s="107"/>
      <c r="E7" s="107">
        <f>ROUND(48500*1.05,0)</f>
        <v>50925</v>
      </c>
      <c r="F7" s="114"/>
    </row>
    <row r="8" spans="1:6" s="42" customFormat="1" ht="26.4" customHeight="1">
      <c r="A8" s="105" t="s">
        <v>526</v>
      </c>
      <c r="B8" s="106" t="s">
        <v>532</v>
      </c>
      <c r="C8" s="107">
        <f>SUM(C6:C7)</f>
        <v>4619718</v>
      </c>
      <c r="D8" s="107">
        <f>SUM(D6:D7)</f>
        <v>2800064</v>
      </c>
      <c r="E8" s="107">
        <f>SUM(E6:E7)</f>
        <v>3529644</v>
      </c>
      <c r="F8" s="114"/>
    </row>
    <row r="9" spans="1:6" s="42" customFormat="1" ht="31.8" customHeight="1">
      <c r="A9" s="105" t="s">
        <v>527</v>
      </c>
      <c r="B9" s="106" t="s">
        <v>0</v>
      </c>
      <c r="C9" s="107">
        <v>-2000000</v>
      </c>
      <c r="D9" s="107">
        <v>-2000000</v>
      </c>
      <c r="E9" s="107">
        <v>-2000000</v>
      </c>
      <c r="F9" s="114" t="s">
        <v>7</v>
      </c>
    </row>
    <row r="10" spans="1:6" s="42" customFormat="1" ht="30" customHeight="1">
      <c r="A10" s="105" t="s">
        <v>528</v>
      </c>
      <c r="B10" s="106" t="s">
        <v>1</v>
      </c>
      <c r="C10" s="107">
        <v>-73432</v>
      </c>
      <c r="D10" s="107">
        <v>-73432</v>
      </c>
      <c r="E10" s="107">
        <v>-73432</v>
      </c>
      <c r="F10" s="114" t="s">
        <v>7</v>
      </c>
    </row>
    <row r="11" spans="1:6" s="42" customFormat="1" ht="36.6" customHeight="1">
      <c r="A11" s="105" t="s">
        <v>529</v>
      </c>
      <c r="B11" s="106" t="s">
        <v>530</v>
      </c>
      <c r="C11" s="107">
        <f>SUM(C8:C10)</f>
        <v>2546286</v>
      </c>
      <c r="D11" s="107">
        <f>SUM(D8:D10)</f>
        <v>726632</v>
      </c>
      <c r="E11" s="107">
        <f>SUM(E8:E10)</f>
        <v>1456212</v>
      </c>
      <c r="F11" s="114"/>
    </row>
    <row r="12" spans="1:6" s="42" customFormat="1" ht="31.8" customHeight="1">
      <c r="A12" s="106" t="s">
        <v>520</v>
      </c>
      <c r="B12" s="106" t="s">
        <v>559</v>
      </c>
      <c r="C12" s="107">
        <v>236879</v>
      </c>
      <c r="D12" s="107"/>
      <c r="E12" s="107">
        <v>0</v>
      </c>
      <c r="F12" s="114"/>
    </row>
    <row r="13" spans="1:6" s="42" customFormat="1" ht="33" customHeight="1">
      <c r="A13" s="106" t="s">
        <v>521</v>
      </c>
      <c r="B13" s="106" t="s">
        <v>2</v>
      </c>
      <c r="C13" s="107">
        <v>553</v>
      </c>
      <c r="D13" s="107"/>
      <c r="E13" s="107">
        <v>0</v>
      </c>
      <c r="F13" s="114"/>
    </row>
    <row r="14" spans="1:6" s="42" customFormat="1" ht="30.75" customHeight="1">
      <c r="A14" s="106" t="s">
        <v>522</v>
      </c>
      <c r="B14" s="106" t="s">
        <v>523</v>
      </c>
      <c r="C14" s="107">
        <f>C11+C12+C13</f>
        <v>2783718</v>
      </c>
      <c r="D14" s="107"/>
      <c r="E14" s="107">
        <f>E11+E12+E13</f>
        <v>1456212</v>
      </c>
      <c r="F14" s="114"/>
    </row>
    <row r="15" spans="1:6" ht="28.2" customHeight="1">
      <c r="A15" s="111" t="s">
        <v>553</v>
      </c>
      <c r="B15" s="111" t="s">
        <v>554</v>
      </c>
      <c r="C15" s="109"/>
      <c r="D15" s="109"/>
      <c r="E15" s="109"/>
      <c r="F15" s="115"/>
    </row>
    <row r="16" spans="1:6" ht="30.6" customHeight="1">
      <c r="A16" s="108" t="s">
        <v>565</v>
      </c>
      <c r="B16" s="108" t="s">
        <v>560</v>
      </c>
      <c r="C16" s="109">
        <v>0</v>
      </c>
      <c r="D16" s="109">
        <v>5500</v>
      </c>
      <c r="E16" s="109">
        <v>0</v>
      </c>
      <c r="F16" s="115"/>
    </row>
    <row r="17" spans="1:6" ht="48.6">
      <c r="A17" s="111" t="s">
        <v>555</v>
      </c>
      <c r="B17" s="111" t="s">
        <v>556</v>
      </c>
      <c r="C17" s="109">
        <f>C14-C16</f>
        <v>2783718</v>
      </c>
      <c r="D17" s="109"/>
      <c r="E17" s="109">
        <f>E14-E16</f>
        <v>1456212</v>
      </c>
      <c r="F17" s="115"/>
    </row>
    <row r="18" spans="1:6">
      <c r="A18" s="75"/>
      <c r="B18" s="75"/>
      <c r="C18" s="76"/>
      <c r="D18" s="76"/>
      <c r="E18" s="76"/>
      <c r="F18" s="116"/>
    </row>
  </sheetData>
  <mergeCells count="4">
    <mergeCell ref="E2:F2"/>
    <mergeCell ref="A2:A3"/>
    <mergeCell ref="B2:B3"/>
    <mergeCell ref="A1:B1"/>
  </mergeCells>
  <phoneticPr fontId="1" type="noConversion"/>
  <pageMargins left="0.39370078740157483" right="0.39370078740157483" top="0.39370078740157483" bottom="0.39370078740157483" header="0.19685039370078741" footer="0.19685039370078741"/>
  <pageSetup paperSize="9" scale="85" orientation="portrait" r:id="rId1"/>
  <headerFooter alignWithMargins="0">
    <oddFooter>&amp;C&amp;"標楷體,標準"&amp;A,第&amp;P頁,共&amp;N頁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8"/>
  <sheetViews>
    <sheetView zoomScale="78" zoomScaleNormal="78" zoomScaleSheetLayoutView="85" workbookViewId="0">
      <pane xSplit="2" ySplit="4" topLeftCell="D138" activePane="bottomRight" state="frozen"/>
      <selection pane="topRight" activeCell="C1" sqref="C1"/>
      <selection pane="bottomLeft" activeCell="A5" sqref="A5"/>
      <selection pane="bottomRight" activeCell="R9" sqref="R9"/>
    </sheetView>
  </sheetViews>
  <sheetFormatPr defaultColWidth="9" defaultRowHeight="16.2"/>
  <cols>
    <col min="1" max="1" width="4.44140625" style="21" customWidth="1"/>
    <col min="2" max="2" width="30.44140625" style="1" customWidth="1"/>
    <col min="3" max="3" width="4.44140625" style="7" customWidth="1"/>
    <col min="4" max="4" width="9.44140625" style="6" bestFit="1" customWidth="1"/>
    <col min="5" max="5" width="10.44140625" style="4" bestFit="1" customWidth="1"/>
    <col min="6" max="6" width="14.77734375" style="4" customWidth="1"/>
    <col min="7" max="7" width="17.33203125" style="5" customWidth="1"/>
    <col min="8" max="8" width="21.6640625" style="94" customWidth="1"/>
    <col min="9" max="9" width="32.33203125" style="1" customWidth="1"/>
    <col min="10" max="10" width="4.44140625" style="7" customWidth="1"/>
    <col min="11" max="11" width="6.77734375" style="7" customWidth="1"/>
    <col min="12" max="13" width="9.21875" style="4" bestFit="1" customWidth="1"/>
    <col min="14" max="15" width="9.44140625" style="4" bestFit="1" customWidth="1"/>
    <col min="16" max="17" width="8" style="4" bestFit="1" customWidth="1"/>
    <col min="18" max="18" width="13" style="4" bestFit="1" customWidth="1"/>
    <col min="19" max="19" width="44.6640625" style="1" customWidth="1"/>
    <col min="20" max="255" width="9" style="4"/>
    <col min="256" max="256" width="6.44140625" style="4" customWidth="1"/>
    <col min="257" max="257" width="30.44140625" style="4" customWidth="1"/>
    <col min="258" max="258" width="5.6640625" style="4" customWidth="1"/>
    <col min="259" max="259" width="8.6640625" style="4" customWidth="1"/>
    <col min="260" max="260" width="9.88671875" style="4" customWidth="1"/>
    <col min="261" max="261" width="15.21875" style="4" customWidth="1"/>
    <col min="262" max="262" width="18.33203125" style="4" customWidth="1"/>
    <col min="263" max="263" width="24.88671875" style="4" customWidth="1"/>
    <col min="264" max="264" width="23.44140625" style="4" customWidth="1"/>
    <col min="265" max="511" width="9" style="4"/>
    <col min="512" max="512" width="6.44140625" style="4" customWidth="1"/>
    <col min="513" max="513" width="30.44140625" style="4" customWidth="1"/>
    <col min="514" max="514" width="5.6640625" style="4" customWidth="1"/>
    <col min="515" max="515" width="8.6640625" style="4" customWidth="1"/>
    <col min="516" max="516" width="9.88671875" style="4" customWidth="1"/>
    <col min="517" max="517" width="15.21875" style="4" customWidth="1"/>
    <col min="518" max="518" width="18.33203125" style="4" customWidth="1"/>
    <col min="519" max="519" width="24.88671875" style="4" customWidth="1"/>
    <col min="520" max="520" width="23.44140625" style="4" customWidth="1"/>
    <col min="521" max="767" width="9" style="4"/>
    <col min="768" max="768" width="6.44140625" style="4" customWidth="1"/>
    <col min="769" max="769" width="30.44140625" style="4" customWidth="1"/>
    <col min="770" max="770" width="5.6640625" style="4" customWidth="1"/>
    <col min="771" max="771" width="8.6640625" style="4" customWidth="1"/>
    <col min="772" max="772" width="9.88671875" style="4" customWidth="1"/>
    <col min="773" max="773" width="15.21875" style="4" customWidth="1"/>
    <col min="774" max="774" width="18.33203125" style="4" customWidth="1"/>
    <col min="775" max="775" width="24.88671875" style="4" customWidth="1"/>
    <col min="776" max="776" width="23.44140625" style="4" customWidth="1"/>
    <col min="777" max="1023" width="9" style="4"/>
    <col min="1024" max="1024" width="6.44140625" style="4" customWidth="1"/>
    <col min="1025" max="1025" width="30.44140625" style="4" customWidth="1"/>
    <col min="1026" max="1026" width="5.6640625" style="4" customWidth="1"/>
    <col min="1027" max="1027" width="8.6640625" style="4" customWidth="1"/>
    <col min="1028" max="1028" width="9.88671875" style="4" customWidth="1"/>
    <col min="1029" max="1029" width="15.21875" style="4" customWidth="1"/>
    <col min="1030" max="1030" width="18.33203125" style="4" customWidth="1"/>
    <col min="1031" max="1031" width="24.88671875" style="4" customWidth="1"/>
    <col min="1032" max="1032" width="23.44140625" style="4" customWidth="1"/>
    <col min="1033" max="1279" width="9" style="4"/>
    <col min="1280" max="1280" width="6.44140625" style="4" customWidth="1"/>
    <col min="1281" max="1281" width="30.44140625" style="4" customWidth="1"/>
    <col min="1282" max="1282" width="5.6640625" style="4" customWidth="1"/>
    <col min="1283" max="1283" width="8.6640625" style="4" customWidth="1"/>
    <col min="1284" max="1284" width="9.88671875" style="4" customWidth="1"/>
    <col min="1285" max="1285" width="15.21875" style="4" customWidth="1"/>
    <col min="1286" max="1286" width="18.33203125" style="4" customWidth="1"/>
    <col min="1287" max="1287" width="24.88671875" style="4" customWidth="1"/>
    <col min="1288" max="1288" width="23.44140625" style="4" customWidth="1"/>
    <col min="1289" max="1535" width="9" style="4"/>
    <col min="1536" max="1536" width="6.44140625" style="4" customWidth="1"/>
    <col min="1537" max="1537" width="30.44140625" style="4" customWidth="1"/>
    <col min="1538" max="1538" width="5.6640625" style="4" customWidth="1"/>
    <col min="1539" max="1539" width="8.6640625" style="4" customWidth="1"/>
    <col min="1540" max="1540" width="9.88671875" style="4" customWidth="1"/>
    <col min="1541" max="1541" width="15.21875" style="4" customWidth="1"/>
    <col min="1542" max="1542" width="18.33203125" style="4" customWidth="1"/>
    <col min="1543" max="1543" width="24.88671875" style="4" customWidth="1"/>
    <col min="1544" max="1544" width="23.44140625" style="4" customWidth="1"/>
    <col min="1545" max="1791" width="9" style="4"/>
    <col min="1792" max="1792" width="6.44140625" style="4" customWidth="1"/>
    <col min="1793" max="1793" width="30.44140625" style="4" customWidth="1"/>
    <col min="1794" max="1794" width="5.6640625" style="4" customWidth="1"/>
    <col min="1795" max="1795" width="8.6640625" style="4" customWidth="1"/>
    <col min="1796" max="1796" width="9.88671875" style="4" customWidth="1"/>
    <col min="1797" max="1797" width="15.21875" style="4" customWidth="1"/>
    <col min="1798" max="1798" width="18.33203125" style="4" customWidth="1"/>
    <col min="1799" max="1799" width="24.88671875" style="4" customWidth="1"/>
    <col min="1800" max="1800" width="23.44140625" style="4" customWidth="1"/>
    <col min="1801" max="2047" width="9" style="4"/>
    <col min="2048" max="2048" width="6.44140625" style="4" customWidth="1"/>
    <col min="2049" max="2049" width="30.44140625" style="4" customWidth="1"/>
    <col min="2050" max="2050" width="5.6640625" style="4" customWidth="1"/>
    <col min="2051" max="2051" width="8.6640625" style="4" customWidth="1"/>
    <col min="2052" max="2052" width="9.88671875" style="4" customWidth="1"/>
    <col min="2053" max="2053" width="15.21875" style="4" customWidth="1"/>
    <col min="2054" max="2054" width="18.33203125" style="4" customWidth="1"/>
    <col min="2055" max="2055" width="24.88671875" style="4" customWidth="1"/>
    <col min="2056" max="2056" width="23.44140625" style="4" customWidth="1"/>
    <col min="2057" max="2303" width="9" style="4"/>
    <col min="2304" max="2304" width="6.44140625" style="4" customWidth="1"/>
    <col min="2305" max="2305" width="30.44140625" style="4" customWidth="1"/>
    <col min="2306" max="2306" width="5.6640625" style="4" customWidth="1"/>
    <col min="2307" max="2307" width="8.6640625" style="4" customWidth="1"/>
    <col min="2308" max="2308" width="9.88671875" style="4" customWidth="1"/>
    <col min="2309" max="2309" width="15.21875" style="4" customWidth="1"/>
    <col min="2310" max="2310" width="18.33203125" style="4" customWidth="1"/>
    <col min="2311" max="2311" width="24.88671875" style="4" customWidth="1"/>
    <col min="2312" max="2312" width="23.44140625" style="4" customWidth="1"/>
    <col min="2313" max="2559" width="9" style="4"/>
    <col min="2560" max="2560" width="6.44140625" style="4" customWidth="1"/>
    <col min="2561" max="2561" width="30.44140625" style="4" customWidth="1"/>
    <col min="2562" max="2562" width="5.6640625" style="4" customWidth="1"/>
    <col min="2563" max="2563" width="8.6640625" style="4" customWidth="1"/>
    <col min="2564" max="2564" width="9.88671875" style="4" customWidth="1"/>
    <col min="2565" max="2565" width="15.21875" style="4" customWidth="1"/>
    <col min="2566" max="2566" width="18.33203125" style="4" customWidth="1"/>
    <col min="2567" max="2567" width="24.88671875" style="4" customWidth="1"/>
    <col min="2568" max="2568" width="23.44140625" style="4" customWidth="1"/>
    <col min="2569" max="2815" width="9" style="4"/>
    <col min="2816" max="2816" width="6.44140625" style="4" customWidth="1"/>
    <col min="2817" max="2817" width="30.44140625" style="4" customWidth="1"/>
    <col min="2818" max="2818" width="5.6640625" style="4" customWidth="1"/>
    <col min="2819" max="2819" width="8.6640625" style="4" customWidth="1"/>
    <col min="2820" max="2820" width="9.88671875" style="4" customWidth="1"/>
    <col min="2821" max="2821" width="15.21875" style="4" customWidth="1"/>
    <col min="2822" max="2822" width="18.33203125" style="4" customWidth="1"/>
    <col min="2823" max="2823" width="24.88671875" style="4" customWidth="1"/>
    <col min="2824" max="2824" width="23.44140625" style="4" customWidth="1"/>
    <col min="2825" max="3071" width="9" style="4"/>
    <col min="3072" max="3072" width="6.44140625" style="4" customWidth="1"/>
    <col min="3073" max="3073" width="30.44140625" style="4" customWidth="1"/>
    <col min="3074" max="3074" width="5.6640625" style="4" customWidth="1"/>
    <col min="3075" max="3075" width="8.6640625" style="4" customWidth="1"/>
    <col min="3076" max="3076" width="9.88671875" style="4" customWidth="1"/>
    <col min="3077" max="3077" width="15.21875" style="4" customWidth="1"/>
    <col min="3078" max="3078" width="18.33203125" style="4" customWidth="1"/>
    <col min="3079" max="3079" width="24.88671875" style="4" customWidth="1"/>
    <col min="3080" max="3080" width="23.44140625" style="4" customWidth="1"/>
    <col min="3081" max="3327" width="9" style="4"/>
    <col min="3328" max="3328" width="6.44140625" style="4" customWidth="1"/>
    <col min="3329" max="3329" width="30.44140625" style="4" customWidth="1"/>
    <col min="3330" max="3330" width="5.6640625" style="4" customWidth="1"/>
    <col min="3331" max="3331" width="8.6640625" style="4" customWidth="1"/>
    <col min="3332" max="3332" width="9.88671875" style="4" customWidth="1"/>
    <col min="3333" max="3333" width="15.21875" style="4" customWidth="1"/>
    <col min="3334" max="3334" width="18.33203125" style="4" customWidth="1"/>
    <col min="3335" max="3335" width="24.88671875" style="4" customWidth="1"/>
    <col min="3336" max="3336" width="23.44140625" style="4" customWidth="1"/>
    <col min="3337" max="3583" width="9" style="4"/>
    <col min="3584" max="3584" width="6.44140625" style="4" customWidth="1"/>
    <col min="3585" max="3585" width="30.44140625" style="4" customWidth="1"/>
    <col min="3586" max="3586" width="5.6640625" style="4" customWidth="1"/>
    <col min="3587" max="3587" width="8.6640625" style="4" customWidth="1"/>
    <col min="3588" max="3588" width="9.88671875" style="4" customWidth="1"/>
    <col min="3589" max="3589" width="15.21875" style="4" customWidth="1"/>
    <col min="3590" max="3590" width="18.33203125" style="4" customWidth="1"/>
    <col min="3591" max="3591" width="24.88671875" style="4" customWidth="1"/>
    <col min="3592" max="3592" width="23.44140625" style="4" customWidth="1"/>
    <col min="3593" max="3839" width="9" style="4"/>
    <col min="3840" max="3840" width="6.44140625" style="4" customWidth="1"/>
    <col min="3841" max="3841" width="30.44140625" style="4" customWidth="1"/>
    <col min="3842" max="3842" width="5.6640625" style="4" customWidth="1"/>
    <col min="3843" max="3843" width="8.6640625" style="4" customWidth="1"/>
    <col min="3844" max="3844" width="9.88671875" style="4" customWidth="1"/>
    <col min="3845" max="3845" width="15.21875" style="4" customWidth="1"/>
    <col min="3846" max="3846" width="18.33203125" style="4" customWidth="1"/>
    <col min="3847" max="3847" width="24.88671875" style="4" customWidth="1"/>
    <col min="3848" max="3848" width="23.44140625" style="4" customWidth="1"/>
    <col min="3849" max="4095" width="9" style="4"/>
    <col min="4096" max="4096" width="6.44140625" style="4" customWidth="1"/>
    <col min="4097" max="4097" width="30.44140625" style="4" customWidth="1"/>
    <col min="4098" max="4098" width="5.6640625" style="4" customWidth="1"/>
    <col min="4099" max="4099" width="8.6640625" style="4" customWidth="1"/>
    <col min="4100" max="4100" width="9.88671875" style="4" customWidth="1"/>
    <col min="4101" max="4101" width="15.21875" style="4" customWidth="1"/>
    <col min="4102" max="4102" width="18.33203125" style="4" customWidth="1"/>
    <col min="4103" max="4103" width="24.88671875" style="4" customWidth="1"/>
    <col min="4104" max="4104" width="23.44140625" style="4" customWidth="1"/>
    <col min="4105" max="4351" width="9" style="4"/>
    <col min="4352" max="4352" width="6.44140625" style="4" customWidth="1"/>
    <col min="4353" max="4353" width="30.44140625" style="4" customWidth="1"/>
    <col min="4354" max="4354" width="5.6640625" style="4" customWidth="1"/>
    <col min="4355" max="4355" width="8.6640625" style="4" customWidth="1"/>
    <col min="4356" max="4356" width="9.88671875" style="4" customWidth="1"/>
    <col min="4357" max="4357" width="15.21875" style="4" customWidth="1"/>
    <col min="4358" max="4358" width="18.33203125" style="4" customWidth="1"/>
    <col min="4359" max="4359" width="24.88671875" style="4" customWidth="1"/>
    <col min="4360" max="4360" width="23.44140625" style="4" customWidth="1"/>
    <col min="4361" max="4607" width="9" style="4"/>
    <col min="4608" max="4608" width="6.44140625" style="4" customWidth="1"/>
    <col min="4609" max="4609" width="30.44140625" style="4" customWidth="1"/>
    <col min="4610" max="4610" width="5.6640625" style="4" customWidth="1"/>
    <col min="4611" max="4611" width="8.6640625" style="4" customWidth="1"/>
    <col min="4612" max="4612" width="9.88671875" style="4" customWidth="1"/>
    <col min="4613" max="4613" width="15.21875" style="4" customWidth="1"/>
    <col min="4614" max="4614" width="18.33203125" style="4" customWidth="1"/>
    <col min="4615" max="4615" width="24.88671875" style="4" customWidth="1"/>
    <col min="4616" max="4616" width="23.44140625" style="4" customWidth="1"/>
    <col min="4617" max="4863" width="9" style="4"/>
    <col min="4864" max="4864" width="6.44140625" style="4" customWidth="1"/>
    <col min="4865" max="4865" width="30.44140625" style="4" customWidth="1"/>
    <col min="4866" max="4866" width="5.6640625" style="4" customWidth="1"/>
    <col min="4867" max="4867" width="8.6640625" style="4" customWidth="1"/>
    <col min="4868" max="4868" width="9.88671875" style="4" customWidth="1"/>
    <col min="4869" max="4869" width="15.21875" style="4" customWidth="1"/>
    <col min="4870" max="4870" width="18.33203125" style="4" customWidth="1"/>
    <col min="4871" max="4871" width="24.88671875" style="4" customWidth="1"/>
    <col min="4872" max="4872" width="23.44140625" style="4" customWidth="1"/>
    <col min="4873" max="5119" width="9" style="4"/>
    <col min="5120" max="5120" width="6.44140625" style="4" customWidth="1"/>
    <col min="5121" max="5121" width="30.44140625" style="4" customWidth="1"/>
    <col min="5122" max="5122" width="5.6640625" style="4" customWidth="1"/>
    <col min="5123" max="5123" width="8.6640625" style="4" customWidth="1"/>
    <col min="5124" max="5124" width="9.88671875" style="4" customWidth="1"/>
    <col min="5125" max="5125" width="15.21875" style="4" customWidth="1"/>
    <col min="5126" max="5126" width="18.33203125" style="4" customWidth="1"/>
    <col min="5127" max="5127" width="24.88671875" style="4" customWidth="1"/>
    <col min="5128" max="5128" width="23.44140625" style="4" customWidth="1"/>
    <col min="5129" max="5375" width="9" style="4"/>
    <col min="5376" max="5376" width="6.44140625" style="4" customWidth="1"/>
    <col min="5377" max="5377" width="30.44140625" style="4" customWidth="1"/>
    <col min="5378" max="5378" width="5.6640625" style="4" customWidth="1"/>
    <col min="5379" max="5379" width="8.6640625" style="4" customWidth="1"/>
    <col min="5380" max="5380" width="9.88671875" style="4" customWidth="1"/>
    <col min="5381" max="5381" width="15.21875" style="4" customWidth="1"/>
    <col min="5382" max="5382" width="18.33203125" style="4" customWidth="1"/>
    <col min="5383" max="5383" width="24.88671875" style="4" customWidth="1"/>
    <col min="5384" max="5384" width="23.44140625" style="4" customWidth="1"/>
    <col min="5385" max="5631" width="9" style="4"/>
    <col min="5632" max="5632" width="6.44140625" style="4" customWidth="1"/>
    <col min="5633" max="5633" width="30.44140625" style="4" customWidth="1"/>
    <col min="5634" max="5634" width="5.6640625" style="4" customWidth="1"/>
    <col min="5635" max="5635" width="8.6640625" style="4" customWidth="1"/>
    <col min="5636" max="5636" width="9.88671875" style="4" customWidth="1"/>
    <col min="5637" max="5637" width="15.21875" style="4" customWidth="1"/>
    <col min="5638" max="5638" width="18.33203125" style="4" customWidth="1"/>
    <col min="5639" max="5639" width="24.88671875" style="4" customWidth="1"/>
    <col min="5640" max="5640" width="23.44140625" style="4" customWidth="1"/>
    <col min="5641" max="5887" width="9" style="4"/>
    <col min="5888" max="5888" width="6.44140625" style="4" customWidth="1"/>
    <col min="5889" max="5889" width="30.44140625" style="4" customWidth="1"/>
    <col min="5890" max="5890" width="5.6640625" style="4" customWidth="1"/>
    <col min="5891" max="5891" width="8.6640625" style="4" customWidth="1"/>
    <col min="5892" max="5892" width="9.88671875" style="4" customWidth="1"/>
    <col min="5893" max="5893" width="15.21875" style="4" customWidth="1"/>
    <col min="5894" max="5894" width="18.33203125" style="4" customWidth="1"/>
    <col min="5895" max="5895" width="24.88671875" style="4" customWidth="1"/>
    <col min="5896" max="5896" width="23.44140625" style="4" customWidth="1"/>
    <col min="5897" max="6143" width="9" style="4"/>
    <col min="6144" max="6144" width="6.44140625" style="4" customWidth="1"/>
    <col min="6145" max="6145" width="30.44140625" style="4" customWidth="1"/>
    <col min="6146" max="6146" width="5.6640625" style="4" customWidth="1"/>
    <col min="6147" max="6147" width="8.6640625" style="4" customWidth="1"/>
    <col min="6148" max="6148" width="9.88671875" style="4" customWidth="1"/>
    <col min="6149" max="6149" width="15.21875" style="4" customWidth="1"/>
    <col min="6150" max="6150" width="18.33203125" style="4" customWidth="1"/>
    <col min="6151" max="6151" width="24.88671875" style="4" customWidth="1"/>
    <col min="6152" max="6152" width="23.44140625" style="4" customWidth="1"/>
    <col min="6153" max="6399" width="9" style="4"/>
    <col min="6400" max="6400" width="6.44140625" style="4" customWidth="1"/>
    <col min="6401" max="6401" width="30.44140625" style="4" customWidth="1"/>
    <col min="6402" max="6402" width="5.6640625" style="4" customWidth="1"/>
    <col min="6403" max="6403" width="8.6640625" style="4" customWidth="1"/>
    <col min="6404" max="6404" width="9.88671875" style="4" customWidth="1"/>
    <col min="6405" max="6405" width="15.21875" style="4" customWidth="1"/>
    <col min="6406" max="6406" width="18.33203125" style="4" customWidth="1"/>
    <col min="6407" max="6407" width="24.88671875" style="4" customWidth="1"/>
    <col min="6408" max="6408" width="23.44140625" style="4" customWidth="1"/>
    <col min="6409" max="6655" width="9" style="4"/>
    <col min="6656" max="6656" width="6.44140625" style="4" customWidth="1"/>
    <col min="6657" max="6657" width="30.44140625" style="4" customWidth="1"/>
    <col min="6658" max="6658" width="5.6640625" style="4" customWidth="1"/>
    <col min="6659" max="6659" width="8.6640625" style="4" customWidth="1"/>
    <col min="6660" max="6660" width="9.88671875" style="4" customWidth="1"/>
    <col min="6661" max="6661" width="15.21875" style="4" customWidth="1"/>
    <col min="6662" max="6662" width="18.33203125" style="4" customWidth="1"/>
    <col min="6663" max="6663" width="24.88671875" style="4" customWidth="1"/>
    <col min="6664" max="6664" width="23.44140625" style="4" customWidth="1"/>
    <col min="6665" max="6911" width="9" style="4"/>
    <col min="6912" max="6912" width="6.44140625" style="4" customWidth="1"/>
    <col min="6913" max="6913" width="30.44140625" style="4" customWidth="1"/>
    <col min="6914" max="6914" width="5.6640625" style="4" customWidth="1"/>
    <col min="6915" max="6915" width="8.6640625" style="4" customWidth="1"/>
    <col min="6916" max="6916" width="9.88671875" style="4" customWidth="1"/>
    <col min="6917" max="6917" width="15.21875" style="4" customWidth="1"/>
    <col min="6918" max="6918" width="18.33203125" style="4" customWidth="1"/>
    <col min="6919" max="6919" width="24.88671875" style="4" customWidth="1"/>
    <col min="6920" max="6920" width="23.44140625" style="4" customWidth="1"/>
    <col min="6921" max="7167" width="9" style="4"/>
    <col min="7168" max="7168" width="6.44140625" style="4" customWidth="1"/>
    <col min="7169" max="7169" width="30.44140625" style="4" customWidth="1"/>
    <col min="7170" max="7170" width="5.6640625" style="4" customWidth="1"/>
    <col min="7171" max="7171" width="8.6640625" style="4" customWidth="1"/>
    <col min="7172" max="7172" width="9.88671875" style="4" customWidth="1"/>
    <col min="7173" max="7173" width="15.21875" style="4" customWidth="1"/>
    <col min="7174" max="7174" width="18.33203125" style="4" customWidth="1"/>
    <col min="7175" max="7175" width="24.88671875" style="4" customWidth="1"/>
    <col min="7176" max="7176" width="23.44140625" style="4" customWidth="1"/>
    <col min="7177" max="7423" width="9" style="4"/>
    <col min="7424" max="7424" width="6.44140625" style="4" customWidth="1"/>
    <col min="7425" max="7425" width="30.44140625" style="4" customWidth="1"/>
    <col min="7426" max="7426" width="5.6640625" style="4" customWidth="1"/>
    <col min="7427" max="7427" width="8.6640625" style="4" customWidth="1"/>
    <col min="7428" max="7428" width="9.88671875" style="4" customWidth="1"/>
    <col min="7429" max="7429" width="15.21875" style="4" customWidth="1"/>
    <col min="7430" max="7430" width="18.33203125" style="4" customWidth="1"/>
    <col min="7431" max="7431" width="24.88671875" style="4" customWidth="1"/>
    <col min="7432" max="7432" width="23.44140625" style="4" customWidth="1"/>
    <col min="7433" max="7679" width="9" style="4"/>
    <col min="7680" max="7680" width="6.44140625" style="4" customWidth="1"/>
    <col min="7681" max="7681" width="30.44140625" style="4" customWidth="1"/>
    <col min="7682" max="7682" width="5.6640625" style="4" customWidth="1"/>
    <col min="7683" max="7683" width="8.6640625" style="4" customWidth="1"/>
    <col min="7684" max="7684" width="9.88671875" style="4" customWidth="1"/>
    <col min="7685" max="7685" width="15.21875" style="4" customWidth="1"/>
    <col min="7686" max="7686" width="18.33203125" style="4" customWidth="1"/>
    <col min="7687" max="7687" width="24.88671875" style="4" customWidth="1"/>
    <col min="7688" max="7688" width="23.44140625" style="4" customWidth="1"/>
    <col min="7689" max="7935" width="9" style="4"/>
    <col min="7936" max="7936" width="6.44140625" style="4" customWidth="1"/>
    <col min="7937" max="7937" width="30.44140625" style="4" customWidth="1"/>
    <col min="7938" max="7938" width="5.6640625" style="4" customWidth="1"/>
    <col min="7939" max="7939" width="8.6640625" style="4" customWidth="1"/>
    <col min="7940" max="7940" width="9.88671875" style="4" customWidth="1"/>
    <col min="7941" max="7941" width="15.21875" style="4" customWidth="1"/>
    <col min="7942" max="7942" width="18.33203125" style="4" customWidth="1"/>
    <col min="7943" max="7943" width="24.88671875" style="4" customWidth="1"/>
    <col min="7944" max="7944" width="23.44140625" style="4" customWidth="1"/>
    <col min="7945" max="8191" width="9" style="4"/>
    <col min="8192" max="8192" width="6.44140625" style="4" customWidth="1"/>
    <col min="8193" max="8193" width="30.44140625" style="4" customWidth="1"/>
    <col min="8194" max="8194" width="5.6640625" style="4" customWidth="1"/>
    <col min="8195" max="8195" width="8.6640625" style="4" customWidth="1"/>
    <col min="8196" max="8196" width="9.88671875" style="4" customWidth="1"/>
    <col min="8197" max="8197" width="15.21875" style="4" customWidth="1"/>
    <col min="8198" max="8198" width="18.33203125" style="4" customWidth="1"/>
    <col min="8199" max="8199" width="24.88671875" style="4" customWidth="1"/>
    <col min="8200" max="8200" width="23.44140625" style="4" customWidth="1"/>
    <col min="8201" max="8447" width="9" style="4"/>
    <col min="8448" max="8448" width="6.44140625" style="4" customWidth="1"/>
    <col min="8449" max="8449" width="30.44140625" style="4" customWidth="1"/>
    <col min="8450" max="8450" width="5.6640625" style="4" customWidth="1"/>
    <col min="8451" max="8451" width="8.6640625" style="4" customWidth="1"/>
    <col min="8452" max="8452" width="9.88671875" style="4" customWidth="1"/>
    <col min="8453" max="8453" width="15.21875" style="4" customWidth="1"/>
    <col min="8454" max="8454" width="18.33203125" style="4" customWidth="1"/>
    <col min="8455" max="8455" width="24.88671875" style="4" customWidth="1"/>
    <col min="8456" max="8456" width="23.44140625" style="4" customWidth="1"/>
    <col min="8457" max="8703" width="9" style="4"/>
    <col min="8704" max="8704" width="6.44140625" style="4" customWidth="1"/>
    <col min="8705" max="8705" width="30.44140625" style="4" customWidth="1"/>
    <col min="8706" max="8706" width="5.6640625" style="4" customWidth="1"/>
    <col min="8707" max="8707" width="8.6640625" style="4" customWidth="1"/>
    <col min="8708" max="8708" width="9.88671875" style="4" customWidth="1"/>
    <col min="8709" max="8709" width="15.21875" style="4" customWidth="1"/>
    <col min="8710" max="8710" width="18.33203125" style="4" customWidth="1"/>
    <col min="8711" max="8711" width="24.88671875" style="4" customWidth="1"/>
    <col min="8712" max="8712" width="23.44140625" style="4" customWidth="1"/>
    <col min="8713" max="8959" width="9" style="4"/>
    <col min="8960" max="8960" width="6.44140625" style="4" customWidth="1"/>
    <col min="8961" max="8961" width="30.44140625" style="4" customWidth="1"/>
    <col min="8962" max="8962" width="5.6640625" style="4" customWidth="1"/>
    <col min="8963" max="8963" width="8.6640625" style="4" customWidth="1"/>
    <col min="8964" max="8964" width="9.88671875" style="4" customWidth="1"/>
    <col min="8965" max="8965" width="15.21875" style="4" customWidth="1"/>
    <col min="8966" max="8966" width="18.33203125" style="4" customWidth="1"/>
    <col min="8967" max="8967" width="24.88671875" style="4" customWidth="1"/>
    <col min="8968" max="8968" width="23.44140625" style="4" customWidth="1"/>
    <col min="8969" max="9215" width="9" style="4"/>
    <col min="9216" max="9216" width="6.44140625" style="4" customWidth="1"/>
    <col min="9217" max="9217" width="30.44140625" style="4" customWidth="1"/>
    <col min="9218" max="9218" width="5.6640625" style="4" customWidth="1"/>
    <col min="9219" max="9219" width="8.6640625" style="4" customWidth="1"/>
    <col min="9220" max="9220" width="9.88671875" style="4" customWidth="1"/>
    <col min="9221" max="9221" width="15.21875" style="4" customWidth="1"/>
    <col min="9222" max="9222" width="18.33203125" style="4" customWidth="1"/>
    <col min="9223" max="9223" width="24.88671875" style="4" customWidth="1"/>
    <col min="9224" max="9224" width="23.44140625" style="4" customWidth="1"/>
    <col min="9225" max="9471" width="9" style="4"/>
    <col min="9472" max="9472" width="6.44140625" style="4" customWidth="1"/>
    <col min="9473" max="9473" width="30.44140625" style="4" customWidth="1"/>
    <col min="9474" max="9474" width="5.6640625" style="4" customWidth="1"/>
    <col min="9475" max="9475" width="8.6640625" style="4" customWidth="1"/>
    <col min="9476" max="9476" width="9.88671875" style="4" customWidth="1"/>
    <col min="9477" max="9477" width="15.21875" style="4" customWidth="1"/>
    <col min="9478" max="9478" width="18.33203125" style="4" customWidth="1"/>
    <col min="9479" max="9479" width="24.88671875" style="4" customWidth="1"/>
    <col min="9480" max="9480" width="23.44140625" style="4" customWidth="1"/>
    <col min="9481" max="9727" width="9" style="4"/>
    <col min="9728" max="9728" width="6.44140625" style="4" customWidth="1"/>
    <col min="9729" max="9729" width="30.44140625" style="4" customWidth="1"/>
    <col min="9730" max="9730" width="5.6640625" style="4" customWidth="1"/>
    <col min="9731" max="9731" width="8.6640625" style="4" customWidth="1"/>
    <col min="9732" max="9732" width="9.88671875" style="4" customWidth="1"/>
    <col min="9733" max="9733" width="15.21875" style="4" customWidth="1"/>
    <col min="9734" max="9734" width="18.33203125" style="4" customWidth="1"/>
    <col min="9735" max="9735" width="24.88671875" style="4" customWidth="1"/>
    <col min="9736" max="9736" width="23.44140625" style="4" customWidth="1"/>
    <col min="9737" max="9983" width="9" style="4"/>
    <col min="9984" max="9984" width="6.44140625" style="4" customWidth="1"/>
    <col min="9985" max="9985" width="30.44140625" style="4" customWidth="1"/>
    <col min="9986" max="9986" width="5.6640625" style="4" customWidth="1"/>
    <col min="9987" max="9987" width="8.6640625" style="4" customWidth="1"/>
    <col min="9988" max="9988" width="9.88671875" style="4" customWidth="1"/>
    <col min="9989" max="9989" width="15.21875" style="4" customWidth="1"/>
    <col min="9990" max="9990" width="18.33203125" style="4" customWidth="1"/>
    <col min="9991" max="9991" width="24.88671875" style="4" customWidth="1"/>
    <col min="9992" max="9992" width="23.44140625" style="4" customWidth="1"/>
    <col min="9993" max="10239" width="9" style="4"/>
    <col min="10240" max="10240" width="6.44140625" style="4" customWidth="1"/>
    <col min="10241" max="10241" width="30.44140625" style="4" customWidth="1"/>
    <col min="10242" max="10242" width="5.6640625" style="4" customWidth="1"/>
    <col min="10243" max="10243" width="8.6640625" style="4" customWidth="1"/>
    <col min="10244" max="10244" width="9.88671875" style="4" customWidth="1"/>
    <col min="10245" max="10245" width="15.21875" style="4" customWidth="1"/>
    <col min="10246" max="10246" width="18.33203125" style="4" customWidth="1"/>
    <col min="10247" max="10247" width="24.88671875" style="4" customWidth="1"/>
    <col min="10248" max="10248" width="23.44140625" style="4" customWidth="1"/>
    <col min="10249" max="10495" width="9" style="4"/>
    <col min="10496" max="10496" width="6.44140625" style="4" customWidth="1"/>
    <col min="10497" max="10497" width="30.44140625" style="4" customWidth="1"/>
    <col min="10498" max="10498" width="5.6640625" style="4" customWidth="1"/>
    <col min="10499" max="10499" width="8.6640625" style="4" customWidth="1"/>
    <col min="10500" max="10500" width="9.88671875" style="4" customWidth="1"/>
    <col min="10501" max="10501" width="15.21875" style="4" customWidth="1"/>
    <col min="10502" max="10502" width="18.33203125" style="4" customWidth="1"/>
    <col min="10503" max="10503" width="24.88671875" style="4" customWidth="1"/>
    <col min="10504" max="10504" width="23.44140625" style="4" customWidth="1"/>
    <col min="10505" max="10751" width="9" style="4"/>
    <col min="10752" max="10752" width="6.44140625" style="4" customWidth="1"/>
    <col min="10753" max="10753" width="30.44140625" style="4" customWidth="1"/>
    <col min="10754" max="10754" width="5.6640625" style="4" customWidth="1"/>
    <col min="10755" max="10755" width="8.6640625" style="4" customWidth="1"/>
    <col min="10756" max="10756" width="9.88671875" style="4" customWidth="1"/>
    <col min="10757" max="10757" width="15.21875" style="4" customWidth="1"/>
    <col min="10758" max="10758" width="18.33203125" style="4" customWidth="1"/>
    <col min="10759" max="10759" width="24.88671875" style="4" customWidth="1"/>
    <col min="10760" max="10760" width="23.44140625" style="4" customWidth="1"/>
    <col min="10761" max="11007" width="9" style="4"/>
    <col min="11008" max="11008" width="6.44140625" style="4" customWidth="1"/>
    <col min="11009" max="11009" width="30.44140625" style="4" customWidth="1"/>
    <col min="11010" max="11010" width="5.6640625" style="4" customWidth="1"/>
    <col min="11011" max="11011" width="8.6640625" style="4" customWidth="1"/>
    <col min="11012" max="11012" width="9.88671875" style="4" customWidth="1"/>
    <col min="11013" max="11013" width="15.21875" style="4" customWidth="1"/>
    <col min="11014" max="11014" width="18.33203125" style="4" customWidth="1"/>
    <col min="11015" max="11015" width="24.88671875" style="4" customWidth="1"/>
    <col min="11016" max="11016" width="23.44140625" style="4" customWidth="1"/>
    <col min="11017" max="11263" width="9" style="4"/>
    <col min="11264" max="11264" width="6.44140625" style="4" customWidth="1"/>
    <col min="11265" max="11265" width="30.44140625" style="4" customWidth="1"/>
    <col min="11266" max="11266" width="5.6640625" style="4" customWidth="1"/>
    <col min="11267" max="11267" width="8.6640625" style="4" customWidth="1"/>
    <col min="11268" max="11268" width="9.88671875" style="4" customWidth="1"/>
    <col min="11269" max="11269" width="15.21875" style="4" customWidth="1"/>
    <col min="11270" max="11270" width="18.33203125" style="4" customWidth="1"/>
    <col min="11271" max="11271" width="24.88671875" style="4" customWidth="1"/>
    <col min="11272" max="11272" width="23.44140625" style="4" customWidth="1"/>
    <col min="11273" max="11519" width="9" style="4"/>
    <col min="11520" max="11520" width="6.44140625" style="4" customWidth="1"/>
    <col min="11521" max="11521" width="30.44140625" style="4" customWidth="1"/>
    <col min="11522" max="11522" width="5.6640625" style="4" customWidth="1"/>
    <col min="11523" max="11523" width="8.6640625" style="4" customWidth="1"/>
    <col min="11524" max="11524" width="9.88671875" style="4" customWidth="1"/>
    <col min="11525" max="11525" width="15.21875" style="4" customWidth="1"/>
    <col min="11526" max="11526" width="18.33203125" style="4" customWidth="1"/>
    <col min="11527" max="11527" width="24.88671875" style="4" customWidth="1"/>
    <col min="11528" max="11528" width="23.44140625" style="4" customWidth="1"/>
    <col min="11529" max="11775" width="9" style="4"/>
    <col min="11776" max="11776" width="6.44140625" style="4" customWidth="1"/>
    <col min="11777" max="11777" width="30.44140625" style="4" customWidth="1"/>
    <col min="11778" max="11778" width="5.6640625" style="4" customWidth="1"/>
    <col min="11779" max="11779" width="8.6640625" style="4" customWidth="1"/>
    <col min="11780" max="11780" width="9.88671875" style="4" customWidth="1"/>
    <col min="11781" max="11781" width="15.21875" style="4" customWidth="1"/>
    <col min="11782" max="11782" width="18.33203125" style="4" customWidth="1"/>
    <col min="11783" max="11783" width="24.88671875" style="4" customWidth="1"/>
    <col min="11784" max="11784" width="23.44140625" style="4" customWidth="1"/>
    <col min="11785" max="12031" width="9" style="4"/>
    <col min="12032" max="12032" width="6.44140625" style="4" customWidth="1"/>
    <col min="12033" max="12033" width="30.44140625" style="4" customWidth="1"/>
    <col min="12034" max="12034" width="5.6640625" style="4" customWidth="1"/>
    <col min="12035" max="12035" width="8.6640625" style="4" customWidth="1"/>
    <col min="12036" max="12036" width="9.88671875" style="4" customWidth="1"/>
    <col min="12037" max="12037" width="15.21875" style="4" customWidth="1"/>
    <col min="12038" max="12038" width="18.33203125" style="4" customWidth="1"/>
    <col min="12039" max="12039" width="24.88671875" style="4" customWidth="1"/>
    <col min="12040" max="12040" width="23.44140625" style="4" customWidth="1"/>
    <col min="12041" max="12287" width="9" style="4"/>
    <col min="12288" max="12288" width="6.44140625" style="4" customWidth="1"/>
    <col min="12289" max="12289" width="30.44140625" style="4" customWidth="1"/>
    <col min="12290" max="12290" width="5.6640625" style="4" customWidth="1"/>
    <col min="12291" max="12291" width="8.6640625" style="4" customWidth="1"/>
    <col min="12292" max="12292" width="9.88671875" style="4" customWidth="1"/>
    <col min="12293" max="12293" width="15.21875" style="4" customWidth="1"/>
    <col min="12294" max="12294" width="18.33203125" style="4" customWidth="1"/>
    <col min="12295" max="12295" width="24.88671875" style="4" customWidth="1"/>
    <col min="12296" max="12296" width="23.44140625" style="4" customWidth="1"/>
    <col min="12297" max="12543" width="9" style="4"/>
    <col min="12544" max="12544" width="6.44140625" style="4" customWidth="1"/>
    <col min="12545" max="12545" width="30.44140625" style="4" customWidth="1"/>
    <col min="12546" max="12546" width="5.6640625" style="4" customWidth="1"/>
    <col min="12547" max="12547" width="8.6640625" style="4" customWidth="1"/>
    <col min="12548" max="12548" width="9.88671875" style="4" customWidth="1"/>
    <col min="12549" max="12549" width="15.21875" style="4" customWidth="1"/>
    <col min="12550" max="12550" width="18.33203125" style="4" customWidth="1"/>
    <col min="12551" max="12551" width="24.88671875" style="4" customWidth="1"/>
    <col min="12552" max="12552" width="23.44140625" style="4" customWidth="1"/>
    <col min="12553" max="12799" width="9" style="4"/>
    <col min="12800" max="12800" width="6.44140625" style="4" customWidth="1"/>
    <col min="12801" max="12801" width="30.44140625" style="4" customWidth="1"/>
    <col min="12802" max="12802" width="5.6640625" style="4" customWidth="1"/>
    <col min="12803" max="12803" width="8.6640625" style="4" customWidth="1"/>
    <col min="12804" max="12804" width="9.88671875" style="4" customWidth="1"/>
    <col min="12805" max="12805" width="15.21875" style="4" customWidth="1"/>
    <col min="12806" max="12806" width="18.33203125" style="4" customWidth="1"/>
    <col min="12807" max="12807" width="24.88671875" style="4" customWidth="1"/>
    <col min="12808" max="12808" width="23.44140625" style="4" customWidth="1"/>
    <col min="12809" max="13055" width="9" style="4"/>
    <col min="13056" max="13056" width="6.44140625" style="4" customWidth="1"/>
    <col min="13057" max="13057" width="30.44140625" style="4" customWidth="1"/>
    <col min="13058" max="13058" width="5.6640625" style="4" customWidth="1"/>
    <col min="13059" max="13059" width="8.6640625" style="4" customWidth="1"/>
    <col min="13060" max="13060" width="9.88671875" style="4" customWidth="1"/>
    <col min="13061" max="13061" width="15.21875" style="4" customWidth="1"/>
    <col min="13062" max="13062" width="18.33203125" style="4" customWidth="1"/>
    <col min="13063" max="13063" width="24.88671875" style="4" customWidth="1"/>
    <col min="13064" max="13064" width="23.44140625" style="4" customWidth="1"/>
    <col min="13065" max="13311" width="9" style="4"/>
    <col min="13312" max="13312" width="6.44140625" style="4" customWidth="1"/>
    <col min="13313" max="13313" width="30.44140625" style="4" customWidth="1"/>
    <col min="13314" max="13314" width="5.6640625" style="4" customWidth="1"/>
    <col min="13315" max="13315" width="8.6640625" style="4" customWidth="1"/>
    <col min="13316" max="13316" width="9.88671875" style="4" customWidth="1"/>
    <col min="13317" max="13317" width="15.21875" style="4" customWidth="1"/>
    <col min="13318" max="13318" width="18.33203125" style="4" customWidth="1"/>
    <col min="13319" max="13319" width="24.88671875" style="4" customWidth="1"/>
    <col min="13320" max="13320" width="23.44140625" style="4" customWidth="1"/>
    <col min="13321" max="13567" width="9" style="4"/>
    <col min="13568" max="13568" width="6.44140625" style="4" customWidth="1"/>
    <col min="13569" max="13569" width="30.44140625" style="4" customWidth="1"/>
    <col min="13570" max="13570" width="5.6640625" style="4" customWidth="1"/>
    <col min="13571" max="13571" width="8.6640625" style="4" customWidth="1"/>
    <col min="13572" max="13572" width="9.88671875" style="4" customWidth="1"/>
    <col min="13573" max="13573" width="15.21875" style="4" customWidth="1"/>
    <col min="13574" max="13574" width="18.33203125" style="4" customWidth="1"/>
    <col min="13575" max="13575" width="24.88671875" style="4" customWidth="1"/>
    <col min="13576" max="13576" width="23.44140625" style="4" customWidth="1"/>
    <col min="13577" max="13823" width="9" style="4"/>
    <col min="13824" max="13824" width="6.44140625" style="4" customWidth="1"/>
    <col min="13825" max="13825" width="30.44140625" style="4" customWidth="1"/>
    <col min="13826" max="13826" width="5.6640625" style="4" customWidth="1"/>
    <col min="13827" max="13827" width="8.6640625" style="4" customWidth="1"/>
    <col min="13828" max="13828" width="9.88671875" style="4" customWidth="1"/>
    <col min="13829" max="13829" width="15.21875" style="4" customWidth="1"/>
    <col min="13830" max="13830" width="18.33203125" style="4" customWidth="1"/>
    <col min="13831" max="13831" width="24.88671875" style="4" customWidth="1"/>
    <col min="13832" max="13832" width="23.44140625" style="4" customWidth="1"/>
    <col min="13833" max="14079" width="9" style="4"/>
    <col min="14080" max="14080" width="6.44140625" style="4" customWidth="1"/>
    <col min="14081" max="14081" width="30.44140625" style="4" customWidth="1"/>
    <col min="14082" max="14082" width="5.6640625" style="4" customWidth="1"/>
    <col min="14083" max="14083" width="8.6640625" style="4" customWidth="1"/>
    <col min="14084" max="14084" width="9.88671875" style="4" customWidth="1"/>
    <col min="14085" max="14085" width="15.21875" style="4" customWidth="1"/>
    <col min="14086" max="14086" width="18.33203125" style="4" customWidth="1"/>
    <col min="14087" max="14087" width="24.88671875" style="4" customWidth="1"/>
    <col min="14088" max="14088" width="23.44140625" style="4" customWidth="1"/>
    <col min="14089" max="14335" width="9" style="4"/>
    <col min="14336" max="14336" width="6.44140625" style="4" customWidth="1"/>
    <col min="14337" max="14337" width="30.44140625" style="4" customWidth="1"/>
    <col min="14338" max="14338" width="5.6640625" style="4" customWidth="1"/>
    <col min="14339" max="14339" width="8.6640625" style="4" customWidth="1"/>
    <col min="14340" max="14340" width="9.88671875" style="4" customWidth="1"/>
    <col min="14341" max="14341" width="15.21875" style="4" customWidth="1"/>
    <col min="14342" max="14342" width="18.33203125" style="4" customWidth="1"/>
    <col min="14343" max="14343" width="24.88671875" style="4" customWidth="1"/>
    <col min="14344" max="14344" width="23.44140625" style="4" customWidth="1"/>
    <col min="14345" max="14591" width="9" style="4"/>
    <col min="14592" max="14592" width="6.44140625" style="4" customWidth="1"/>
    <col min="14593" max="14593" width="30.44140625" style="4" customWidth="1"/>
    <col min="14594" max="14594" width="5.6640625" style="4" customWidth="1"/>
    <col min="14595" max="14595" width="8.6640625" style="4" customWidth="1"/>
    <col min="14596" max="14596" width="9.88671875" style="4" customWidth="1"/>
    <col min="14597" max="14597" width="15.21875" style="4" customWidth="1"/>
    <col min="14598" max="14598" width="18.33203125" style="4" customWidth="1"/>
    <col min="14599" max="14599" width="24.88671875" style="4" customWidth="1"/>
    <col min="14600" max="14600" width="23.44140625" style="4" customWidth="1"/>
    <col min="14601" max="14847" width="9" style="4"/>
    <col min="14848" max="14848" width="6.44140625" style="4" customWidth="1"/>
    <col min="14849" max="14849" width="30.44140625" style="4" customWidth="1"/>
    <col min="14850" max="14850" width="5.6640625" style="4" customWidth="1"/>
    <col min="14851" max="14851" width="8.6640625" style="4" customWidth="1"/>
    <col min="14852" max="14852" width="9.88671875" style="4" customWidth="1"/>
    <col min="14853" max="14853" width="15.21875" style="4" customWidth="1"/>
    <col min="14854" max="14854" width="18.33203125" style="4" customWidth="1"/>
    <col min="14855" max="14855" width="24.88671875" style="4" customWidth="1"/>
    <col min="14856" max="14856" width="23.44140625" style="4" customWidth="1"/>
    <col min="14857" max="15103" width="9" style="4"/>
    <col min="15104" max="15104" width="6.44140625" style="4" customWidth="1"/>
    <col min="15105" max="15105" width="30.44140625" style="4" customWidth="1"/>
    <col min="15106" max="15106" width="5.6640625" style="4" customWidth="1"/>
    <col min="15107" max="15107" width="8.6640625" style="4" customWidth="1"/>
    <col min="15108" max="15108" width="9.88671875" style="4" customWidth="1"/>
    <col min="15109" max="15109" width="15.21875" style="4" customWidth="1"/>
    <col min="15110" max="15110" width="18.33203125" style="4" customWidth="1"/>
    <col min="15111" max="15111" width="24.88671875" style="4" customWidth="1"/>
    <col min="15112" max="15112" width="23.44140625" style="4" customWidth="1"/>
    <col min="15113" max="15359" width="9" style="4"/>
    <col min="15360" max="15360" width="6.44140625" style="4" customWidth="1"/>
    <col min="15361" max="15361" width="30.44140625" style="4" customWidth="1"/>
    <col min="15362" max="15362" width="5.6640625" style="4" customWidth="1"/>
    <col min="15363" max="15363" width="8.6640625" style="4" customWidth="1"/>
    <col min="15364" max="15364" width="9.88671875" style="4" customWidth="1"/>
    <col min="15365" max="15365" width="15.21875" style="4" customWidth="1"/>
    <col min="15366" max="15366" width="18.33203125" style="4" customWidth="1"/>
    <col min="15367" max="15367" width="24.88671875" style="4" customWidth="1"/>
    <col min="15368" max="15368" width="23.44140625" style="4" customWidth="1"/>
    <col min="15369" max="15615" width="9" style="4"/>
    <col min="15616" max="15616" width="6.44140625" style="4" customWidth="1"/>
    <col min="15617" max="15617" width="30.44140625" style="4" customWidth="1"/>
    <col min="15618" max="15618" width="5.6640625" style="4" customWidth="1"/>
    <col min="15619" max="15619" width="8.6640625" style="4" customWidth="1"/>
    <col min="15620" max="15620" width="9.88671875" style="4" customWidth="1"/>
    <col min="15621" max="15621" width="15.21875" style="4" customWidth="1"/>
    <col min="15622" max="15622" width="18.33203125" style="4" customWidth="1"/>
    <col min="15623" max="15623" width="24.88671875" style="4" customWidth="1"/>
    <col min="15624" max="15624" width="23.44140625" style="4" customWidth="1"/>
    <col min="15625" max="15871" width="9" style="4"/>
    <col min="15872" max="15872" width="6.44140625" style="4" customWidth="1"/>
    <col min="15873" max="15873" width="30.44140625" style="4" customWidth="1"/>
    <col min="15874" max="15874" width="5.6640625" style="4" customWidth="1"/>
    <col min="15875" max="15875" width="8.6640625" style="4" customWidth="1"/>
    <col min="15876" max="15876" width="9.88671875" style="4" customWidth="1"/>
    <col min="15877" max="15877" width="15.21875" style="4" customWidth="1"/>
    <col min="15878" max="15878" width="18.33203125" style="4" customWidth="1"/>
    <col min="15879" max="15879" width="24.88671875" style="4" customWidth="1"/>
    <col min="15880" max="15880" width="23.44140625" style="4" customWidth="1"/>
    <col min="15881" max="16127" width="9" style="4"/>
    <col min="16128" max="16128" width="6.44140625" style="4" customWidth="1"/>
    <col min="16129" max="16129" width="30.44140625" style="4" customWidth="1"/>
    <col min="16130" max="16130" width="5.6640625" style="4" customWidth="1"/>
    <col min="16131" max="16131" width="8.6640625" style="4" customWidth="1"/>
    <col min="16132" max="16132" width="9.88671875" style="4" customWidth="1"/>
    <col min="16133" max="16133" width="15.21875" style="4" customWidth="1"/>
    <col min="16134" max="16134" width="18.33203125" style="4" customWidth="1"/>
    <col min="16135" max="16135" width="24.88671875" style="4" customWidth="1"/>
    <col min="16136" max="16136" width="23.44140625" style="4" customWidth="1"/>
    <col min="16137" max="16384" width="9" style="4"/>
  </cols>
  <sheetData>
    <row r="1" spans="1:19" ht="16.8" thickBot="1">
      <c r="A1" s="183" t="s">
        <v>545</v>
      </c>
      <c r="B1" s="184"/>
      <c r="C1" s="140"/>
      <c r="D1" s="141"/>
      <c r="E1" s="142"/>
      <c r="F1" s="142"/>
      <c r="G1" s="142"/>
      <c r="H1" s="142"/>
      <c r="I1" s="77"/>
      <c r="J1" s="143"/>
      <c r="K1" s="143"/>
      <c r="L1" s="144"/>
      <c r="M1" s="144"/>
      <c r="N1" s="144"/>
      <c r="O1" s="144"/>
      <c r="P1" s="144"/>
      <c r="Q1" s="144"/>
      <c r="R1" s="144"/>
      <c r="S1" s="77"/>
    </row>
    <row r="2" spans="1:19" s="3" customFormat="1" ht="36" customHeight="1">
      <c r="A2" s="190" t="s">
        <v>499</v>
      </c>
      <c r="B2" s="193" t="s">
        <v>563</v>
      </c>
      <c r="C2" s="205" t="s">
        <v>517</v>
      </c>
      <c r="D2" s="206"/>
      <c r="E2" s="206"/>
      <c r="F2" s="206"/>
      <c r="G2" s="193"/>
      <c r="H2" s="198" t="s">
        <v>546</v>
      </c>
      <c r="I2" s="185" t="s">
        <v>497</v>
      </c>
      <c r="J2" s="207"/>
      <c r="K2" s="207"/>
      <c r="L2" s="207"/>
      <c r="M2" s="207"/>
      <c r="N2" s="207"/>
      <c r="O2" s="208"/>
      <c r="P2" s="185" t="s">
        <v>6</v>
      </c>
      <c r="Q2" s="186"/>
      <c r="R2" s="186"/>
      <c r="S2" s="187"/>
    </row>
    <row r="3" spans="1:19" s="3" customFormat="1" ht="32.4">
      <c r="A3" s="191"/>
      <c r="B3" s="194"/>
      <c r="C3" s="196" t="s">
        <v>115</v>
      </c>
      <c r="D3" s="35" t="s">
        <v>116</v>
      </c>
      <c r="E3" s="36" t="s">
        <v>117</v>
      </c>
      <c r="F3" s="37" t="s">
        <v>118</v>
      </c>
      <c r="G3" s="194" t="s">
        <v>541</v>
      </c>
      <c r="H3" s="199"/>
      <c r="I3" s="201" t="s">
        <v>13</v>
      </c>
      <c r="J3" s="203" t="s">
        <v>515</v>
      </c>
      <c r="K3" s="38" t="s">
        <v>14</v>
      </c>
      <c r="L3" s="38" t="s">
        <v>15</v>
      </c>
      <c r="M3" s="38" t="s">
        <v>16</v>
      </c>
      <c r="N3" s="38" t="s">
        <v>17</v>
      </c>
      <c r="O3" s="66" t="s">
        <v>18</v>
      </c>
      <c r="P3" s="65" t="s">
        <v>10</v>
      </c>
      <c r="Q3" s="100" t="s">
        <v>11</v>
      </c>
      <c r="R3" s="100" t="s">
        <v>12</v>
      </c>
      <c r="S3" s="188" t="s">
        <v>516</v>
      </c>
    </row>
    <row r="4" spans="1:19" s="3" customFormat="1" ht="16.8" thickBot="1">
      <c r="A4" s="192"/>
      <c r="B4" s="195"/>
      <c r="C4" s="197"/>
      <c r="D4" s="160" t="s">
        <v>533</v>
      </c>
      <c r="E4" s="161" t="s">
        <v>534</v>
      </c>
      <c r="F4" s="162" t="s">
        <v>535</v>
      </c>
      <c r="G4" s="195"/>
      <c r="H4" s="200"/>
      <c r="I4" s="202"/>
      <c r="J4" s="204"/>
      <c r="K4" s="163" t="s">
        <v>536</v>
      </c>
      <c r="L4" s="163" t="s">
        <v>537</v>
      </c>
      <c r="M4" s="163" t="s">
        <v>538</v>
      </c>
      <c r="N4" s="163" t="s">
        <v>542</v>
      </c>
      <c r="O4" s="164" t="s">
        <v>543</v>
      </c>
      <c r="P4" s="165" t="s">
        <v>539</v>
      </c>
      <c r="Q4" s="166" t="s">
        <v>540</v>
      </c>
      <c r="R4" s="166" t="s">
        <v>544</v>
      </c>
      <c r="S4" s="189"/>
    </row>
    <row r="5" spans="1:19">
      <c r="A5" s="145" t="s">
        <v>119</v>
      </c>
      <c r="B5" s="146" t="s">
        <v>120</v>
      </c>
      <c r="C5" s="147"/>
      <c r="D5" s="148"/>
      <c r="E5" s="149"/>
      <c r="F5" s="150"/>
      <c r="G5" s="151"/>
      <c r="H5" s="152"/>
      <c r="I5" s="153"/>
      <c r="J5" s="154"/>
      <c r="K5" s="155"/>
      <c r="L5" s="156"/>
      <c r="M5" s="156"/>
      <c r="N5" s="156"/>
      <c r="O5" s="157"/>
      <c r="P5" s="158"/>
      <c r="Q5" s="156"/>
      <c r="R5" s="156"/>
      <c r="S5" s="159"/>
    </row>
    <row r="6" spans="1:19" ht="64.8">
      <c r="A6" s="45" t="s">
        <v>121</v>
      </c>
      <c r="B6" s="59" t="s">
        <v>122</v>
      </c>
      <c r="C6" s="61" t="s">
        <v>123</v>
      </c>
      <c r="D6" s="8">
        <v>1</v>
      </c>
      <c r="E6" s="9">
        <v>3500</v>
      </c>
      <c r="F6" s="10">
        <f>E6*D6</f>
        <v>3500</v>
      </c>
      <c r="G6" s="118" t="s">
        <v>124</v>
      </c>
      <c r="H6" s="182" t="s">
        <v>125</v>
      </c>
      <c r="I6" s="123" t="s">
        <v>20</v>
      </c>
      <c r="J6" s="18" t="s">
        <v>19</v>
      </c>
      <c r="K6" s="78">
        <v>1</v>
      </c>
      <c r="L6" s="19">
        <v>3300</v>
      </c>
      <c r="M6" s="19">
        <v>3800</v>
      </c>
      <c r="N6" s="19">
        <f>L6*K6</f>
        <v>3300</v>
      </c>
      <c r="O6" s="67">
        <f>M6*K6</f>
        <v>3800</v>
      </c>
      <c r="P6" s="85">
        <f>K6</f>
        <v>1</v>
      </c>
      <c r="Q6" s="28">
        <v>3500</v>
      </c>
      <c r="R6" s="28">
        <f>ROUND(P6*Q6,0)</f>
        <v>3500</v>
      </c>
      <c r="S6" s="46" t="s">
        <v>566</v>
      </c>
    </row>
    <row r="7" spans="1:19" ht="81">
      <c r="A7" s="45" t="s">
        <v>126</v>
      </c>
      <c r="B7" s="59" t="s">
        <v>127</v>
      </c>
      <c r="C7" s="61" t="s">
        <v>128</v>
      </c>
      <c r="D7" s="8">
        <v>11</v>
      </c>
      <c r="E7" s="9">
        <v>650</v>
      </c>
      <c r="F7" s="10">
        <f>E7*D7</f>
        <v>7150</v>
      </c>
      <c r="G7" s="118" t="s">
        <v>129</v>
      </c>
      <c r="H7" s="179"/>
      <c r="I7" s="123" t="s">
        <v>22</v>
      </c>
      <c r="J7" s="18" t="s">
        <v>21</v>
      </c>
      <c r="K7" s="78">
        <v>6.3</v>
      </c>
      <c r="L7" s="19">
        <v>550</v>
      </c>
      <c r="M7" s="19">
        <v>750</v>
      </c>
      <c r="N7" s="19">
        <f t="shared" ref="N7:N9" si="0">L7*K7</f>
        <v>3465</v>
      </c>
      <c r="O7" s="67">
        <f t="shared" ref="O7:O9" si="1">M7*K7</f>
        <v>4725</v>
      </c>
      <c r="P7" s="85">
        <f t="shared" ref="P7:P8" si="2">K7</f>
        <v>6.3</v>
      </c>
      <c r="Q7" s="167">
        <f>E7</f>
        <v>650</v>
      </c>
      <c r="R7" s="167">
        <f t="shared" ref="R7:R9" si="3">ROUND(P7*Q7,0)</f>
        <v>4095</v>
      </c>
      <c r="S7" s="168" t="s">
        <v>506</v>
      </c>
    </row>
    <row r="8" spans="1:19" ht="114.6" customHeight="1">
      <c r="A8" s="45" t="s">
        <v>130</v>
      </c>
      <c r="B8" s="59" t="s">
        <v>131</v>
      </c>
      <c r="C8" s="61" t="s">
        <v>132</v>
      </c>
      <c r="D8" s="8">
        <v>80.599999999999994</v>
      </c>
      <c r="E8" s="9">
        <v>700</v>
      </c>
      <c r="F8" s="10">
        <f>E8*D8</f>
        <v>56419.999999999993</v>
      </c>
      <c r="G8" s="118" t="s">
        <v>129</v>
      </c>
      <c r="H8" s="179"/>
      <c r="I8" s="123" t="s">
        <v>24</v>
      </c>
      <c r="J8" s="18" t="s">
        <v>23</v>
      </c>
      <c r="K8" s="78">
        <v>86</v>
      </c>
      <c r="L8" s="19">
        <v>250</v>
      </c>
      <c r="M8" s="19">
        <v>340</v>
      </c>
      <c r="N8" s="19">
        <f t="shared" si="0"/>
        <v>21500</v>
      </c>
      <c r="O8" s="67">
        <f t="shared" si="1"/>
        <v>29240</v>
      </c>
      <c r="P8" s="85">
        <f t="shared" si="2"/>
        <v>86</v>
      </c>
      <c r="Q8" s="28">
        <f t="shared" ref="Q8" si="4">ROUND((L8+M8)/2,0)</f>
        <v>295</v>
      </c>
      <c r="R8" s="28">
        <f t="shared" si="3"/>
        <v>25370</v>
      </c>
      <c r="S8" s="46" t="s">
        <v>505</v>
      </c>
    </row>
    <row r="9" spans="1:19" ht="97.2">
      <c r="A9" s="45" t="s">
        <v>133</v>
      </c>
      <c r="B9" s="59" t="s">
        <v>134</v>
      </c>
      <c r="C9" s="61" t="s">
        <v>128</v>
      </c>
      <c r="D9" s="8">
        <v>63.5</v>
      </c>
      <c r="E9" s="9">
        <v>550</v>
      </c>
      <c r="F9" s="10">
        <f>E9*D9</f>
        <v>34925</v>
      </c>
      <c r="G9" s="118" t="s">
        <v>135</v>
      </c>
      <c r="H9" s="179"/>
      <c r="I9" s="123" t="s">
        <v>25</v>
      </c>
      <c r="J9" s="18" t="s">
        <v>21</v>
      </c>
      <c r="K9" s="78">
        <v>64</v>
      </c>
      <c r="L9" s="19">
        <v>500</v>
      </c>
      <c r="M9" s="19">
        <v>680</v>
      </c>
      <c r="N9" s="19">
        <f t="shared" si="0"/>
        <v>32000</v>
      </c>
      <c r="O9" s="67">
        <f t="shared" si="1"/>
        <v>43520</v>
      </c>
      <c r="P9" s="85">
        <v>63.5</v>
      </c>
      <c r="Q9" s="33">
        <f>E9</f>
        <v>550</v>
      </c>
      <c r="R9" s="28">
        <f t="shared" si="3"/>
        <v>34925</v>
      </c>
      <c r="S9" s="50" t="s">
        <v>507</v>
      </c>
    </row>
    <row r="10" spans="1:19">
      <c r="A10" s="43" t="s">
        <v>136</v>
      </c>
      <c r="B10" s="99" t="s">
        <v>137</v>
      </c>
      <c r="C10" s="62"/>
      <c r="D10" s="11"/>
      <c r="E10" s="12"/>
      <c r="F10" s="13"/>
      <c r="G10" s="117"/>
      <c r="H10" s="131"/>
      <c r="I10" s="122"/>
      <c r="J10" s="22"/>
      <c r="K10" s="79"/>
      <c r="L10" s="12"/>
      <c r="M10" s="12"/>
      <c r="N10" s="12"/>
      <c r="O10" s="68"/>
      <c r="P10" s="86"/>
      <c r="Q10" s="29"/>
      <c r="R10" s="29"/>
      <c r="S10" s="44"/>
    </row>
    <row r="11" spans="1:19">
      <c r="A11" s="47" t="s">
        <v>138</v>
      </c>
      <c r="B11" s="95" t="s">
        <v>139</v>
      </c>
      <c r="C11" s="63"/>
      <c r="D11" s="15"/>
      <c r="E11" s="16"/>
      <c r="F11" s="16"/>
      <c r="G11" s="119"/>
      <c r="H11" s="132"/>
      <c r="I11" s="124"/>
      <c r="J11" s="23"/>
      <c r="K11" s="80"/>
      <c r="L11" s="24"/>
      <c r="M11" s="24"/>
      <c r="N11" s="24"/>
      <c r="O11" s="69"/>
      <c r="P11" s="87"/>
      <c r="Q11" s="30"/>
      <c r="R11" s="30"/>
      <c r="S11" s="48"/>
    </row>
    <row r="12" spans="1:19" ht="94.8" customHeight="1">
      <c r="A12" s="45" t="s">
        <v>121</v>
      </c>
      <c r="B12" s="59" t="s">
        <v>140</v>
      </c>
      <c r="C12" s="61" t="s">
        <v>141</v>
      </c>
      <c r="D12" s="8">
        <v>1</v>
      </c>
      <c r="E12" s="9">
        <v>7000</v>
      </c>
      <c r="F12" s="10">
        <f>E12*D12</f>
        <v>7000</v>
      </c>
      <c r="G12" s="120" t="s">
        <v>142</v>
      </c>
      <c r="H12" s="179" t="s">
        <v>143</v>
      </c>
      <c r="I12" s="125" t="s">
        <v>567</v>
      </c>
      <c r="J12" s="18" t="s">
        <v>26</v>
      </c>
      <c r="K12" s="78">
        <v>1</v>
      </c>
      <c r="L12" s="19">
        <v>4900</v>
      </c>
      <c r="M12" s="19">
        <v>7000</v>
      </c>
      <c r="N12" s="19">
        <f t="shared" ref="N12:N22" si="5">L12*K12</f>
        <v>4900</v>
      </c>
      <c r="O12" s="67">
        <f t="shared" ref="O12:O22" si="6">M12*K12</f>
        <v>7000</v>
      </c>
      <c r="P12" s="85">
        <v>1</v>
      </c>
      <c r="Q12" s="28">
        <v>7000</v>
      </c>
      <c r="R12" s="28">
        <f t="shared" ref="R12:R22" si="7">ROUND(P12*Q12,0)</f>
        <v>7000</v>
      </c>
      <c r="S12" s="175" t="s">
        <v>569</v>
      </c>
    </row>
    <row r="13" spans="1:19" ht="48.6">
      <c r="A13" s="45">
        <f>SUM(A12+1)</f>
        <v>2</v>
      </c>
      <c r="B13" s="59" t="s">
        <v>144</v>
      </c>
      <c r="C13" s="61" t="s">
        <v>141</v>
      </c>
      <c r="D13" s="8">
        <v>1</v>
      </c>
      <c r="E13" s="9">
        <v>7000</v>
      </c>
      <c r="F13" s="10">
        <f t="shared" ref="F13:F22" si="8">E13*D13</f>
        <v>7000</v>
      </c>
      <c r="G13" s="120" t="s">
        <v>142</v>
      </c>
      <c r="H13" s="179"/>
      <c r="I13" s="125" t="s">
        <v>27</v>
      </c>
      <c r="J13" s="18" t="s">
        <v>26</v>
      </c>
      <c r="K13" s="78">
        <v>1</v>
      </c>
      <c r="L13" s="19">
        <v>4550</v>
      </c>
      <c r="M13" s="19">
        <v>7000</v>
      </c>
      <c r="N13" s="19">
        <f t="shared" si="5"/>
        <v>4550</v>
      </c>
      <c r="O13" s="67">
        <f t="shared" si="6"/>
        <v>7000</v>
      </c>
      <c r="P13" s="85">
        <v>1</v>
      </c>
      <c r="Q13" s="28">
        <v>7000</v>
      </c>
      <c r="R13" s="28">
        <f t="shared" si="7"/>
        <v>7000</v>
      </c>
      <c r="S13" s="176"/>
    </row>
    <row r="14" spans="1:19" ht="64.8">
      <c r="A14" s="45" t="s">
        <v>130</v>
      </c>
      <c r="B14" s="59" t="s">
        <v>145</v>
      </c>
      <c r="C14" s="61" t="s">
        <v>141</v>
      </c>
      <c r="D14" s="8">
        <v>1</v>
      </c>
      <c r="E14" s="9">
        <v>9000</v>
      </c>
      <c r="F14" s="10">
        <f t="shared" si="8"/>
        <v>9000</v>
      </c>
      <c r="G14" s="120" t="s">
        <v>142</v>
      </c>
      <c r="H14" s="179"/>
      <c r="I14" s="125" t="s">
        <v>28</v>
      </c>
      <c r="J14" s="18" t="s">
        <v>26</v>
      </c>
      <c r="K14" s="78">
        <v>1</v>
      </c>
      <c r="L14" s="19">
        <v>9100</v>
      </c>
      <c r="M14" s="19">
        <v>10500</v>
      </c>
      <c r="N14" s="19">
        <f t="shared" si="5"/>
        <v>9100</v>
      </c>
      <c r="O14" s="67">
        <f t="shared" si="6"/>
        <v>10500</v>
      </c>
      <c r="P14" s="85">
        <f t="shared" ref="P14" si="9">K14</f>
        <v>1</v>
      </c>
      <c r="Q14" s="33">
        <f>E14</f>
        <v>9000</v>
      </c>
      <c r="R14" s="33">
        <f t="shared" si="7"/>
        <v>9000</v>
      </c>
      <c r="S14" s="50" t="s">
        <v>568</v>
      </c>
    </row>
    <row r="15" spans="1:19" ht="64.8">
      <c r="A15" s="45">
        <f>A14+1</f>
        <v>4</v>
      </c>
      <c r="B15" s="59" t="s">
        <v>146</v>
      </c>
      <c r="C15" s="61" t="s">
        <v>128</v>
      </c>
      <c r="D15" s="8">
        <v>33.5</v>
      </c>
      <c r="E15" s="9">
        <v>3500</v>
      </c>
      <c r="F15" s="10">
        <f t="shared" si="8"/>
        <v>117250</v>
      </c>
      <c r="G15" s="120" t="s">
        <v>147</v>
      </c>
      <c r="H15" s="179"/>
      <c r="I15" s="126" t="s">
        <v>29</v>
      </c>
      <c r="J15" s="18" t="s">
        <v>21</v>
      </c>
      <c r="K15" s="78">
        <v>34</v>
      </c>
      <c r="L15" s="19">
        <v>3300</v>
      </c>
      <c r="M15" s="19">
        <v>3800</v>
      </c>
      <c r="N15" s="19">
        <f t="shared" si="5"/>
        <v>112200</v>
      </c>
      <c r="O15" s="67">
        <f t="shared" si="6"/>
        <v>129200</v>
      </c>
      <c r="P15" s="90">
        <v>33.5</v>
      </c>
      <c r="Q15" s="33">
        <f>E15</f>
        <v>3500</v>
      </c>
      <c r="R15" s="33">
        <f t="shared" ref="R15" si="10">ROUND(P15*Q15,0)</f>
        <v>117250</v>
      </c>
      <c r="S15" s="50" t="s">
        <v>583</v>
      </c>
    </row>
    <row r="16" spans="1:19" ht="81">
      <c r="A16" s="45">
        <f t="shared" ref="A16:A22" si="11">A15+1</f>
        <v>5</v>
      </c>
      <c r="B16" s="59" t="s">
        <v>148</v>
      </c>
      <c r="C16" s="61" t="s">
        <v>128</v>
      </c>
      <c r="D16" s="8">
        <v>8.3000000000000007</v>
      </c>
      <c r="E16" s="9">
        <v>3500</v>
      </c>
      <c r="F16" s="10">
        <f t="shared" si="8"/>
        <v>29050.000000000004</v>
      </c>
      <c r="G16" s="120" t="s">
        <v>142</v>
      </c>
      <c r="H16" s="179"/>
      <c r="I16" s="125" t="s">
        <v>30</v>
      </c>
      <c r="J16" s="18" t="s">
        <v>21</v>
      </c>
      <c r="K16" s="78">
        <v>7.1</v>
      </c>
      <c r="L16" s="19">
        <v>3300</v>
      </c>
      <c r="M16" s="19">
        <v>3800</v>
      </c>
      <c r="N16" s="19">
        <f t="shared" si="5"/>
        <v>23430</v>
      </c>
      <c r="O16" s="67">
        <f t="shared" si="6"/>
        <v>26980</v>
      </c>
      <c r="P16" s="90">
        <f t="shared" ref="P16:P17" si="12">K16</f>
        <v>7.1</v>
      </c>
      <c r="Q16" s="33">
        <f t="shared" ref="Q16:Q17" si="13">E16</f>
        <v>3500</v>
      </c>
      <c r="R16" s="33">
        <f t="shared" ref="R16:R17" si="14">ROUND(P16*Q16,0)</f>
        <v>24850</v>
      </c>
      <c r="S16" s="50" t="s">
        <v>570</v>
      </c>
    </row>
    <row r="17" spans="1:19" ht="81">
      <c r="A17" s="45">
        <f t="shared" si="11"/>
        <v>6</v>
      </c>
      <c r="B17" s="59" t="s">
        <v>149</v>
      </c>
      <c r="C17" s="61" t="s">
        <v>128</v>
      </c>
      <c r="D17" s="8">
        <v>3.5</v>
      </c>
      <c r="E17" s="9">
        <v>3500</v>
      </c>
      <c r="F17" s="10">
        <f t="shared" si="8"/>
        <v>12250</v>
      </c>
      <c r="G17" s="120" t="s">
        <v>142</v>
      </c>
      <c r="H17" s="179"/>
      <c r="I17" s="125" t="s">
        <v>31</v>
      </c>
      <c r="J17" s="18" t="s">
        <v>21</v>
      </c>
      <c r="K17" s="78">
        <v>2.2000000000000002</v>
      </c>
      <c r="L17" s="19">
        <v>3300</v>
      </c>
      <c r="M17" s="19">
        <v>3800</v>
      </c>
      <c r="N17" s="19">
        <f t="shared" si="5"/>
        <v>7260.0000000000009</v>
      </c>
      <c r="O17" s="67">
        <f t="shared" si="6"/>
        <v>8360</v>
      </c>
      <c r="P17" s="90">
        <f t="shared" si="12"/>
        <v>2.2000000000000002</v>
      </c>
      <c r="Q17" s="33">
        <f t="shared" si="13"/>
        <v>3500</v>
      </c>
      <c r="R17" s="33">
        <f t="shared" si="14"/>
        <v>7700</v>
      </c>
      <c r="S17" s="50" t="s">
        <v>571</v>
      </c>
    </row>
    <row r="18" spans="1:19" ht="48.6">
      <c r="A18" s="45">
        <f t="shared" si="11"/>
        <v>7</v>
      </c>
      <c r="B18" s="59" t="s">
        <v>150</v>
      </c>
      <c r="C18" s="61" t="s">
        <v>141</v>
      </c>
      <c r="D18" s="8">
        <v>1</v>
      </c>
      <c r="E18" s="9">
        <v>9000</v>
      </c>
      <c r="F18" s="10">
        <f t="shared" si="8"/>
        <v>9000</v>
      </c>
      <c r="G18" s="120" t="s">
        <v>142</v>
      </c>
      <c r="H18" s="179"/>
      <c r="I18" s="125" t="s">
        <v>32</v>
      </c>
      <c r="J18" s="18" t="s">
        <v>26</v>
      </c>
      <c r="K18" s="78">
        <v>1</v>
      </c>
      <c r="L18" s="19">
        <v>4900</v>
      </c>
      <c r="M18" s="19">
        <v>7000</v>
      </c>
      <c r="N18" s="19">
        <f t="shared" si="5"/>
        <v>4900</v>
      </c>
      <c r="O18" s="67">
        <f t="shared" si="6"/>
        <v>7000</v>
      </c>
      <c r="P18" s="85">
        <v>2</v>
      </c>
      <c r="Q18" s="28">
        <v>3500</v>
      </c>
      <c r="R18" s="28">
        <f t="shared" si="7"/>
        <v>7000</v>
      </c>
      <c r="S18" s="46" t="s">
        <v>569</v>
      </c>
    </row>
    <row r="19" spans="1:19" ht="48.6">
      <c r="A19" s="45">
        <f t="shared" si="11"/>
        <v>8</v>
      </c>
      <c r="B19" s="59" t="s">
        <v>151</v>
      </c>
      <c r="C19" s="61" t="s">
        <v>141</v>
      </c>
      <c r="D19" s="8">
        <v>1</v>
      </c>
      <c r="E19" s="9">
        <v>7000</v>
      </c>
      <c r="F19" s="10">
        <f t="shared" si="8"/>
        <v>7000</v>
      </c>
      <c r="G19" s="120" t="s">
        <v>142</v>
      </c>
      <c r="H19" s="179"/>
      <c r="I19" s="125" t="s">
        <v>33</v>
      </c>
      <c r="J19" s="18" t="s">
        <v>26</v>
      </c>
      <c r="K19" s="78">
        <v>1</v>
      </c>
      <c r="L19" s="19">
        <v>3850</v>
      </c>
      <c r="M19" s="19">
        <v>7000</v>
      </c>
      <c r="N19" s="19">
        <f t="shared" si="5"/>
        <v>3850</v>
      </c>
      <c r="O19" s="67">
        <f t="shared" si="6"/>
        <v>7000</v>
      </c>
      <c r="P19" s="85">
        <v>2</v>
      </c>
      <c r="Q19" s="28">
        <v>3500</v>
      </c>
      <c r="R19" s="28">
        <f t="shared" si="7"/>
        <v>7000</v>
      </c>
      <c r="S19" s="46" t="s">
        <v>569</v>
      </c>
    </row>
    <row r="20" spans="1:19" ht="48.6">
      <c r="A20" s="45">
        <f t="shared" si="11"/>
        <v>9</v>
      </c>
      <c r="B20" s="59" t="s">
        <v>152</v>
      </c>
      <c r="C20" s="61" t="s">
        <v>141</v>
      </c>
      <c r="D20" s="8">
        <v>1</v>
      </c>
      <c r="E20" s="9">
        <v>9000</v>
      </c>
      <c r="F20" s="10">
        <f t="shared" si="8"/>
        <v>9000</v>
      </c>
      <c r="G20" s="120" t="s">
        <v>142</v>
      </c>
      <c r="H20" s="179" t="s">
        <v>143</v>
      </c>
      <c r="I20" s="125" t="s">
        <v>34</v>
      </c>
      <c r="J20" s="18" t="s">
        <v>26</v>
      </c>
      <c r="K20" s="78">
        <v>1</v>
      </c>
      <c r="L20" s="19">
        <v>6300</v>
      </c>
      <c r="M20" s="19">
        <v>7000</v>
      </c>
      <c r="N20" s="19">
        <f t="shared" si="5"/>
        <v>6300</v>
      </c>
      <c r="O20" s="67">
        <f t="shared" si="6"/>
        <v>7000</v>
      </c>
      <c r="P20" s="85">
        <v>2</v>
      </c>
      <c r="Q20" s="28">
        <v>3500</v>
      </c>
      <c r="R20" s="28">
        <f t="shared" si="7"/>
        <v>7000</v>
      </c>
      <c r="S20" s="46" t="s">
        <v>569</v>
      </c>
    </row>
    <row r="21" spans="1:19" ht="64.8">
      <c r="A21" s="45">
        <f t="shared" si="11"/>
        <v>10</v>
      </c>
      <c r="B21" s="59" t="s">
        <v>153</v>
      </c>
      <c r="C21" s="61" t="s">
        <v>128</v>
      </c>
      <c r="D21" s="8">
        <v>5</v>
      </c>
      <c r="E21" s="9">
        <v>3500</v>
      </c>
      <c r="F21" s="10">
        <f t="shared" si="8"/>
        <v>17500</v>
      </c>
      <c r="G21" s="120" t="s">
        <v>142</v>
      </c>
      <c r="H21" s="179"/>
      <c r="I21" s="125" t="s">
        <v>35</v>
      </c>
      <c r="J21" s="18" t="s">
        <v>21</v>
      </c>
      <c r="K21" s="78">
        <v>4.4000000000000004</v>
      </c>
      <c r="L21" s="19">
        <v>3300</v>
      </c>
      <c r="M21" s="19">
        <v>3800</v>
      </c>
      <c r="N21" s="19">
        <f t="shared" si="5"/>
        <v>14520.000000000002</v>
      </c>
      <c r="O21" s="67">
        <f t="shared" si="6"/>
        <v>16720</v>
      </c>
      <c r="P21" s="90">
        <f t="shared" ref="P21" si="15">K21</f>
        <v>4.4000000000000004</v>
      </c>
      <c r="Q21" s="33">
        <f t="shared" ref="Q21:Q22" si="16">E21</f>
        <v>3500</v>
      </c>
      <c r="R21" s="33">
        <f t="shared" si="7"/>
        <v>15400</v>
      </c>
      <c r="S21" s="50" t="s">
        <v>572</v>
      </c>
    </row>
    <row r="22" spans="1:19" ht="79.2" customHeight="1">
      <c r="A22" s="45">
        <f t="shared" si="11"/>
        <v>11</v>
      </c>
      <c r="B22" s="59" t="s">
        <v>154</v>
      </c>
      <c r="C22" s="61" t="s">
        <v>128</v>
      </c>
      <c r="D22" s="8">
        <v>4.5</v>
      </c>
      <c r="E22" s="9">
        <v>3500</v>
      </c>
      <c r="F22" s="10">
        <f t="shared" si="8"/>
        <v>15750</v>
      </c>
      <c r="G22" s="120" t="s">
        <v>142</v>
      </c>
      <c r="H22" s="179"/>
      <c r="I22" s="125" t="s">
        <v>36</v>
      </c>
      <c r="J22" s="18" t="s">
        <v>21</v>
      </c>
      <c r="K22" s="78">
        <v>5</v>
      </c>
      <c r="L22" s="19">
        <v>3300</v>
      </c>
      <c r="M22" s="19">
        <v>3800</v>
      </c>
      <c r="N22" s="19">
        <f t="shared" si="5"/>
        <v>16500</v>
      </c>
      <c r="O22" s="67">
        <f t="shared" si="6"/>
        <v>19000</v>
      </c>
      <c r="P22" s="85">
        <v>4.5</v>
      </c>
      <c r="Q22" s="33">
        <f t="shared" si="16"/>
        <v>3500</v>
      </c>
      <c r="R22" s="33">
        <f t="shared" si="7"/>
        <v>15750</v>
      </c>
      <c r="S22" s="50" t="s">
        <v>573</v>
      </c>
    </row>
    <row r="23" spans="1:19">
      <c r="A23" s="47" t="s">
        <v>155</v>
      </c>
      <c r="B23" s="95" t="s">
        <v>156</v>
      </c>
      <c r="C23" s="63"/>
      <c r="D23" s="15"/>
      <c r="E23" s="16"/>
      <c r="F23" s="16"/>
      <c r="G23" s="119"/>
      <c r="H23" s="132"/>
      <c r="I23" s="127"/>
      <c r="J23" s="25"/>
      <c r="K23" s="81"/>
      <c r="L23" s="16"/>
      <c r="M23" s="16"/>
      <c r="N23" s="16"/>
      <c r="O23" s="70"/>
      <c r="P23" s="87"/>
      <c r="Q23" s="30"/>
      <c r="R23" s="30"/>
      <c r="S23" s="48"/>
    </row>
    <row r="24" spans="1:19">
      <c r="A24" s="45" t="s">
        <v>121</v>
      </c>
      <c r="B24" s="59" t="s">
        <v>157</v>
      </c>
      <c r="C24" s="61" t="s">
        <v>132</v>
      </c>
      <c r="D24" s="8">
        <v>36.6</v>
      </c>
      <c r="E24" s="9">
        <v>600</v>
      </c>
      <c r="F24" s="10">
        <f>E24*D24</f>
        <v>21960</v>
      </c>
      <c r="G24" s="120" t="s">
        <v>142</v>
      </c>
      <c r="H24" s="179" t="s">
        <v>158</v>
      </c>
      <c r="I24" s="128"/>
      <c r="J24" s="20"/>
      <c r="K24" s="82"/>
      <c r="L24" s="10"/>
      <c r="M24" s="10"/>
      <c r="N24" s="10"/>
      <c r="O24" s="71"/>
      <c r="P24" s="88">
        <f t="shared" ref="P24:P32" si="17">D24</f>
        <v>36.6</v>
      </c>
      <c r="Q24" s="28">
        <f t="shared" ref="Q24:Q32" si="18">E24</f>
        <v>600</v>
      </c>
      <c r="R24" s="28">
        <f t="shared" ref="R24:R32" si="19">ROUND(P24*Q24,0)</f>
        <v>21960</v>
      </c>
      <c r="S24" s="169" t="s">
        <v>500</v>
      </c>
    </row>
    <row r="25" spans="1:19">
      <c r="A25" s="45" t="s">
        <v>159</v>
      </c>
      <c r="B25" s="59" t="s">
        <v>160</v>
      </c>
      <c r="C25" s="61" t="s">
        <v>132</v>
      </c>
      <c r="D25" s="8">
        <v>5.4</v>
      </c>
      <c r="E25" s="9">
        <v>400</v>
      </c>
      <c r="F25" s="10">
        <f t="shared" ref="F25:F32" si="20">E25*D25</f>
        <v>2160</v>
      </c>
      <c r="G25" s="120" t="s">
        <v>142</v>
      </c>
      <c r="H25" s="179"/>
      <c r="I25" s="128"/>
      <c r="J25" s="20"/>
      <c r="K25" s="82"/>
      <c r="L25" s="10"/>
      <c r="M25" s="10"/>
      <c r="N25" s="10"/>
      <c r="O25" s="71"/>
      <c r="P25" s="88">
        <f t="shared" si="17"/>
        <v>5.4</v>
      </c>
      <c r="Q25" s="28">
        <f t="shared" si="18"/>
        <v>400</v>
      </c>
      <c r="R25" s="28">
        <f t="shared" si="19"/>
        <v>2160</v>
      </c>
      <c r="S25" s="169" t="s">
        <v>500</v>
      </c>
    </row>
    <row r="26" spans="1:19">
      <c r="A26" s="45" t="s">
        <v>161</v>
      </c>
      <c r="B26" s="59" t="s">
        <v>162</v>
      </c>
      <c r="C26" s="61" t="s">
        <v>132</v>
      </c>
      <c r="D26" s="8">
        <v>55.8</v>
      </c>
      <c r="E26" s="9">
        <v>600</v>
      </c>
      <c r="F26" s="10">
        <f t="shared" si="20"/>
        <v>33480</v>
      </c>
      <c r="G26" s="118" t="s">
        <v>163</v>
      </c>
      <c r="H26" s="179"/>
      <c r="I26" s="128"/>
      <c r="J26" s="20"/>
      <c r="K26" s="82"/>
      <c r="L26" s="10"/>
      <c r="M26" s="10"/>
      <c r="N26" s="10"/>
      <c r="O26" s="71"/>
      <c r="P26" s="88">
        <f t="shared" si="17"/>
        <v>55.8</v>
      </c>
      <c r="Q26" s="28">
        <f t="shared" si="18"/>
        <v>600</v>
      </c>
      <c r="R26" s="28">
        <f t="shared" si="19"/>
        <v>33480</v>
      </c>
      <c r="S26" s="169" t="s">
        <v>500</v>
      </c>
    </row>
    <row r="27" spans="1:19">
      <c r="A27" s="45" t="s">
        <v>164</v>
      </c>
      <c r="B27" s="59" t="s">
        <v>165</v>
      </c>
      <c r="C27" s="61" t="s">
        <v>132</v>
      </c>
      <c r="D27" s="8">
        <v>46.9</v>
      </c>
      <c r="E27" s="9">
        <v>600</v>
      </c>
      <c r="F27" s="10">
        <f t="shared" si="20"/>
        <v>28140</v>
      </c>
      <c r="G27" s="118" t="s">
        <v>163</v>
      </c>
      <c r="H27" s="179"/>
      <c r="I27" s="128"/>
      <c r="J27" s="20"/>
      <c r="K27" s="82"/>
      <c r="L27" s="10"/>
      <c r="M27" s="10"/>
      <c r="N27" s="10"/>
      <c r="O27" s="71"/>
      <c r="P27" s="88">
        <f t="shared" si="17"/>
        <v>46.9</v>
      </c>
      <c r="Q27" s="28">
        <f t="shared" si="18"/>
        <v>600</v>
      </c>
      <c r="R27" s="28">
        <f t="shared" si="19"/>
        <v>28140</v>
      </c>
      <c r="S27" s="169" t="s">
        <v>500</v>
      </c>
    </row>
    <row r="28" spans="1:19">
      <c r="A28" s="45" t="s">
        <v>166</v>
      </c>
      <c r="B28" s="59" t="s">
        <v>167</v>
      </c>
      <c r="C28" s="61" t="s">
        <v>132</v>
      </c>
      <c r="D28" s="8">
        <v>53.2</v>
      </c>
      <c r="E28" s="9">
        <v>600</v>
      </c>
      <c r="F28" s="10">
        <f t="shared" si="20"/>
        <v>31920</v>
      </c>
      <c r="G28" s="118" t="s">
        <v>163</v>
      </c>
      <c r="H28" s="179"/>
      <c r="I28" s="128"/>
      <c r="J28" s="20"/>
      <c r="K28" s="82"/>
      <c r="L28" s="10"/>
      <c r="M28" s="10"/>
      <c r="N28" s="10"/>
      <c r="O28" s="71"/>
      <c r="P28" s="88">
        <f t="shared" si="17"/>
        <v>53.2</v>
      </c>
      <c r="Q28" s="28">
        <f t="shared" si="18"/>
        <v>600</v>
      </c>
      <c r="R28" s="28">
        <f t="shared" si="19"/>
        <v>31920</v>
      </c>
      <c r="S28" s="169" t="s">
        <v>500</v>
      </c>
    </row>
    <row r="29" spans="1:19">
      <c r="A29" s="45" t="s">
        <v>168</v>
      </c>
      <c r="B29" s="59" t="s">
        <v>169</v>
      </c>
      <c r="C29" s="61" t="s">
        <v>132</v>
      </c>
      <c r="D29" s="8">
        <v>20.6</v>
      </c>
      <c r="E29" s="9">
        <v>400</v>
      </c>
      <c r="F29" s="10">
        <f t="shared" si="20"/>
        <v>8240</v>
      </c>
      <c r="G29" s="120" t="s">
        <v>142</v>
      </c>
      <c r="H29" s="179"/>
      <c r="I29" s="128"/>
      <c r="J29" s="20"/>
      <c r="K29" s="82"/>
      <c r="L29" s="10"/>
      <c r="M29" s="10"/>
      <c r="N29" s="10"/>
      <c r="O29" s="71"/>
      <c r="P29" s="88">
        <f t="shared" si="17"/>
        <v>20.6</v>
      </c>
      <c r="Q29" s="28">
        <f t="shared" si="18"/>
        <v>400</v>
      </c>
      <c r="R29" s="28">
        <f t="shared" si="19"/>
        <v>8240</v>
      </c>
      <c r="S29" s="169" t="s">
        <v>500</v>
      </c>
    </row>
    <row r="30" spans="1:19">
      <c r="A30" s="45" t="s">
        <v>170</v>
      </c>
      <c r="B30" s="59" t="s">
        <v>171</v>
      </c>
      <c r="C30" s="61" t="s">
        <v>132</v>
      </c>
      <c r="D30" s="8">
        <v>38.5</v>
      </c>
      <c r="E30" s="9">
        <v>600</v>
      </c>
      <c r="F30" s="10">
        <f t="shared" si="20"/>
        <v>23100</v>
      </c>
      <c r="G30" s="118" t="s">
        <v>163</v>
      </c>
      <c r="H30" s="179"/>
      <c r="I30" s="128"/>
      <c r="J30" s="20"/>
      <c r="K30" s="82"/>
      <c r="L30" s="10"/>
      <c r="M30" s="10"/>
      <c r="N30" s="10"/>
      <c r="O30" s="71"/>
      <c r="P30" s="88">
        <f t="shared" si="17"/>
        <v>38.5</v>
      </c>
      <c r="Q30" s="28">
        <f t="shared" si="18"/>
        <v>600</v>
      </c>
      <c r="R30" s="28">
        <f t="shared" si="19"/>
        <v>23100</v>
      </c>
      <c r="S30" s="169" t="s">
        <v>500</v>
      </c>
    </row>
    <row r="31" spans="1:19">
      <c r="A31" s="45" t="s">
        <v>172</v>
      </c>
      <c r="B31" s="59" t="s">
        <v>173</v>
      </c>
      <c r="C31" s="61" t="s">
        <v>132</v>
      </c>
      <c r="D31" s="8">
        <v>33.4</v>
      </c>
      <c r="E31" s="9">
        <v>600</v>
      </c>
      <c r="F31" s="10">
        <f t="shared" si="20"/>
        <v>20040</v>
      </c>
      <c r="G31" s="120" t="s">
        <v>142</v>
      </c>
      <c r="H31" s="179"/>
      <c r="I31" s="128"/>
      <c r="J31" s="20"/>
      <c r="K31" s="82"/>
      <c r="L31" s="10"/>
      <c r="M31" s="10"/>
      <c r="N31" s="10"/>
      <c r="O31" s="71"/>
      <c r="P31" s="88">
        <f t="shared" si="17"/>
        <v>33.4</v>
      </c>
      <c r="Q31" s="28">
        <f t="shared" si="18"/>
        <v>600</v>
      </c>
      <c r="R31" s="28">
        <f t="shared" si="19"/>
        <v>20040</v>
      </c>
      <c r="S31" s="169" t="s">
        <v>500</v>
      </c>
    </row>
    <row r="32" spans="1:19">
      <c r="A32" s="45" t="s">
        <v>174</v>
      </c>
      <c r="B32" s="59" t="s">
        <v>175</v>
      </c>
      <c r="C32" s="61" t="s">
        <v>132</v>
      </c>
      <c r="D32" s="8">
        <v>23.2</v>
      </c>
      <c r="E32" s="9">
        <v>600</v>
      </c>
      <c r="F32" s="10">
        <f t="shared" si="20"/>
        <v>13920</v>
      </c>
      <c r="G32" s="120" t="s">
        <v>142</v>
      </c>
      <c r="H32" s="179"/>
      <c r="I32" s="128"/>
      <c r="J32" s="20"/>
      <c r="K32" s="82"/>
      <c r="L32" s="10"/>
      <c r="M32" s="10"/>
      <c r="N32" s="10"/>
      <c r="O32" s="71"/>
      <c r="P32" s="88">
        <f t="shared" si="17"/>
        <v>23.2</v>
      </c>
      <c r="Q32" s="28">
        <f t="shared" si="18"/>
        <v>600</v>
      </c>
      <c r="R32" s="28">
        <f t="shared" si="19"/>
        <v>13920</v>
      </c>
      <c r="S32" s="169" t="s">
        <v>500</v>
      </c>
    </row>
    <row r="33" spans="1:19">
      <c r="A33" s="47" t="s">
        <v>176</v>
      </c>
      <c r="B33" s="95" t="s">
        <v>177</v>
      </c>
      <c r="C33" s="63"/>
      <c r="D33" s="26"/>
      <c r="E33" s="27"/>
      <c r="F33" s="27"/>
      <c r="G33" s="119"/>
      <c r="H33" s="132"/>
      <c r="I33" s="129"/>
      <c r="J33" s="25"/>
      <c r="K33" s="81"/>
      <c r="L33" s="27"/>
      <c r="M33" s="27"/>
      <c r="N33" s="27"/>
      <c r="O33" s="72"/>
      <c r="P33" s="89"/>
      <c r="Q33" s="27"/>
      <c r="R33" s="27"/>
      <c r="S33" s="49"/>
    </row>
    <row r="34" spans="1:19" ht="103.2" customHeight="1">
      <c r="A34" s="45" t="s">
        <v>121</v>
      </c>
      <c r="B34" s="59" t="s">
        <v>178</v>
      </c>
      <c r="C34" s="61" t="s">
        <v>132</v>
      </c>
      <c r="D34" s="8">
        <v>36.6</v>
      </c>
      <c r="E34" s="9">
        <v>400</v>
      </c>
      <c r="F34" s="10">
        <f t="shared" ref="F34:F44" si="21">D34*E34</f>
        <v>14640</v>
      </c>
      <c r="G34" s="118" t="s">
        <v>179</v>
      </c>
      <c r="H34" s="179" t="s">
        <v>180</v>
      </c>
      <c r="I34" s="125" t="s">
        <v>37</v>
      </c>
      <c r="J34" s="18" t="s">
        <v>23</v>
      </c>
      <c r="K34" s="78">
        <v>37.799999999999997</v>
      </c>
      <c r="L34" s="19">
        <v>400</v>
      </c>
      <c r="M34" s="19">
        <v>500</v>
      </c>
      <c r="N34" s="19">
        <f t="shared" ref="N34:N38" si="22">L34*K34</f>
        <v>15119.999999999998</v>
      </c>
      <c r="O34" s="67">
        <f t="shared" ref="O34:O38" si="23">M34*K34</f>
        <v>18900</v>
      </c>
      <c r="P34" s="90">
        <v>36.6</v>
      </c>
      <c r="Q34" s="33">
        <v>400</v>
      </c>
      <c r="R34" s="33">
        <f t="shared" ref="R34" si="24">ROUND(P34*Q34,0)</f>
        <v>14640</v>
      </c>
      <c r="S34" s="177" t="s">
        <v>574</v>
      </c>
    </row>
    <row r="35" spans="1:19" ht="104.4" customHeight="1">
      <c r="A35" s="45">
        <f>A34+1</f>
        <v>2</v>
      </c>
      <c r="B35" s="59" t="s">
        <v>181</v>
      </c>
      <c r="C35" s="61" t="s">
        <v>132</v>
      </c>
      <c r="D35" s="8">
        <v>55.8</v>
      </c>
      <c r="E35" s="9">
        <v>400</v>
      </c>
      <c r="F35" s="10">
        <f t="shared" si="21"/>
        <v>22320</v>
      </c>
      <c r="G35" s="118" t="s">
        <v>179</v>
      </c>
      <c r="H35" s="179"/>
      <c r="I35" s="125" t="s">
        <v>38</v>
      </c>
      <c r="J35" s="18" t="s">
        <v>23</v>
      </c>
      <c r="K35" s="78">
        <v>59</v>
      </c>
      <c r="L35" s="19">
        <v>400</v>
      </c>
      <c r="M35" s="19">
        <v>500</v>
      </c>
      <c r="N35" s="19">
        <f t="shared" si="22"/>
        <v>23600</v>
      </c>
      <c r="O35" s="67">
        <f t="shared" si="23"/>
        <v>29500</v>
      </c>
      <c r="P35" s="85">
        <v>55.8</v>
      </c>
      <c r="Q35" s="33">
        <f>E35</f>
        <v>400</v>
      </c>
      <c r="R35" s="28">
        <f t="shared" ref="R35:R37" si="25">ROUND(P35*Q35,0)</f>
        <v>22320</v>
      </c>
      <c r="S35" s="176"/>
    </row>
    <row r="36" spans="1:19" ht="42" customHeight="1">
      <c r="A36" s="45">
        <f t="shared" ref="A36:A44" si="26">A35+1</f>
        <v>3</v>
      </c>
      <c r="B36" s="59" t="s">
        <v>182</v>
      </c>
      <c r="C36" s="61" t="s">
        <v>123</v>
      </c>
      <c r="D36" s="8">
        <v>1</v>
      </c>
      <c r="E36" s="9">
        <v>1800</v>
      </c>
      <c r="F36" s="10">
        <f t="shared" si="21"/>
        <v>1800</v>
      </c>
      <c r="G36" s="118"/>
      <c r="H36" s="179"/>
      <c r="I36" s="125" t="s">
        <v>39</v>
      </c>
      <c r="J36" s="18" t="s">
        <v>19</v>
      </c>
      <c r="K36" s="78">
        <v>1</v>
      </c>
      <c r="L36" s="19">
        <v>1800</v>
      </c>
      <c r="M36" s="19">
        <v>2000</v>
      </c>
      <c r="N36" s="19">
        <f t="shared" si="22"/>
        <v>1800</v>
      </c>
      <c r="O36" s="67">
        <f t="shared" si="23"/>
        <v>2000</v>
      </c>
      <c r="P36" s="90">
        <f t="shared" ref="P36:P44" si="27">K36</f>
        <v>1</v>
      </c>
      <c r="Q36" s="33">
        <f>E36</f>
        <v>1800</v>
      </c>
      <c r="R36" s="33">
        <f t="shared" si="25"/>
        <v>1800</v>
      </c>
      <c r="S36" s="177" t="s">
        <v>575</v>
      </c>
    </row>
    <row r="37" spans="1:19" ht="44.4" customHeight="1">
      <c r="A37" s="45">
        <f t="shared" si="26"/>
        <v>4</v>
      </c>
      <c r="B37" s="59" t="s">
        <v>183</v>
      </c>
      <c r="C37" s="61" t="s">
        <v>123</v>
      </c>
      <c r="D37" s="8">
        <v>1</v>
      </c>
      <c r="E37" s="9">
        <v>1800</v>
      </c>
      <c r="F37" s="10">
        <f t="shared" si="21"/>
        <v>1800</v>
      </c>
      <c r="G37" s="118" t="s">
        <v>184</v>
      </c>
      <c r="H37" s="179"/>
      <c r="I37" s="125" t="s">
        <v>40</v>
      </c>
      <c r="J37" s="18" t="s">
        <v>19</v>
      </c>
      <c r="K37" s="78">
        <v>1</v>
      </c>
      <c r="L37" s="19">
        <v>1800</v>
      </c>
      <c r="M37" s="19">
        <v>2000</v>
      </c>
      <c r="N37" s="19">
        <f t="shared" si="22"/>
        <v>1800</v>
      </c>
      <c r="O37" s="67">
        <f t="shared" si="23"/>
        <v>2000</v>
      </c>
      <c r="P37" s="90">
        <f t="shared" si="27"/>
        <v>1</v>
      </c>
      <c r="Q37" s="33">
        <f>E37</f>
        <v>1800</v>
      </c>
      <c r="R37" s="33">
        <f t="shared" si="25"/>
        <v>1800</v>
      </c>
      <c r="S37" s="178"/>
    </row>
    <row r="38" spans="1:19" ht="60">
      <c r="A38" s="45">
        <f>A37+1</f>
        <v>5</v>
      </c>
      <c r="B38" s="59" t="s">
        <v>185</v>
      </c>
      <c r="C38" s="61" t="s">
        <v>132</v>
      </c>
      <c r="D38" s="8">
        <v>46.9</v>
      </c>
      <c r="E38" s="9">
        <v>500</v>
      </c>
      <c r="F38" s="10">
        <f>D38*E38</f>
        <v>23450</v>
      </c>
      <c r="G38" s="120" t="s">
        <v>142</v>
      </c>
      <c r="H38" s="133" t="s">
        <v>186</v>
      </c>
      <c r="I38" s="125" t="s">
        <v>41</v>
      </c>
      <c r="J38" s="18" t="s">
        <v>23</v>
      </c>
      <c r="K38" s="78">
        <v>50.2</v>
      </c>
      <c r="L38" s="19">
        <v>300</v>
      </c>
      <c r="M38" s="19">
        <v>500</v>
      </c>
      <c r="N38" s="19">
        <f t="shared" si="22"/>
        <v>15060</v>
      </c>
      <c r="O38" s="67">
        <f t="shared" si="23"/>
        <v>25100</v>
      </c>
      <c r="P38" s="93">
        <f t="shared" si="27"/>
        <v>50.2</v>
      </c>
      <c r="Q38" s="28">
        <f t="shared" ref="Q38:Q44" si="28">ROUND((L38+M38)/2,0)</f>
        <v>400</v>
      </c>
      <c r="R38" s="28">
        <f t="shared" ref="R38:R44" si="29">ROUND(P38*Q38,0)</f>
        <v>20080</v>
      </c>
      <c r="S38" s="46" t="s">
        <v>505</v>
      </c>
    </row>
    <row r="39" spans="1:19" ht="48.6">
      <c r="A39" s="45">
        <f>A38+1</f>
        <v>6</v>
      </c>
      <c r="B39" s="59" t="s">
        <v>187</v>
      </c>
      <c r="C39" s="61" t="s">
        <v>123</v>
      </c>
      <c r="D39" s="8">
        <v>1</v>
      </c>
      <c r="E39" s="9">
        <v>8500</v>
      </c>
      <c r="F39" s="10">
        <f t="shared" si="21"/>
        <v>8500</v>
      </c>
      <c r="G39" s="118" t="s">
        <v>188</v>
      </c>
      <c r="H39" s="133" t="s">
        <v>125</v>
      </c>
      <c r="I39" s="125" t="s">
        <v>42</v>
      </c>
      <c r="J39" s="18" t="s">
        <v>19</v>
      </c>
      <c r="K39" s="78">
        <v>1</v>
      </c>
      <c r="L39" s="19">
        <v>6000</v>
      </c>
      <c r="M39" s="19">
        <v>9000</v>
      </c>
      <c r="N39" s="19">
        <f t="shared" ref="N39:N44" si="30">L39*K39</f>
        <v>6000</v>
      </c>
      <c r="O39" s="67">
        <f t="shared" ref="O39:O44" si="31">M39*K39</f>
        <v>9000</v>
      </c>
      <c r="P39" s="85">
        <f t="shared" si="27"/>
        <v>1</v>
      </c>
      <c r="Q39" s="28">
        <f t="shared" si="28"/>
        <v>7500</v>
      </c>
      <c r="R39" s="28">
        <f t="shared" si="29"/>
        <v>7500</v>
      </c>
      <c r="S39" s="46" t="s">
        <v>505</v>
      </c>
    </row>
    <row r="40" spans="1:19" ht="48.6">
      <c r="A40" s="45">
        <f t="shared" si="26"/>
        <v>7</v>
      </c>
      <c r="B40" s="59" t="s">
        <v>189</v>
      </c>
      <c r="C40" s="61" t="s">
        <v>123</v>
      </c>
      <c r="D40" s="8">
        <v>1</v>
      </c>
      <c r="E40" s="9">
        <v>8000</v>
      </c>
      <c r="F40" s="10">
        <f t="shared" si="21"/>
        <v>8000</v>
      </c>
      <c r="G40" s="118"/>
      <c r="H40" s="133" t="s">
        <v>125</v>
      </c>
      <c r="I40" s="125"/>
      <c r="J40" s="18" t="s">
        <v>19</v>
      </c>
      <c r="K40" s="78">
        <v>1</v>
      </c>
      <c r="L40" s="19">
        <v>6000</v>
      </c>
      <c r="M40" s="19">
        <v>10000</v>
      </c>
      <c r="N40" s="19">
        <f t="shared" si="30"/>
        <v>6000</v>
      </c>
      <c r="O40" s="67">
        <f t="shared" si="31"/>
        <v>10000</v>
      </c>
      <c r="P40" s="85">
        <f t="shared" si="27"/>
        <v>1</v>
      </c>
      <c r="Q40" s="28">
        <f t="shared" si="28"/>
        <v>8000</v>
      </c>
      <c r="R40" s="28">
        <f t="shared" si="29"/>
        <v>8000</v>
      </c>
      <c r="S40" s="46" t="s">
        <v>505</v>
      </c>
    </row>
    <row r="41" spans="1:19" ht="48.6">
      <c r="A41" s="45">
        <f t="shared" si="26"/>
        <v>8</v>
      </c>
      <c r="B41" s="59" t="s">
        <v>190</v>
      </c>
      <c r="C41" s="61" t="s">
        <v>132</v>
      </c>
      <c r="D41" s="8">
        <v>53.2</v>
      </c>
      <c r="E41" s="9">
        <v>600</v>
      </c>
      <c r="F41" s="10">
        <f t="shared" si="21"/>
        <v>31920</v>
      </c>
      <c r="G41" s="118" t="s">
        <v>179</v>
      </c>
      <c r="H41" s="179" t="s">
        <v>191</v>
      </c>
      <c r="I41" s="125" t="s">
        <v>43</v>
      </c>
      <c r="J41" s="18" t="s">
        <v>23</v>
      </c>
      <c r="K41" s="78">
        <v>56</v>
      </c>
      <c r="L41" s="19">
        <v>300</v>
      </c>
      <c r="M41" s="19">
        <v>400</v>
      </c>
      <c r="N41" s="19">
        <f t="shared" si="30"/>
        <v>16800</v>
      </c>
      <c r="O41" s="67">
        <f t="shared" si="31"/>
        <v>22400</v>
      </c>
      <c r="P41" s="85">
        <f t="shared" si="27"/>
        <v>56</v>
      </c>
      <c r="Q41" s="28">
        <f t="shared" si="28"/>
        <v>350</v>
      </c>
      <c r="R41" s="28">
        <f t="shared" si="29"/>
        <v>19600</v>
      </c>
      <c r="S41" s="46" t="s">
        <v>505</v>
      </c>
    </row>
    <row r="42" spans="1:19" ht="48.6">
      <c r="A42" s="45">
        <f t="shared" si="26"/>
        <v>9</v>
      </c>
      <c r="B42" s="59" t="s">
        <v>192</v>
      </c>
      <c r="C42" s="61" t="s">
        <v>132</v>
      </c>
      <c r="D42" s="8">
        <v>38.5</v>
      </c>
      <c r="E42" s="9">
        <v>600</v>
      </c>
      <c r="F42" s="10">
        <f t="shared" si="21"/>
        <v>23100</v>
      </c>
      <c r="G42" s="118" t="s">
        <v>179</v>
      </c>
      <c r="H42" s="179"/>
      <c r="I42" s="125" t="s">
        <v>44</v>
      </c>
      <c r="J42" s="18" t="s">
        <v>23</v>
      </c>
      <c r="K42" s="78">
        <v>43.5</v>
      </c>
      <c r="L42" s="19">
        <v>300</v>
      </c>
      <c r="M42" s="19">
        <v>400</v>
      </c>
      <c r="N42" s="19">
        <f t="shared" si="30"/>
        <v>13050</v>
      </c>
      <c r="O42" s="67">
        <f t="shared" si="31"/>
        <v>17400</v>
      </c>
      <c r="P42" s="85">
        <f t="shared" si="27"/>
        <v>43.5</v>
      </c>
      <c r="Q42" s="28">
        <f t="shared" si="28"/>
        <v>350</v>
      </c>
      <c r="R42" s="28">
        <f t="shared" si="29"/>
        <v>15225</v>
      </c>
      <c r="S42" s="46" t="s">
        <v>505</v>
      </c>
    </row>
    <row r="43" spans="1:19" ht="48.6">
      <c r="A43" s="45">
        <f t="shared" si="26"/>
        <v>10</v>
      </c>
      <c r="B43" s="59" t="s">
        <v>193</v>
      </c>
      <c r="C43" s="61" t="s">
        <v>132</v>
      </c>
      <c r="D43" s="8">
        <v>33.4</v>
      </c>
      <c r="E43" s="9">
        <v>600</v>
      </c>
      <c r="F43" s="10">
        <f t="shared" si="21"/>
        <v>20040</v>
      </c>
      <c r="G43" s="118" t="s">
        <v>179</v>
      </c>
      <c r="H43" s="179"/>
      <c r="I43" s="125" t="s">
        <v>45</v>
      </c>
      <c r="J43" s="18" t="s">
        <v>23</v>
      </c>
      <c r="K43" s="78">
        <v>37.6</v>
      </c>
      <c r="L43" s="19">
        <v>300</v>
      </c>
      <c r="M43" s="19">
        <v>400</v>
      </c>
      <c r="N43" s="19">
        <f t="shared" si="30"/>
        <v>11280</v>
      </c>
      <c r="O43" s="67">
        <f t="shared" si="31"/>
        <v>15040</v>
      </c>
      <c r="P43" s="85">
        <f t="shared" si="27"/>
        <v>37.6</v>
      </c>
      <c r="Q43" s="28">
        <f t="shared" si="28"/>
        <v>350</v>
      </c>
      <c r="R43" s="28">
        <f t="shared" si="29"/>
        <v>13160</v>
      </c>
      <c r="S43" s="46" t="s">
        <v>505</v>
      </c>
    </row>
    <row r="44" spans="1:19" ht="48.6">
      <c r="A44" s="45">
        <f t="shared" si="26"/>
        <v>11</v>
      </c>
      <c r="B44" s="59" t="s">
        <v>194</v>
      </c>
      <c r="C44" s="61" t="s">
        <v>132</v>
      </c>
      <c r="D44" s="8">
        <v>23.2</v>
      </c>
      <c r="E44" s="9">
        <v>600</v>
      </c>
      <c r="F44" s="10">
        <f t="shared" si="21"/>
        <v>13920</v>
      </c>
      <c r="G44" s="118" t="s">
        <v>179</v>
      </c>
      <c r="H44" s="179"/>
      <c r="I44" s="125" t="s">
        <v>46</v>
      </c>
      <c r="J44" s="18" t="s">
        <v>23</v>
      </c>
      <c r="K44" s="78">
        <v>16.2</v>
      </c>
      <c r="L44" s="19">
        <v>300</v>
      </c>
      <c r="M44" s="19">
        <v>400</v>
      </c>
      <c r="N44" s="19">
        <f t="shared" si="30"/>
        <v>4860</v>
      </c>
      <c r="O44" s="67">
        <f t="shared" si="31"/>
        <v>6480</v>
      </c>
      <c r="P44" s="85">
        <f t="shared" si="27"/>
        <v>16.2</v>
      </c>
      <c r="Q44" s="28">
        <f t="shared" si="28"/>
        <v>350</v>
      </c>
      <c r="R44" s="28">
        <f t="shared" si="29"/>
        <v>5670</v>
      </c>
      <c r="S44" s="46" t="s">
        <v>505</v>
      </c>
    </row>
    <row r="45" spans="1:19">
      <c r="A45" s="47" t="s">
        <v>195</v>
      </c>
      <c r="B45" s="95" t="s">
        <v>196</v>
      </c>
      <c r="C45" s="63"/>
      <c r="D45" s="26"/>
      <c r="E45" s="27"/>
      <c r="F45" s="27"/>
      <c r="G45" s="119"/>
      <c r="H45" s="132"/>
      <c r="I45" s="129"/>
      <c r="J45" s="25"/>
      <c r="K45" s="81"/>
      <c r="L45" s="27"/>
      <c r="M45" s="27"/>
      <c r="N45" s="27"/>
      <c r="O45" s="72"/>
      <c r="P45" s="89"/>
      <c r="Q45" s="27"/>
      <c r="R45" s="27"/>
      <c r="S45" s="49"/>
    </row>
    <row r="46" spans="1:19">
      <c r="A46" s="45" t="s">
        <v>121</v>
      </c>
      <c r="B46" s="59" t="s">
        <v>197</v>
      </c>
      <c r="C46" s="61" t="s">
        <v>123</v>
      </c>
      <c r="D46" s="8">
        <v>1</v>
      </c>
      <c r="E46" s="9">
        <v>1800</v>
      </c>
      <c r="F46" s="10">
        <f t="shared" ref="F46:F65" si="32">D46*E46</f>
        <v>1800</v>
      </c>
      <c r="G46" s="120" t="s">
        <v>142</v>
      </c>
      <c r="H46" s="133" t="s">
        <v>158</v>
      </c>
      <c r="I46" s="128"/>
      <c r="J46" s="20"/>
      <c r="K46" s="82"/>
      <c r="L46" s="10"/>
      <c r="M46" s="10"/>
      <c r="N46" s="10"/>
      <c r="O46" s="71"/>
      <c r="P46" s="88">
        <f t="shared" ref="P46" si="33">D46</f>
        <v>1</v>
      </c>
      <c r="Q46" s="28">
        <f t="shared" ref="Q46" si="34">E46</f>
        <v>1800</v>
      </c>
      <c r="R46" s="28">
        <f t="shared" ref="R46:R48" si="35">ROUND(P46*Q46,0)</f>
        <v>1800</v>
      </c>
      <c r="S46" s="169" t="s">
        <v>500</v>
      </c>
    </row>
    <row r="47" spans="1:19" ht="32.4">
      <c r="A47" s="45">
        <f>SUM(A46+1)</f>
        <v>2</v>
      </c>
      <c r="B47" s="59" t="s">
        <v>198</v>
      </c>
      <c r="C47" s="61" t="s">
        <v>123</v>
      </c>
      <c r="D47" s="8">
        <v>1</v>
      </c>
      <c r="E47" s="9">
        <v>1500</v>
      </c>
      <c r="F47" s="10">
        <f>D47*E47</f>
        <v>1500</v>
      </c>
      <c r="G47" s="118" t="s">
        <v>184</v>
      </c>
      <c r="H47" s="133" t="s">
        <v>199</v>
      </c>
      <c r="I47" s="125" t="s">
        <v>47</v>
      </c>
      <c r="J47" s="18" t="s">
        <v>19</v>
      </c>
      <c r="K47" s="78">
        <v>1</v>
      </c>
      <c r="L47" s="19">
        <v>600</v>
      </c>
      <c r="M47" s="19">
        <v>1500</v>
      </c>
      <c r="N47" s="19">
        <f t="shared" ref="N47" si="36">L47*K47</f>
        <v>600</v>
      </c>
      <c r="O47" s="67">
        <f t="shared" ref="O47" si="37">M47*K47</f>
        <v>1500</v>
      </c>
      <c r="P47" s="85">
        <f t="shared" ref="P47:P48" si="38">K47</f>
        <v>1</v>
      </c>
      <c r="Q47" s="28">
        <v>1200</v>
      </c>
      <c r="R47" s="28">
        <f t="shared" si="35"/>
        <v>1200</v>
      </c>
      <c r="S47" s="50" t="s">
        <v>584</v>
      </c>
    </row>
    <row r="48" spans="1:19" ht="75">
      <c r="A48" s="45">
        <f>SUM(A47+1)</f>
        <v>3</v>
      </c>
      <c r="B48" s="59" t="s">
        <v>200</v>
      </c>
      <c r="C48" s="61" t="s">
        <v>132</v>
      </c>
      <c r="D48" s="8">
        <v>2.4</v>
      </c>
      <c r="E48" s="9">
        <v>350</v>
      </c>
      <c r="F48" s="10">
        <f>D48*E48</f>
        <v>840</v>
      </c>
      <c r="G48" s="118" t="s">
        <v>184</v>
      </c>
      <c r="H48" s="133" t="s">
        <v>201</v>
      </c>
      <c r="I48" s="125" t="s">
        <v>48</v>
      </c>
      <c r="J48" s="18" t="s">
        <v>23</v>
      </c>
      <c r="K48" s="78">
        <v>2.4</v>
      </c>
      <c r="L48" s="19">
        <v>250</v>
      </c>
      <c r="M48" s="19">
        <v>380</v>
      </c>
      <c r="N48" s="19">
        <f>L48*K48</f>
        <v>600</v>
      </c>
      <c r="O48" s="67">
        <f>M48*K48</f>
        <v>912</v>
      </c>
      <c r="P48" s="85">
        <f t="shared" si="38"/>
        <v>2.4</v>
      </c>
      <c r="Q48" s="28">
        <f t="shared" ref="Q48" si="39">ROUND((L48+M48)/2,0)</f>
        <v>315</v>
      </c>
      <c r="R48" s="28">
        <f t="shared" si="35"/>
        <v>756</v>
      </c>
      <c r="S48" s="50" t="s">
        <v>505</v>
      </c>
    </row>
    <row r="49" spans="1:19">
      <c r="A49" s="45">
        <f>SUM(A48+1)</f>
        <v>4</v>
      </c>
      <c r="B49" s="59" t="s">
        <v>202</v>
      </c>
      <c r="C49" s="61" t="s">
        <v>123</v>
      </c>
      <c r="D49" s="8">
        <v>1</v>
      </c>
      <c r="E49" s="9">
        <v>500</v>
      </c>
      <c r="F49" s="10">
        <f t="shared" si="32"/>
        <v>500</v>
      </c>
      <c r="G49" s="118"/>
      <c r="H49" s="134" t="s">
        <v>158</v>
      </c>
      <c r="I49" s="128"/>
      <c r="J49" s="20"/>
      <c r="K49" s="82"/>
      <c r="L49" s="10"/>
      <c r="M49" s="10"/>
      <c r="N49" s="10"/>
      <c r="O49" s="71"/>
      <c r="P49" s="88">
        <f t="shared" ref="P49" si="40">D49</f>
        <v>1</v>
      </c>
      <c r="Q49" s="28">
        <f t="shared" ref="Q49" si="41">E49</f>
        <v>500</v>
      </c>
      <c r="R49" s="28">
        <f t="shared" ref="R49:R50" si="42">ROUND(P49*Q49,0)</f>
        <v>500</v>
      </c>
      <c r="S49" s="169" t="s">
        <v>500</v>
      </c>
    </row>
    <row r="50" spans="1:19" ht="32.4">
      <c r="A50" s="45">
        <f>SUM(A49+1)</f>
        <v>5</v>
      </c>
      <c r="B50" s="59" t="s">
        <v>203</v>
      </c>
      <c r="C50" s="61" t="s">
        <v>123</v>
      </c>
      <c r="D50" s="8">
        <v>1</v>
      </c>
      <c r="E50" s="9">
        <v>1500</v>
      </c>
      <c r="F50" s="10">
        <f>D50*E50</f>
        <v>1500</v>
      </c>
      <c r="G50" s="118" t="s">
        <v>184</v>
      </c>
      <c r="H50" s="133" t="s">
        <v>199</v>
      </c>
      <c r="I50" s="125" t="s">
        <v>47</v>
      </c>
      <c r="J50" s="18" t="s">
        <v>19</v>
      </c>
      <c r="K50" s="78">
        <v>1</v>
      </c>
      <c r="L50" s="19">
        <v>600</v>
      </c>
      <c r="M50" s="19">
        <v>1500</v>
      </c>
      <c r="N50" s="19">
        <f>L50*K50</f>
        <v>600</v>
      </c>
      <c r="O50" s="67">
        <f>M50*K50</f>
        <v>1500</v>
      </c>
      <c r="P50" s="85">
        <f t="shared" ref="P50" si="43">K50</f>
        <v>1</v>
      </c>
      <c r="Q50" s="28">
        <v>1200</v>
      </c>
      <c r="R50" s="28">
        <f t="shared" si="42"/>
        <v>1200</v>
      </c>
      <c r="S50" s="50" t="s">
        <v>584</v>
      </c>
    </row>
    <row r="51" spans="1:19">
      <c r="A51" s="45">
        <f>SUM(A50+1)</f>
        <v>6</v>
      </c>
      <c r="B51" s="59" t="s">
        <v>204</v>
      </c>
      <c r="C51" s="61" t="s">
        <v>123</v>
      </c>
      <c r="D51" s="8">
        <v>4</v>
      </c>
      <c r="E51" s="9">
        <v>500</v>
      </c>
      <c r="F51" s="10">
        <f t="shared" si="32"/>
        <v>2000</v>
      </c>
      <c r="G51" s="118"/>
      <c r="H51" s="133" t="s">
        <v>158</v>
      </c>
      <c r="I51" s="128"/>
      <c r="J51" s="20"/>
      <c r="K51" s="82"/>
      <c r="L51" s="10"/>
      <c r="M51" s="10"/>
      <c r="N51" s="10"/>
      <c r="O51" s="71"/>
      <c r="P51" s="88">
        <f t="shared" ref="P51" si="44">D51</f>
        <v>4</v>
      </c>
      <c r="Q51" s="28">
        <f t="shared" ref="Q51" si="45">E51</f>
        <v>500</v>
      </c>
      <c r="R51" s="28">
        <f t="shared" ref="R51:R58" si="46">ROUND(P51*Q51,0)</f>
        <v>2000</v>
      </c>
      <c r="S51" s="169" t="s">
        <v>500</v>
      </c>
    </row>
    <row r="52" spans="1:19" ht="64.2" customHeight="1">
      <c r="A52" s="45">
        <f t="shared" ref="A52:A65" si="47">SUM(A51+1)</f>
        <v>7</v>
      </c>
      <c r="B52" s="59" t="s">
        <v>205</v>
      </c>
      <c r="C52" s="61" t="s">
        <v>123</v>
      </c>
      <c r="D52" s="8">
        <v>1</v>
      </c>
      <c r="E52" s="9">
        <v>9500</v>
      </c>
      <c r="F52" s="10">
        <f t="shared" si="32"/>
        <v>9500</v>
      </c>
      <c r="G52" s="118" t="s">
        <v>184</v>
      </c>
      <c r="H52" s="134" t="s">
        <v>206</v>
      </c>
      <c r="I52" s="125" t="s">
        <v>49</v>
      </c>
      <c r="J52" s="18" t="s">
        <v>19</v>
      </c>
      <c r="K52" s="78">
        <v>1</v>
      </c>
      <c r="L52" s="19">
        <v>3000</v>
      </c>
      <c r="M52" s="19">
        <v>4000</v>
      </c>
      <c r="N52" s="19">
        <f t="shared" ref="N52:N58" si="48">L52*K52</f>
        <v>3000</v>
      </c>
      <c r="O52" s="67">
        <f t="shared" ref="O52:O58" si="49">M52*K52</f>
        <v>4000</v>
      </c>
      <c r="P52" s="85">
        <f t="shared" ref="P52:P58" si="50">K52</f>
        <v>1</v>
      </c>
      <c r="Q52" s="28">
        <f t="shared" ref="Q52:Q58" si="51">ROUND((L52+M52)/2,0)</f>
        <v>3500</v>
      </c>
      <c r="R52" s="28">
        <f t="shared" si="46"/>
        <v>3500</v>
      </c>
      <c r="S52" s="46" t="s">
        <v>505</v>
      </c>
    </row>
    <row r="53" spans="1:19" ht="57" customHeight="1">
      <c r="A53" s="45">
        <f t="shared" si="47"/>
        <v>8</v>
      </c>
      <c r="B53" s="59" t="s">
        <v>207</v>
      </c>
      <c r="C53" s="61" t="s">
        <v>132</v>
      </c>
      <c r="D53" s="8">
        <v>21.3</v>
      </c>
      <c r="E53" s="9">
        <v>450</v>
      </c>
      <c r="F53" s="10">
        <f t="shared" si="32"/>
        <v>9585</v>
      </c>
      <c r="G53" s="118" t="s">
        <v>184</v>
      </c>
      <c r="H53" s="133" t="s">
        <v>208</v>
      </c>
      <c r="I53" s="125" t="s">
        <v>50</v>
      </c>
      <c r="J53" s="18" t="s">
        <v>23</v>
      </c>
      <c r="K53" s="78">
        <v>19</v>
      </c>
      <c r="L53" s="19">
        <v>250</v>
      </c>
      <c r="M53" s="19">
        <v>380</v>
      </c>
      <c r="N53" s="19">
        <f t="shared" si="48"/>
        <v>4750</v>
      </c>
      <c r="O53" s="67">
        <f t="shared" si="49"/>
        <v>7220</v>
      </c>
      <c r="P53" s="85">
        <f t="shared" si="50"/>
        <v>19</v>
      </c>
      <c r="Q53" s="28">
        <f t="shared" si="51"/>
        <v>315</v>
      </c>
      <c r="R53" s="28">
        <f t="shared" si="46"/>
        <v>5985</v>
      </c>
      <c r="S53" s="46" t="s">
        <v>505</v>
      </c>
    </row>
    <row r="54" spans="1:19" ht="32.4">
      <c r="A54" s="45">
        <f t="shared" si="47"/>
        <v>9</v>
      </c>
      <c r="B54" s="59" t="s">
        <v>209</v>
      </c>
      <c r="C54" s="61" t="s">
        <v>123</v>
      </c>
      <c r="D54" s="8">
        <v>1</v>
      </c>
      <c r="E54" s="9">
        <v>1500</v>
      </c>
      <c r="F54" s="10">
        <f t="shared" si="32"/>
        <v>1500</v>
      </c>
      <c r="G54" s="118" t="s">
        <v>184</v>
      </c>
      <c r="H54" s="133" t="s">
        <v>199</v>
      </c>
      <c r="I54" s="125" t="s">
        <v>47</v>
      </c>
      <c r="J54" s="18" t="s">
        <v>19</v>
      </c>
      <c r="K54" s="78">
        <v>1</v>
      </c>
      <c r="L54" s="19">
        <v>600</v>
      </c>
      <c r="M54" s="19">
        <v>1500</v>
      </c>
      <c r="N54" s="19">
        <f t="shared" si="48"/>
        <v>600</v>
      </c>
      <c r="O54" s="67">
        <f t="shared" si="49"/>
        <v>1500</v>
      </c>
      <c r="P54" s="85">
        <f t="shared" si="50"/>
        <v>1</v>
      </c>
      <c r="Q54" s="28">
        <v>1200</v>
      </c>
      <c r="R54" s="28">
        <f t="shared" si="46"/>
        <v>1200</v>
      </c>
      <c r="S54" s="46" t="s">
        <v>585</v>
      </c>
    </row>
    <row r="55" spans="1:19" ht="90">
      <c r="A55" s="45">
        <f t="shared" si="47"/>
        <v>10</v>
      </c>
      <c r="B55" s="59" t="s">
        <v>210</v>
      </c>
      <c r="C55" s="61" t="s">
        <v>132</v>
      </c>
      <c r="D55" s="8">
        <v>27.1</v>
      </c>
      <c r="E55" s="9">
        <v>450</v>
      </c>
      <c r="F55" s="10">
        <f t="shared" si="32"/>
        <v>12195</v>
      </c>
      <c r="G55" s="118" t="s">
        <v>184</v>
      </c>
      <c r="H55" s="135" t="s">
        <v>211</v>
      </c>
      <c r="I55" s="125" t="s">
        <v>51</v>
      </c>
      <c r="J55" s="18" t="s">
        <v>23</v>
      </c>
      <c r="K55" s="78">
        <v>19</v>
      </c>
      <c r="L55" s="19">
        <v>250</v>
      </c>
      <c r="M55" s="19">
        <v>380</v>
      </c>
      <c r="N55" s="19">
        <f t="shared" si="48"/>
        <v>4750</v>
      </c>
      <c r="O55" s="67">
        <f t="shared" si="49"/>
        <v>7220</v>
      </c>
      <c r="P55" s="85">
        <f t="shared" si="50"/>
        <v>19</v>
      </c>
      <c r="Q55" s="28">
        <f t="shared" si="51"/>
        <v>315</v>
      </c>
      <c r="R55" s="28">
        <f t="shared" si="46"/>
        <v>5985</v>
      </c>
      <c r="S55" s="46" t="s">
        <v>505</v>
      </c>
    </row>
    <row r="56" spans="1:19" ht="32.4">
      <c r="A56" s="45">
        <f t="shared" si="47"/>
        <v>11</v>
      </c>
      <c r="B56" s="59" t="s">
        <v>212</v>
      </c>
      <c r="C56" s="61" t="s">
        <v>123</v>
      </c>
      <c r="D56" s="8">
        <v>1</v>
      </c>
      <c r="E56" s="9">
        <v>1500</v>
      </c>
      <c r="F56" s="10">
        <f t="shared" si="32"/>
        <v>1500</v>
      </c>
      <c r="G56" s="118" t="s">
        <v>184</v>
      </c>
      <c r="H56" s="179" t="s">
        <v>199</v>
      </c>
      <c r="I56" s="125" t="s">
        <v>47</v>
      </c>
      <c r="J56" s="18" t="s">
        <v>19</v>
      </c>
      <c r="K56" s="78">
        <v>1</v>
      </c>
      <c r="L56" s="19">
        <v>600</v>
      </c>
      <c r="M56" s="19">
        <v>1500</v>
      </c>
      <c r="N56" s="19">
        <f t="shared" si="48"/>
        <v>600</v>
      </c>
      <c r="O56" s="67">
        <f t="shared" si="49"/>
        <v>1500</v>
      </c>
      <c r="P56" s="85">
        <f t="shared" si="50"/>
        <v>1</v>
      </c>
      <c r="Q56" s="28">
        <v>1200</v>
      </c>
      <c r="R56" s="28">
        <f t="shared" si="46"/>
        <v>1200</v>
      </c>
      <c r="S56" s="46" t="s">
        <v>584</v>
      </c>
    </row>
    <row r="57" spans="1:19" ht="32.4">
      <c r="A57" s="45">
        <f t="shared" si="47"/>
        <v>12</v>
      </c>
      <c r="B57" s="59" t="s">
        <v>213</v>
      </c>
      <c r="C57" s="61" t="s">
        <v>123</v>
      </c>
      <c r="D57" s="8">
        <v>1</v>
      </c>
      <c r="E57" s="9">
        <v>1500</v>
      </c>
      <c r="F57" s="10">
        <f t="shared" si="32"/>
        <v>1500</v>
      </c>
      <c r="G57" s="118" t="s">
        <v>184</v>
      </c>
      <c r="H57" s="179"/>
      <c r="I57" s="125" t="s">
        <v>47</v>
      </c>
      <c r="J57" s="18" t="s">
        <v>19</v>
      </c>
      <c r="K57" s="78">
        <v>1</v>
      </c>
      <c r="L57" s="19">
        <v>600</v>
      </c>
      <c r="M57" s="19">
        <v>1500</v>
      </c>
      <c r="N57" s="19">
        <f t="shared" si="48"/>
        <v>600</v>
      </c>
      <c r="O57" s="67">
        <f t="shared" si="49"/>
        <v>1500</v>
      </c>
      <c r="P57" s="85">
        <f t="shared" si="50"/>
        <v>1</v>
      </c>
      <c r="Q57" s="28">
        <v>1200</v>
      </c>
      <c r="R57" s="28">
        <f t="shared" si="46"/>
        <v>1200</v>
      </c>
      <c r="S57" s="46" t="s">
        <v>584</v>
      </c>
    </row>
    <row r="58" spans="1:19" ht="90">
      <c r="A58" s="45">
        <f t="shared" si="47"/>
        <v>13</v>
      </c>
      <c r="B58" s="59" t="s">
        <v>214</v>
      </c>
      <c r="C58" s="61" t="s">
        <v>132</v>
      </c>
      <c r="D58" s="8">
        <v>18.899999999999999</v>
      </c>
      <c r="E58" s="9">
        <v>450</v>
      </c>
      <c r="F58" s="10">
        <f t="shared" si="32"/>
        <v>8505</v>
      </c>
      <c r="G58" s="118" t="s">
        <v>184</v>
      </c>
      <c r="H58" s="135" t="s">
        <v>215</v>
      </c>
      <c r="I58" s="125" t="s">
        <v>52</v>
      </c>
      <c r="J58" s="18" t="s">
        <v>23</v>
      </c>
      <c r="K58" s="78">
        <v>13.1</v>
      </c>
      <c r="L58" s="19">
        <v>250</v>
      </c>
      <c r="M58" s="19">
        <v>380</v>
      </c>
      <c r="N58" s="19">
        <f t="shared" si="48"/>
        <v>3275</v>
      </c>
      <c r="O58" s="67">
        <f t="shared" si="49"/>
        <v>4978</v>
      </c>
      <c r="P58" s="85">
        <f t="shared" si="50"/>
        <v>13.1</v>
      </c>
      <c r="Q58" s="28">
        <f t="shared" si="51"/>
        <v>315</v>
      </c>
      <c r="R58" s="28">
        <f t="shared" si="46"/>
        <v>4127</v>
      </c>
      <c r="S58" s="46" t="s">
        <v>505</v>
      </c>
    </row>
    <row r="59" spans="1:19">
      <c r="A59" s="45">
        <f t="shared" si="47"/>
        <v>14</v>
      </c>
      <c r="B59" s="59" t="s">
        <v>216</v>
      </c>
      <c r="C59" s="61" t="s">
        <v>123</v>
      </c>
      <c r="D59" s="8">
        <v>2</v>
      </c>
      <c r="E59" s="9">
        <v>400</v>
      </c>
      <c r="F59" s="10">
        <f t="shared" si="32"/>
        <v>800</v>
      </c>
      <c r="G59" s="118"/>
      <c r="H59" s="133" t="s">
        <v>217</v>
      </c>
      <c r="I59" s="128"/>
      <c r="J59" s="20"/>
      <c r="K59" s="82"/>
      <c r="L59" s="10"/>
      <c r="M59" s="10"/>
      <c r="N59" s="10"/>
      <c r="O59" s="71"/>
      <c r="P59" s="88">
        <f t="shared" ref="P59" si="52">D59</f>
        <v>2</v>
      </c>
      <c r="Q59" s="28">
        <f t="shared" ref="Q59" si="53">E59</f>
        <v>400</v>
      </c>
      <c r="R59" s="28">
        <f t="shared" ref="R59:R65" si="54">ROUND(P59*Q59,0)</f>
        <v>800</v>
      </c>
      <c r="S59" s="169" t="s">
        <v>500</v>
      </c>
    </row>
    <row r="60" spans="1:19" ht="90">
      <c r="A60" s="45">
        <f t="shared" si="47"/>
        <v>15</v>
      </c>
      <c r="B60" s="59" t="s">
        <v>218</v>
      </c>
      <c r="C60" s="61" t="s">
        <v>132</v>
      </c>
      <c r="D60" s="8">
        <v>10</v>
      </c>
      <c r="E60" s="9">
        <v>350</v>
      </c>
      <c r="F60" s="10">
        <f t="shared" si="32"/>
        <v>3500</v>
      </c>
      <c r="G60" s="118" t="s">
        <v>184</v>
      </c>
      <c r="H60" s="135" t="s">
        <v>215</v>
      </c>
      <c r="I60" s="125" t="s">
        <v>53</v>
      </c>
      <c r="J60" s="18" t="s">
        <v>23</v>
      </c>
      <c r="K60" s="78">
        <v>10.3</v>
      </c>
      <c r="L60" s="19">
        <v>250</v>
      </c>
      <c r="M60" s="19">
        <v>380</v>
      </c>
      <c r="N60" s="19">
        <f t="shared" ref="N60:N65" si="55">L60*K60</f>
        <v>2575</v>
      </c>
      <c r="O60" s="67">
        <f t="shared" ref="O60:O65" si="56">M60*K60</f>
        <v>3914.0000000000005</v>
      </c>
      <c r="P60" s="85">
        <f t="shared" ref="P60:P65" si="57">K60</f>
        <v>10.3</v>
      </c>
      <c r="Q60" s="28">
        <f t="shared" ref="Q60:Q65" si="58">ROUND((L60+M60)/2,0)</f>
        <v>315</v>
      </c>
      <c r="R60" s="28">
        <f t="shared" si="54"/>
        <v>3245</v>
      </c>
      <c r="S60" s="46" t="s">
        <v>505</v>
      </c>
    </row>
    <row r="61" spans="1:19" ht="32.4">
      <c r="A61" s="45">
        <f t="shared" si="47"/>
        <v>16</v>
      </c>
      <c r="B61" s="59" t="s">
        <v>219</v>
      </c>
      <c r="C61" s="61" t="s">
        <v>123</v>
      </c>
      <c r="D61" s="8">
        <v>1</v>
      </c>
      <c r="E61" s="9">
        <v>1500</v>
      </c>
      <c r="F61" s="10">
        <f t="shared" si="32"/>
        <v>1500</v>
      </c>
      <c r="G61" s="118" t="s">
        <v>184</v>
      </c>
      <c r="H61" s="179" t="s">
        <v>199</v>
      </c>
      <c r="I61" s="125" t="s">
        <v>47</v>
      </c>
      <c r="J61" s="18" t="s">
        <v>19</v>
      </c>
      <c r="K61" s="78">
        <v>1</v>
      </c>
      <c r="L61" s="19">
        <v>600</v>
      </c>
      <c r="M61" s="19">
        <v>1500</v>
      </c>
      <c r="N61" s="19">
        <f t="shared" si="55"/>
        <v>600</v>
      </c>
      <c r="O61" s="67">
        <f t="shared" si="56"/>
        <v>1500</v>
      </c>
      <c r="P61" s="85">
        <f t="shared" si="57"/>
        <v>1</v>
      </c>
      <c r="Q61" s="28">
        <v>1200</v>
      </c>
      <c r="R61" s="28">
        <f t="shared" si="54"/>
        <v>1200</v>
      </c>
      <c r="S61" s="46" t="s">
        <v>584</v>
      </c>
    </row>
    <row r="62" spans="1:19" ht="48.6">
      <c r="A62" s="45">
        <f t="shared" si="47"/>
        <v>17</v>
      </c>
      <c r="B62" s="59" t="s">
        <v>220</v>
      </c>
      <c r="C62" s="61" t="s">
        <v>132</v>
      </c>
      <c r="D62" s="8">
        <v>7.9</v>
      </c>
      <c r="E62" s="9">
        <v>400</v>
      </c>
      <c r="F62" s="10">
        <f t="shared" si="32"/>
        <v>3160</v>
      </c>
      <c r="G62" s="118" t="s">
        <v>184</v>
      </c>
      <c r="H62" s="179"/>
      <c r="I62" s="125" t="s">
        <v>54</v>
      </c>
      <c r="J62" s="18" t="s">
        <v>23</v>
      </c>
      <c r="K62" s="78">
        <v>8.3000000000000007</v>
      </c>
      <c r="L62" s="19">
        <v>250</v>
      </c>
      <c r="M62" s="19">
        <v>380</v>
      </c>
      <c r="N62" s="19">
        <f t="shared" si="55"/>
        <v>2075</v>
      </c>
      <c r="O62" s="67">
        <f t="shared" si="56"/>
        <v>3154.0000000000005</v>
      </c>
      <c r="P62" s="85">
        <f t="shared" si="57"/>
        <v>8.3000000000000007</v>
      </c>
      <c r="Q62" s="28">
        <f t="shared" si="58"/>
        <v>315</v>
      </c>
      <c r="R62" s="28">
        <f t="shared" si="54"/>
        <v>2615</v>
      </c>
      <c r="S62" s="46" t="s">
        <v>505</v>
      </c>
    </row>
    <row r="63" spans="1:19" ht="90">
      <c r="A63" s="45">
        <f t="shared" si="47"/>
        <v>18</v>
      </c>
      <c r="B63" s="59" t="s">
        <v>221</v>
      </c>
      <c r="C63" s="61" t="s">
        <v>132</v>
      </c>
      <c r="D63" s="8">
        <v>2.4</v>
      </c>
      <c r="E63" s="9">
        <v>350</v>
      </c>
      <c r="F63" s="10">
        <f t="shared" si="32"/>
        <v>840</v>
      </c>
      <c r="G63" s="118" t="s">
        <v>184</v>
      </c>
      <c r="H63" s="135" t="s">
        <v>215</v>
      </c>
      <c r="I63" s="125" t="s">
        <v>55</v>
      </c>
      <c r="J63" s="18" t="s">
        <v>23</v>
      </c>
      <c r="K63" s="78">
        <v>2.2000000000000002</v>
      </c>
      <c r="L63" s="19">
        <v>250</v>
      </c>
      <c r="M63" s="19">
        <v>380</v>
      </c>
      <c r="N63" s="19">
        <f t="shared" si="55"/>
        <v>550</v>
      </c>
      <c r="O63" s="67">
        <f t="shared" si="56"/>
        <v>836.00000000000011</v>
      </c>
      <c r="P63" s="85">
        <f t="shared" si="57"/>
        <v>2.2000000000000002</v>
      </c>
      <c r="Q63" s="28">
        <f t="shared" si="58"/>
        <v>315</v>
      </c>
      <c r="R63" s="28">
        <f t="shared" si="54"/>
        <v>693</v>
      </c>
      <c r="S63" s="46" t="s">
        <v>505</v>
      </c>
    </row>
    <row r="64" spans="1:19" ht="32.4">
      <c r="A64" s="45">
        <f t="shared" si="47"/>
        <v>19</v>
      </c>
      <c r="B64" s="59" t="s">
        <v>222</v>
      </c>
      <c r="C64" s="61" t="s">
        <v>123</v>
      </c>
      <c r="D64" s="8">
        <v>1</v>
      </c>
      <c r="E64" s="9">
        <v>1500</v>
      </c>
      <c r="F64" s="10">
        <f t="shared" si="32"/>
        <v>1500</v>
      </c>
      <c r="G64" s="118" t="s">
        <v>184</v>
      </c>
      <c r="H64" s="133" t="s">
        <v>199</v>
      </c>
      <c r="I64" s="125" t="s">
        <v>47</v>
      </c>
      <c r="J64" s="18" t="s">
        <v>19</v>
      </c>
      <c r="K64" s="78">
        <v>1</v>
      </c>
      <c r="L64" s="19">
        <v>600</v>
      </c>
      <c r="M64" s="19">
        <v>1500</v>
      </c>
      <c r="N64" s="19">
        <f t="shared" si="55"/>
        <v>600</v>
      </c>
      <c r="O64" s="67">
        <f t="shared" si="56"/>
        <v>1500</v>
      </c>
      <c r="P64" s="85">
        <f t="shared" si="57"/>
        <v>1</v>
      </c>
      <c r="Q64" s="28">
        <v>1200</v>
      </c>
      <c r="R64" s="28">
        <f t="shared" si="54"/>
        <v>1200</v>
      </c>
      <c r="S64" s="46" t="s">
        <v>584</v>
      </c>
    </row>
    <row r="65" spans="1:19" ht="90">
      <c r="A65" s="45">
        <f t="shared" si="47"/>
        <v>20</v>
      </c>
      <c r="B65" s="59" t="s">
        <v>223</v>
      </c>
      <c r="C65" s="61" t="s">
        <v>132</v>
      </c>
      <c r="D65" s="8">
        <v>11.8</v>
      </c>
      <c r="E65" s="9">
        <v>400</v>
      </c>
      <c r="F65" s="10">
        <f t="shared" si="32"/>
        <v>4720</v>
      </c>
      <c r="G65" s="118" t="s">
        <v>184</v>
      </c>
      <c r="H65" s="135" t="s">
        <v>215</v>
      </c>
      <c r="I65" s="125" t="s">
        <v>56</v>
      </c>
      <c r="J65" s="18" t="s">
        <v>23</v>
      </c>
      <c r="K65" s="78">
        <v>9.6</v>
      </c>
      <c r="L65" s="19">
        <v>250</v>
      </c>
      <c r="M65" s="19">
        <v>380</v>
      </c>
      <c r="N65" s="19">
        <f t="shared" si="55"/>
        <v>2400</v>
      </c>
      <c r="O65" s="67">
        <f t="shared" si="56"/>
        <v>3648</v>
      </c>
      <c r="P65" s="85">
        <f t="shared" si="57"/>
        <v>9.6</v>
      </c>
      <c r="Q65" s="28">
        <f t="shared" si="58"/>
        <v>315</v>
      </c>
      <c r="R65" s="28">
        <f t="shared" si="54"/>
        <v>3024</v>
      </c>
      <c r="S65" s="46" t="s">
        <v>505</v>
      </c>
    </row>
    <row r="66" spans="1:19">
      <c r="A66" s="47" t="s">
        <v>224</v>
      </c>
      <c r="B66" s="95" t="s">
        <v>225</v>
      </c>
      <c r="C66" s="63"/>
      <c r="D66" s="15"/>
      <c r="E66" s="16"/>
      <c r="F66" s="16"/>
      <c r="G66" s="119"/>
      <c r="H66" s="132"/>
      <c r="I66" s="127"/>
      <c r="J66" s="25"/>
      <c r="K66" s="81"/>
      <c r="L66" s="16"/>
      <c r="M66" s="16"/>
      <c r="N66" s="16"/>
      <c r="O66" s="70"/>
      <c r="P66" s="87"/>
      <c r="Q66" s="30"/>
      <c r="R66" s="30"/>
      <c r="S66" s="48"/>
    </row>
    <row r="67" spans="1:19" ht="78" customHeight="1">
      <c r="A67" s="45" t="s">
        <v>121</v>
      </c>
      <c r="B67" s="60" t="s">
        <v>226</v>
      </c>
      <c r="C67" s="61" t="s">
        <v>227</v>
      </c>
      <c r="D67" s="8">
        <v>58.5</v>
      </c>
      <c r="E67" s="9">
        <v>1300</v>
      </c>
      <c r="F67" s="10">
        <f t="shared" ref="F67:F81" si="59">D67*E67</f>
        <v>76050</v>
      </c>
      <c r="G67" s="118"/>
      <c r="H67" s="133" t="s">
        <v>228</v>
      </c>
      <c r="I67" s="125" t="s">
        <v>58</v>
      </c>
      <c r="J67" s="18" t="s">
        <v>57</v>
      </c>
      <c r="K67" s="78">
        <v>60.5</v>
      </c>
      <c r="L67" s="19">
        <v>1100</v>
      </c>
      <c r="M67" s="19">
        <v>1400</v>
      </c>
      <c r="N67" s="19">
        <f t="shared" ref="N67" si="60">L67*K67</f>
        <v>66550</v>
      </c>
      <c r="O67" s="67">
        <f t="shared" ref="O67" si="61">M67*K67</f>
        <v>84700</v>
      </c>
      <c r="P67" s="85">
        <f t="shared" ref="P67" si="62">K67</f>
        <v>60.5</v>
      </c>
      <c r="Q67" s="28">
        <f t="shared" ref="Q67" si="63">ROUND((L67+M67)/2,0)</f>
        <v>1250</v>
      </c>
      <c r="R67" s="28">
        <f t="shared" ref="R67" si="64">ROUND(P67*Q67,0)</f>
        <v>75625</v>
      </c>
      <c r="S67" s="46" t="s">
        <v>505</v>
      </c>
    </row>
    <row r="68" spans="1:19">
      <c r="A68" s="47" t="s">
        <v>229</v>
      </c>
      <c r="B68" s="95" t="s">
        <v>230</v>
      </c>
      <c r="C68" s="63"/>
      <c r="D68" s="15"/>
      <c r="E68" s="16"/>
      <c r="F68" s="16"/>
      <c r="G68" s="119"/>
      <c r="H68" s="132"/>
      <c r="I68" s="127"/>
      <c r="J68" s="25"/>
      <c r="K68" s="81"/>
      <c r="L68" s="16"/>
      <c r="M68" s="16"/>
      <c r="N68" s="16"/>
      <c r="O68" s="70"/>
      <c r="P68" s="87"/>
      <c r="Q68" s="30"/>
      <c r="R68" s="30"/>
      <c r="S68" s="48"/>
    </row>
    <row r="69" spans="1:19" s="34" customFormat="1" ht="48.6">
      <c r="A69" s="45" t="s">
        <v>121</v>
      </c>
      <c r="B69" s="59" t="s">
        <v>231</v>
      </c>
      <c r="C69" s="61" t="s">
        <v>132</v>
      </c>
      <c r="D69" s="8">
        <v>8.6</v>
      </c>
      <c r="E69" s="9">
        <v>2500</v>
      </c>
      <c r="F69" s="9">
        <f t="shared" si="59"/>
        <v>21500</v>
      </c>
      <c r="G69" s="118" t="s">
        <v>232</v>
      </c>
      <c r="H69" s="179" t="s">
        <v>233</v>
      </c>
      <c r="I69" s="126" t="s">
        <v>548</v>
      </c>
      <c r="J69" s="31" t="s">
        <v>23</v>
      </c>
      <c r="K69" s="83">
        <v>8.4</v>
      </c>
      <c r="L69" s="32">
        <v>1300</v>
      </c>
      <c r="M69" s="32">
        <v>1600</v>
      </c>
      <c r="N69" s="32">
        <f t="shared" ref="N69:N70" si="65">L69*K69</f>
        <v>10920</v>
      </c>
      <c r="O69" s="73">
        <f t="shared" ref="O69:O70" si="66">M69*K69</f>
        <v>13440</v>
      </c>
      <c r="P69" s="90"/>
      <c r="Q69" s="33"/>
      <c r="R69" s="33">
        <v>0</v>
      </c>
      <c r="S69" s="50" t="s">
        <v>508</v>
      </c>
    </row>
    <row r="70" spans="1:19" ht="48.6">
      <c r="A70" s="45">
        <f t="shared" ref="A70:A81" si="67">SUM(A69+1)</f>
        <v>2</v>
      </c>
      <c r="B70" s="59" t="s">
        <v>234</v>
      </c>
      <c r="C70" s="61" t="s">
        <v>132</v>
      </c>
      <c r="D70" s="8">
        <v>6.7</v>
      </c>
      <c r="E70" s="9">
        <v>2500</v>
      </c>
      <c r="F70" s="10">
        <f t="shared" si="59"/>
        <v>16750</v>
      </c>
      <c r="G70" s="118" t="s">
        <v>232</v>
      </c>
      <c r="H70" s="179"/>
      <c r="I70" s="125" t="s">
        <v>547</v>
      </c>
      <c r="J70" s="18" t="s">
        <v>23</v>
      </c>
      <c r="K70" s="78">
        <v>5.5</v>
      </c>
      <c r="L70" s="19">
        <v>1300</v>
      </c>
      <c r="M70" s="19">
        <v>1600</v>
      </c>
      <c r="N70" s="19">
        <f t="shared" si="65"/>
        <v>7150</v>
      </c>
      <c r="O70" s="67">
        <f t="shared" si="66"/>
        <v>8800</v>
      </c>
      <c r="P70" s="90"/>
      <c r="Q70" s="33"/>
      <c r="R70" s="33">
        <v>0</v>
      </c>
      <c r="S70" s="50" t="s">
        <v>508</v>
      </c>
    </row>
    <row r="71" spans="1:19" ht="32.4">
      <c r="A71" s="45">
        <f t="shared" si="67"/>
        <v>3</v>
      </c>
      <c r="B71" s="60" t="s">
        <v>235</v>
      </c>
      <c r="C71" s="61" t="s">
        <v>123</v>
      </c>
      <c r="D71" s="8">
        <v>1</v>
      </c>
      <c r="E71" s="9">
        <v>35000</v>
      </c>
      <c r="F71" s="10">
        <f t="shared" si="59"/>
        <v>35000</v>
      </c>
      <c r="G71" s="118" t="s">
        <v>236</v>
      </c>
      <c r="H71" s="179" t="s">
        <v>158</v>
      </c>
      <c r="I71" s="128"/>
      <c r="J71" s="20"/>
      <c r="K71" s="82"/>
      <c r="L71" s="10"/>
      <c r="M71" s="10"/>
      <c r="N71" s="10"/>
      <c r="O71" s="71"/>
      <c r="P71" s="170">
        <f t="shared" ref="P71:P79" si="68">D71</f>
        <v>1</v>
      </c>
      <c r="Q71" s="33">
        <f t="shared" ref="Q71:Q79" si="69">E71</f>
        <v>35000</v>
      </c>
      <c r="R71" s="33">
        <f t="shared" ref="R71:R80" si="70">ROUND(P71*Q71,0)</f>
        <v>35000</v>
      </c>
      <c r="S71" s="169" t="s">
        <v>500</v>
      </c>
    </row>
    <row r="72" spans="1:19" ht="32.4">
      <c r="A72" s="45">
        <f t="shared" si="67"/>
        <v>4</v>
      </c>
      <c r="B72" s="60" t="s">
        <v>237</v>
      </c>
      <c r="C72" s="61" t="s">
        <v>132</v>
      </c>
      <c r="D72" s="8">
        <v>4.9000000000000004</v>
      </c>
      <c r="E72" s="9">
        <v>2500</v>
      </c>
      <c r="F72" s="10">
        <f t="shared" si="59"/>
        <v>12250</v>
      </c>
      <c r="G72" s="118" t="s">
        <v>232</v>
      </c>
      <c r="H72" s="179"/>
      <c r="I72" s="128"/>
      <c r="J72" s="20"/>
      <c r="K72" s="82"/>
      <c r="L72" s="10"/>
      <c r="M72" s="10"/>
      <c r="N72" s="10"/>
      <c r="O72" s="71"/>
      <c r="P72" s="170">
        <f t="shared" si="68"/>
        <v>4.9000000000000004</v>
      </c>
      <c r="Q72" s="33">
        <f t="shared" si="69"/>
        <v>2500</v>
      </c>
      <c r="R72" s="33">
        <f t="shared" si="70"/>
        <v>12250</v>
      </c>
      <c r="S72" s="169" t="s">
        <v>500</v>
      </c>
    </row>
    <row r="73" spans="1:19" ht="32.4">
      <c r="A73" s="45">
        <f t="shared" si="67"/>
        <v>5</v>
      </c>
      <c r="B73" s="60" t="s">
        <v>238</v>
      </c>
      <c r="C73" s="61" t="s">
        <v>132</v>
      </c>
      <c r="D73" s="8">
        <v>3.5</v>
      </c>
      <c r="E73" s="9">
        <v>2500</v>
      </c>
      <c r="F73" s="10">
        <f t="shared" si="59"/>
        <v>8750</v>
      </c>
      <c r="G73" s="118" t="s">
        <v>232</v>
      </c>
      <c r="H73" s="179"/>
      <c r="I73" s="128"/>
      <c r="J73" s="20"/>
      <c r="K73" s="82"/>
      <c r="L73" s="10"/>
      <c r="M73" s="10"/>
      <c r="N73" s="10"/>
      <c r="O73" s="71"/>
      <c r="P73" s="170">
        <f t="shared" si="68"/>
        <v>3.5</v>
      </c>
      <c r="Q73" s="33">
        <f t="shared" si="69"/>
        <v>2500</v>
      </c>
      <c r="R73" s="33">
        <f t="shared" si="70"/>
        <v>8750</v>
      </c>
      <c r="S73" s="169" t="s">
        <v>500</v>
      </c>
    </row>
    <row r="74" spans="1:19">
      <c r="A74" s="45">
        <f t="shared" si="67"/>
        <v>6</v>
      </c>
      <c r="B74" s="60" t="s">
        <v>239</v>
      </c>
      <c r="C74" s="61" t="s">
        <v>132</v>
      </c>
      <c r="D74" s="8">
        <v>3.8</v>
      </c>
      <c r="E74" s="9">
        <v>2500</v>
      </c>
      <c r="F74" s="10">
        <f t="shared" si="59"/>
        <v>9500</v>
      </c>
      <c r="G74" s="118" t="s">
        <v>232</v>
      </c>
      <c r="H74" s="179"/>
      <c r="I74" s="128"/>
      <c r="J74" s="20"/>
      <c r="K74" s="82"/>
      <c r="L74" s="10"/>
      <c r="M74" s="10"/>
      <c r="N74" s="10"/>
      <c r="O74" s="71"/>
      <c r="P74" s="170">
        <f t="shared" si="68"/>
        <v>3.8</v>
      </c>
      <c r="Q74" s="33">
        <f t="shared" si="69"/>
        <v>2500</v>
      </c>
      <c r="R74" s="33">
        <f t="shared" si="70"/>
        <v>9500</v>
      </c>
      <c r="S74" s="169" t="s">
        <v>500</v>
      </c>
    </row>
    <row r="75" spans="1:19" ht="32.4">
      <c r="A75" s="45">
        <f t="shared" si="67"/>
        <v>7</v>
      </c>
      <c r="B75" s="60" t="s">
        <v>240</v>
      </c>
      <c r="C75" s="61" t="s">
        <v>132</v>
      </c>
      <c r="D75" s="8">
        <v>3.6</v>
      </c>
      <c r="E75" s="9">
        <v>2500</v>
      </c>
      <c r="F75" s="10">
        <f t="shared" si="59"/>
        <v>9000</v>
      </c>
      <c r="G75" s="118" t="s">
        <v>232</v>
      </c>
      <c r="H75" s="179"/>
      <c r="I75" s="128"/>
      <c r="J75" s="20"/>
      <c r="K75" s="82"/>
      <c r="L75" s="10"/>
      <c r="M75" s="10"/>
      <c r="N75" s="10"/>
      <c r="O75" s="71"/>
      <c r="P75" s="170">
        <f t="shared" si="68"/>
        <v>3.6</v>
      </c>
      <c r="Q75" s="33">
        <f t="shared" si="69"/>
        <v>2500</v>
      </c>
      <c r="R75" s="33">
        <f t="shared" si="70"/>
        <v>9000</v>
      </c>
      <c r="S75" s="169" t="s">
        <v>500</v>
      </c>
    </row>
    <row r="76" spans="1:19" ht="32.4">
      <c r="A76" s="45">
        <f t="shared" si="67"/>
        <v>8</v>
      </c>
      <c r="B76" s="60" t="s">
        <v>241</v>
      </c>
      <c r="C76" s="61" t="s">
        <v>132</v>
      </c>
      <c r="D76" s="8">
        <v>3.4</v>
      </c>
      <c r="E76" s="9">
        <v>2500</v>
      </c>
      <c r="F76" s="10">
        <f t="shared" si="59"/>
        <v>8500</v>
      </c>
      <c r="G76" s="118" t="s">
        <v>232</v>
      </c>
      <c r="H76" s="179"/>
      <c r="I76" s="128"/>
      <c r="J76" s="20"/>
      <c r="K76" s="82"/>
      <c r="L76" s="10"/>
      <c r="M76" s="10"/>
      <c r="N76" s="10"/>
      <c r="O76" s="71"/>
      <c r="P76" s="170">
        <f t="shared" si="68"/>
        <v>3.4</v>
      </c>
      <c r="Q76" s="33">
        <f t="shared" si="69"/>
        <v>2500</v>
      </c>
      <c r="R76" s="33">
        <f t="shared" si="70"/>
        <v>8500</v>
      </c>
      <c r="S76" s="169" t="s">
        <v>500</v>
      </c>
    </row>
    <row r="77" spans="1:19">
      <c r="A77" s="45">
        <f t="shared" si="67"/>
        <v>9</v>
      </c>
      <c r="B77" s="60" t="s">
        <v>242</v>
      </c>
      <c r="C77" s="61" t="s">
        <v>132</v>
      </c>
      <c r="D77" s="8">
        <v>8.4</v>
      </c>
      <c r="E77" s="9">
        <v>2500</v>
      </c>
      <c r="F77" s="10">
        <f t="shared" si="59"/>
        <v>21000</v>
      </c>
      <c r="G77" s="118" t="s">
        <v>232</v>
      </c>
      <c r="H77" s="179"/>
      <c r="I77" s="128"/>
      <c r="J77" s="20"/>
      <c r="K77" s="82"/>
      <c r="L77" s="10"/>
      <c r="M77" s="10"/>
      <c r="N77" s="10"/>
      <c r="O77" s="71"/>
      <c r="P77" s="170">
        <f t="shared" si="68"/>
        <v>8.4</v>
      </c>
      <c r="Q77" s="33">
        <f t="shared" si="69"/>
        <v>2500</v>
      </c>
      <c r="R77" s="33">
        <f t="shared" si="70"/>
        <v>21000</v>
      </c>
      <c r="S77" s="169" t="s">
        <v>500</v>
      </c>
    </row>
    <row r="78" spans="1:19">
      <c r="A78" s="45">
        <f t="shared" si="67"/>
        <v>10</v>
      </c>
      <c r="B78" s="60" t="s">
        <v>243</v>
      </c>
      <c r="C78" s="61" t="s">
        <v>132</v>
      </c>
      <c r="D78" s="8">
        <v>3.2</v>
      </c>
      <c r="E78" s="9">
        <v>2500</v>
      </c>
      <c r="F78" s="10">
        <f t="shared" si="59"/>
        <v>8000</v>
      </c>
      <c r="G78" s="118" t="s">
        <v>232</v>
      </c>
      <c r="H78" s="179"/>
      <c r="I78" s="128"/>
      <c r="J78" s="20"/>
      <c r="K78" s="82"/>
      <c r="L78" s="10"/>
      <c r="M78" s="10"/>
      <c r="N78" s="10"/>
      <c r="O78" s="71"/>
      <c r="P78" s="170">
        <f t="shared" si="68"/>
        <v>3.2</v>
      </c>
      <c r="Q78" s="33">
        <f t="shared" si="69"/>
        <v>2500</v>
      </c>
      <c r="R78" s="33">
        <f t="shared" si="70"/>
        <v>8000</v>
      </c>
      <c r="S78" s="169" t="s">
        <v>500</v>
      </c>
    </row>
    <row r="79" spans="1:19">
      <c r="A79" s="45">
        <f t="shared" si="67"/>
        <v>11</v>
      </c>
      <c r="B79" s="60" t="s">
        <v>244</v>
      </c>
      <c r="C79" s="61" t="s">
        <v>123</v>
      </c>
      <c r="D79" s="8">
        <v>3</v>
      </c>
      <c r="E79" s="9">
        <v>5000</v>
      </c>
      <c r="F79" s="10">
        <f t="shared" si="59"/>
        <v>15000</v>
      </c>
      <c r="G79" s="118" t="s">
        <v>245</v>
      </c>
      <c r="H79" s="179"/>
      <c r="I79" s="128"/>
      <c r="J79" s="20"/>
      <c r="K79" s="82"/>
      <c r="L79" s="10"/>
      <c r="M79" s="10"/>
      <c r="N79" s="10"/>
      <c r="O79" s="71"/>
      <c r="P79" s="170">
        <f t="shared" si="68"/>
        <v>3</v>
      </c>
      <c r="Q79" s="33">
        <f t="shared" si="69"/>
        <v>5000</v>
      </c>
      <c r="R79" s="33">
        <f t="shared" si="70"/>
        <v>15000</v>
      </c>
      <c r="S79" s="169" t="s">
        <v>500</v>
      </c>
    </row>
    <row r="80" spans="1:19" ht="48.6">
      <c r="A80" s="45">
        <f t="shared" si="67"/>
        <v>12</v>
      </c>
      <c r="B80" s="60" t="s">
        <v>246</v>
      </c>
      <c r="C80" s="61" t="s">
        <v>132</v>
      </c>
      <c r="D80" s="8">
        <v>8.8000000000000007</v>
      </c>
      <c r="E80" s="9">
        <v>1800</v>
      </c>
      <c r="F80" s="10">
        <f t="shared" si="59"/>
        <v>15840.000000000002</v>
      </c>
      <c r="G80" s="118" t="s">
        <v>232</v>
      </c>
      <c r="H80" s="133" t="s">
        <v>247</v>
      </c>
      <c r="I80" s="125" t="s">
        <v>59</v>
      </c>
      <c r="J80" s="18" t="s">
        <v>23</v>
      </c>
      <c r="K80" s="78">
        <v>8.4</v>
      </c>
      <c r="L80" s="19">
        <v>1100</v>
      </c>
      <c r="M80" s="19">
        <v>1400</v>
      </c>
      <c r="N80" s="19">
        <f t="shared" ref="N80" si="71">L80*K80</f>
        <v>9240</v>
      </c>
      <c r="O80" s="67">
        <f t="shared" ref="O80" si="72">M80*K80</f>
        <v>11760</v>
      </c>
      <c r="P80" s="90">
        <f t="shared" ref="P80" si="73">K80</f>
        <v>8.4</v>
      </c>
      <c r="Q80" s="33">
        <f t="shared" ref="Q80" si="74">ROUND((L80+M80)/2,0)</f>
        <v>1250</v>
      </c>
      <c r="R80" s="33">
        <f t="shared" si="70"/>
        <v>10500</v>
      </c>
      <c r="S80" s="50" t="s">
        <v>505</v>
      </c>
    </row>
    <row r="81" spans="1:19">
      <c r="A81" s="45">
        <f t="shared" si="67"/>
        <v>13</v>
      </c>
      <c r="B81" s="60" t="s">
        <v>248</v>
      </c>
      <c r="C81" s="61" t="s">
        <v>132</v>
      </c>
      <c r="D81" s="8">
        <v>5</v>
      </c>
      <c r="E81" s="9">
        <v>1800</v>
      </c>
      <c r="F81" s="10">
        <f t="shared" si="59"/>
        <v>9000</v>
      </c>
      <c r="G81" s="118" t="s">
        <v>249</v>
      </c>
      <c r="H81" s="133" t="s">
        <v>501</v>
      </c>
      <c r="I81" s="128"/>
      <c r="J81" s="20"/>
      <c r="K81" s="82"/>
      <c r="L81" s="10"/>
      <c r="M81" s="10"/>
      <c r="N81" s="10"/>
      <c r="O81" s="71"/>
      <c r="P81" s="170">
        <f t="shared" ref="P81" si="75">D81</f>
        <v>5</v>
      </c>
      <c r="Q81" s="33">
        <f t="shared" ref="Q81" si="76">E81</f>
        <v>1800</v>
      </c>
      <c r="R81" s="33">
        <f t="shared" ref="R81" si="77">ROUND(P81*Q81,0)</f>
        <v>9000</v>
      </c>
      <c r="S81" s="169" t="s">
        <v>500</v>
      </c>
    </row>
    <row r="82" spans="1:19" ht="105">
      <c r="A82" s="47" t="s">
        <v>250</v>
      </c>
      <c r="B82" s="96" t="s">
        <v>251</v>
      </c>
      <c r="C82" s="63"/>
      <c r="D82" s="15"/>
      <c r="E82" s="16"/>
      <c r="F82" s="16"/>
      <c r="G82" s="119"/>
      <c r="H82" s="136" t="s">
        <v>252</v>
      </c>
      <c r="I82" s="127"/>
      <c r="J82" s="25"/>
      <c r="K82" s="81"/>
      <c r="L82" s="16"/>
      <c r="M82" s="16"/>
      <c r="N82" s="16"/>
      <c r="O82" s="70"/>
      <c r="P82" s="87"/>
      <c r="Q82" s="30"/>
      <c r="R82" s="30"/>
      <c r="S82" s="48"/>
    </row>
    <row r="83" spans="1:19" ht="48.6">
      <c r="A83" s="45" t="s">
        <v>121</v>
      </c>
      <c r="B83" s="60" t="s">
        <v>253</v>
      </c>
      <c r="C83" s="61" t="s">
        <v>123</v>
      </c>
      <c r="D83" s="8">
        <v>1</v>
      </c>
      <c r="E83" s="9">
        <v>15000</v>
      </c>
      <c r="F83" s="10">
        <f t="shared" ref="F83:F103" si="78">D83*E83</f>
        <v>15000</v>
      </c>
      <c r="G83" s="118" t="s">
        <v>254</v>
      </c>
      <c r="H83" s="179" t="s">
        <v>255</v>
      </c>
      <c r="I83" s="125" t="s">
        <v>60</v>
      </c>
      <c r="J83" s="18" t="s">
        <v>19</v>
      </c>
      <c r="K83" s="78">
        <v>1</v>
      </c>
      <c r="L83" s="19">
        <v>6500</v>
      </c>
      <c r="M83" s="19">
        <v>10000</v>
      </c>
      <c r="N83" s="19">
        <f t="shared" ref="N83:N90" si="79">L83*K83</f>
        <v>6500</v>
      </c>
      <c r="O83" s="67">
        <f t="shared" ref="O83:O90" si="80">M83*K83</f>
        <v>10000</v>
      </c>
      <c r="P83" s="85">
        <f t="shared" ref="P83:P90" si="81">K83</f>
        <v>1</v>
      </c>
      <c r="Q83" s="28">
        <f t="shared" ref="Q83:Q90" si="82">ROUND((L83+M83)/2,0)</f>
        <v>8250</v>
      </c>
      <c r="R83" s="28">
        <f t="shared" ref="R83:R90" si="83">ROUND(P83*Q83,0)</f>
        <v>8250</v>
      </c>
      <c r="S83" s="46" t="s">
        <v>505</v>
      </c>
    </row>
    <row r="84" spans="1:19" ht="48.6">
      <c r="A84" s="45">
        <f t="shared" ref="A84:A103" si="84">SUM(A83+1)</f>
        <v>2</v>
      </c>
      <c r="B84" s="60" t="s">
        <v>256</v>
      </c>
      <c r="C84" s="61" t="s">
        <v>257</v>
      </c>
      <c r="D84" s="8">
        <v>1</v>
      </c>
      <c r="E84" s="9">
        <v>25000</v>
      </c>
      <c r="F84" s="10">
        <f t="shared" si="78"/>
        <v>25000</v>
      </c>
      <c r="G84" s="118" t="s">
        <v>249</v>
      </c>
      <c r="H84" s="179"/>
      <c r="I84" s="125" t="s">
        <v>62</v>
      </c>
      <c r="J84" s="18" t="s">
        <v>61</v>
      </c>
      <c r="K84" s="78">
        <v>1</v>
      </c>
      <c r="L84" s="19">
        <v>13000</v>
      </c>
      <c r="M84" s="19">
        <v>20000</v>
      </c>
      <c r="N84" s="19">
        <f t="shared" si="79"/>
        <v>13000</v>
      </c>
      <c r="O84" s="67">
        <f t="shared" si="80"/>
        <v>20000</v>
      </c>
      <c r="P84" s="85">
        <f t="shared" si="81"/>
        <v>1</v>
      </c>
      <c r="Q84" s="28">
        <f t="shared" si="82"/>
        <v>16500</v>
      </c>
      <c r="R84" s="28">
        <f t="shared" si="83"/>
        <v>16500</v>
      </c>
      <c r="S84" s="46" t="s">
        <v>505</v>
      </c>
    </row>
    <row r="85" spans="1:19" ht="48.6">
      <c r="A85" s="45">
        <f t="shared" si="84"/>
        <v>3</v>
      </c>
      <c r="B85" s="59" t="s">
        <v>258</v>
      </c>
      <c r="C85" s="61" t="s">
        <v>123</v>
      </c>
      <c r="D85" s="8">
        <v>1</v>
      </c>
      <c r="E85" s="9">
        <v>9000</v>
      </c>
      <c r="F85" s="10">
        <f t="shared" si="78"/>
        <v>9000</v>
      </c>
      <c r="G85" s="118"/>
      <c r="H85" s="179" t="s">
        <v>125</v>
      </c>
      <c r="I85" s="125" t="s">
        <v>63</v>
      </c>
      <c r="J85" s="18" t="s">
        <v>19</v>
      </c>
      <c r="K85" s="78">
        <v>1</v>
      </c>
      <c r="L85" s="19">
        <v>6500</v>
      </c>
      <c r="M85" s="19">
        <v>10000</v>
      </c>
      <c r="N85" s="19">
        <f t="shared" si="79"/>
        <v>6500</v>
      </c>
      <c r="O85" s="67">
        <f t="shared" si="80"/>
        <v>10000</v>
      </c>
      <c r="P85" s="85">
        <f t="shared" si="81"/>
        <v>1</v>
      </c>
      <c r="Q85" s="28">
        <f t="shared" si="82"/>
        <v>8250</v>
      </c>
      <c r="R85" s="28">
        <f t="shared" si="83"/>
        <v>8250</v>
      </c>
      <c r="S85" s="46" t="s">
        <v>505</v>
      </c>
    </row>
    <row r="86" spans="1:19" ht="48.6">
      <c r="A86" s="45">
        <f t="shared" si="84"/>
        <v>4</v>
      </c>
      <c r="B86" s="59" t="s">
        <v>259</v>
      </c>
      <c r="C86" s="61" t="s">
        <v>257</v>
      </c>
      <c r="D86" s="8">
        <v>1</v>
      </c>
      <c r="E86" s="9">
        <v>21000</v>
      </c>
      <c r="F86" s="10">
        <f t="shared" si="78"/>
        <v>21000</v>
      </c>
      <c r="G86" s="118"/>
      <c r="H86" s="179"/>
      <c r="I86" s="125" t="s">
        <v>64</v>
      </c>
      <c r="J86" s="18" t="s">
        <v>61</v>
      </c>
      <c r="K86" s="78">
        <v>1</v>
      </c>
      <c r="L86" s="19">
        <v>6500</v>
      </c>
      <c r="M86" s="19">
        <v>10000</v>
      </c>
      <c r="N86" s="19">
        <f t="shared" si="79"/>
        <v>6500</v>
      </c>
      <c r="O86" s="67">
        <f t="shared" si="80"/>
        <v>10000</v>
      </c>
      <c r="P86" s="85">
        <f t="shared" si="81"/>
        <v>1</v>
      </c>
      <c r="Q86" s="28">
        <f t="shared" si="82"/>
        <v>8250</v>
      </c>
      <c r="R86" s="28">
        <f t="shared" si="83"/>
        <v>8250</v>
      </c>
      <c r="S86" s="46" t="s">
        <v>505</v>
      </c>
    </row>
    <row r="87" spans="1:19" ht="38.4" customHeight="1">
      <c r="A87" s="45">
        <f t="shared" si="84"/>
        <v>5</v>
      </c>
      <c r="B87" s="60" t="s">
        <v>260</v>
      </c>
      <c r="C87" s="61" t="s">
        <v>123</v>
      </c>
      <c r="D87" s="8">
        <v>1</v>
      </c>
      <c r="E87" s="9">
        <v>15000</v>
      </c>
      <c r="F87" s="10">
        <f t="shared" si="78"/>
        <v>15000</v>
      </c>
      <c r="G87" s="118" t="s">
        <v>249</v>
      </c>
      <c r="H87" s="179"/>
      <c r="I87" s="125" t="s">
        <v>65</v>
      </c>
      <c r="J87" s="18" t="s">
        <v>19</v>
      </c>
      <c r="K87" s="78">
        <v>1</v>
      </c>
      <c r="L87" s="19">
        <v>8500</v>
      </c>
      <c r="M87" s="19">
        <v>12000</v>
      </c>
      <c r="N87" s="19">
        <f t="shared" si="79"/>
        <v>8500</v>
      </c>
      <c r="O87" s="67">
        <f t="shared" si="80"/>
        <v>12000</v>
      </c>
      <c r="P87" s="85">
        <f t="shared" si="81"/>
        <v>1</v>
      </c>
      <c r="Q87" s="28">
        <v>12000</v>
      </c>
      <c r="R87" s="28">
        <f t="shared" si="83"/>
        <v>12000</v>
      </c>
      <c r="S87" s="175" t="s">
        <v>586</v>
      </c>
    </row>
    <row r="88" spans="1:19">
      <c r="A88" s="45">
        <f t="shared" si="84"/>
        <v>6</v>
      </c>
      <c r="B88" s="60" t="s">
        <v>261</v>
      </c>
      <c r="C88" s="61" t="s">
        <v>257</v>
      </c>
      <c r="D88" s="8">
        <v>2</v>
      </c>
      <c r="E88" s="9">
        <v>18000</v>
      </c>
      <c r="F88" s="10">
        <f t="shared" si="78"/>
        <v>36000</v>
      </c>
      <c r="G88" s="118" t="s">
        <v>66</v>
      </c>
      <c r="H88" s="179"/>
      <c r="I88" s="125" t="s">
        <v>67</v>
      </c>
      <c r="J88" s="18" t="s">
        <v>61</v>
      </c>
      <c r="K88" s="78">
        <v>2</v>
      </c>
      <c r="L88" s="19">
        <v>6500</v>
      </c>
      <c r="M88" s="19">
        <v>10000</v>
      </c>
      <c r="N88" s="19">
        <f t="shared" si="79"/>
        <v>13000</v>
      </c>
      <c r="O88" s="67">
        <f t="shared" si="80"/>
        <v>20000</v>
      </c>
      <c r="P88" s="85">
        <f t="shared" si="81"/>
        <v>2</v>
      </c>
      <c r="Q88" s="28">
        <v>10000</v>
      </c>
      <c r="R88" s="28">
        <f t="shared" si="83"/>
        <v>20000</v>
      </c>
      <c r="S88" s="176"/>
    </row>
    <row r="89" spans="1:19" ht="48.6">
      <c r="A89" s="45">
        <f t="shared" si="84"/>
        <v>7</v>
      </c>
      <c r="B89" s="60" t="s">
        <v>262</v>
      </c>
      <c r="C89" s="61" t="s">
        <v>123</v>
      </c>
      <c r="D89" s="8">
        <v>1</v>
      </c>
      <c r="E89" s="9">
        <v>9000</v>
      </c>
      <c r="F89" s="10">
        <f t="shared" si="78"/>
        <v>9000</v>
      </c>
      <c r="G89" s="118" t="s">
        <v>263</v>
      </c>
      <c r="H89" s="179"/>
      <c r="I89" s="125" t="s">
        <v>68</v>
      </c>
      <c r="J89" s="18" t="s">
        <v>19</v>
      </c>
      <c r="K89" s="78">
        <v>1</v>
      </c>
      <c r="L89" s="19">
        <v>6500</v>
      </c>
      <c r="M89" s="19">
        <v>10000</v>
      </c>
      <c r="N89" s="19">
        <f t="shared" si="79"/>
        <v>6500</v>
      </c>
      <c r="O89" s="67">
        <f t="shared" si="80"/>
        <v>10000</v>
      </c>
      <c r="P89" s="85">
        <f t="shared" si="81"/>
        <v>1</v>
      </c>
      <c r="Q89" s="28">
        <f t="shared" si="82"/>
        <v>8250</v>
      </c>
      <c r="R89" s="28">
        <f t="shared" si="83"/>
        <v>8250</v>
      </c>
      <c r="S89" s="46" t="s">
        <v>505</v>
      </c>
    </row>
    <row r="90" spans="1:19" ht="48.6">
      <c r="A90" s="45">
        <f t="shared" si="84"/>
        <v>8</v>
      </c>
      <c r="B90" s="60" t="s">
        <v>264</v>
      </c>
      <c r="C90" s="61" t="s">
        <v>257</v>
      </c>
      <c r="D90" s="8">
        <v>1</v>
      </c>
      <c r="E90" s="9">
        <v>21000</v>
      </c>
      <c r="F90" s="10">
        <f t="shared" si="78"/>
        <v>21000</v>
      </c>
      <c r="G90" s="118"/>
      <c r="H90" s="179"/>
      <c r="I90" s="125" t="s">
        <v>69</v>
      </c>
      <c r="J90" s="18" t="s">
        <v>61</v>
      </c>
      <c r="K90" s="78">
        <v>1</v>
      </c>
      <c r="L90" s="19">
        <v>6500</v>
      </c>
      <c r="M90" s="19">
        <v>10000</v>
      </c>
      <c r="N90" s="19">
        <f t="shared" si="79"/>
        <v>6500</v>
      </c>
      <c r="O90" s="67">
        <f t="shared" si="80"/>
        <v>10000</v>
      </c>
      <c r="P90" s="85">
        <f t="shared" si="81"/>
        <v>1</v>
      </c>
      <c r="Q90" s="28">
        <f t="shared" si="82"/>
        <v>8250</v>
      </c>
      <c r="R90" s="28">
        <f t="shared" si="83"/>
        <v>8250</v>
      </c>
      <c r="S90" s="46" t="s">
        <v>505</v>
      </c>
    </row>
    <row r="91" spans="1:19">
      <c r="A91" s="45">
        <f t="shared" si="84"/>
        <v>9</v>
      </c>
      <c r="B91" s="60" t="s">
        <v>265</v>
      </c>
      <c r="C91" s="61" t="s">
        <v>257</v>
      </c>
      <c r="D91" s="8">
        <v>2</v>
      </c>
      <c r="E91" s="9">
        <v>18000</v>
      </c>
      <c r="F91" s="10">
        <f t="shared" si="78"/>
        <v>36000</v>
      </c>
      <c r="G91" s="118"/>
      <c r="H91" s="133" t="s">
        <v>217</v>
      </c>
      <c r="I91" s="128"/>
      <c r="J91" s="20"/>
      <c r="K91" s="82"/>
      <c r="L91" s="10"/>
      <c r="M91" s="10"/>
      <c r="N91" s="10"/>
      <c r="O91" s="71"/>
      <c r="P91" s="88">
        <f t="shared" ref="P91" si="85">D91</f>
        <v>2</v>
      </c>
      <c r="Q91" s="28">
        <f t="shared" ref="Q91" si="86">E91</f>
        <v>18000</v>
      </c>
      <c r="R91" s="28">
        <f t="shared" ref="R91:R97" si="87">ROUND(P91*Q91,0)</f>
        <v>36000</v>
      </c>
      <c r="S91" s="169" t="s">
        <v>500</v>
      </c>
    </row>
    <row r="92" spans="1:19" ht="48.6">
      <c r="A92" s="45">
        <f t="shared" si="84"/>
        <v>10</v>
      </c>
      <c r="B92" s="59" t="s">
        <v>266</v>
      </c>
      <c r="C92" s="61" t="s">
        <v>123</v>
      </c>
      <c r="D92" s="8">
        <v>1</v>
      </c>
      <c r="E92" s="9">
        <v>9000</v>
      </c>
      <c r="F92" s="10">
        <f t="shared" si="78"/>
        <v>9000</v>
      </c>
      <c r="G92" s="118" t="s">
        <v>263</v>
      </c>
      <c r="H92" s="179" t="s">
        <v>267</v>
      </c>
      <c r="I92" s="125" t="s">
        <v>63</v>
      </c>
      <c r="J92" s="18" t="s">
        <v>19</v>
      </c>
      <c r="K92" s="78">
        <v>1</v>
      </c>
      <c r="L92" s="19">
        <v>6500</v>
      </c>
      <c r="M92" s="19">
        <v>10000</v>
      </c>
      <c r="N92" s="19">
        <f t="shared" ref="N92:N97" si="88">L92*K92</f>
        <v>6500</v>
      </c>
      <c r="O92" s="67">
        <f t="shared" ref="O92:O97" si="89">M92*K92</f>
        <v>10000</v>
      </c>
      <c r="P92" s="85">
        <f t="shared" ref="P92:P97" si="90">K92</f>
        <v>1</v>
      </c>
      <c r="Q92" s="28">
        <f t="shared" ref="Q92:Q97" si="91">ROUND((L92+M92)/2,0)</f>
        <v>8250</v>
      </c>
      <c r="R92" s="28">
        <f t="shared" si="87"/>
        <v>8250</v>
      </c>
      <c r="S92" s="46" t="s">
        <v>505</v>
      </c>
    </row>
    <row r="93" spans="1:19" ht="48.6">
      <c r="A93" s="45">
        <f t="shared" si="84"/>
        <v>11</v>
      </c>
      <c r="B93" s="59" t="s">
        <v>268</v>
      </c>
      <c r="C93" s="61" t="s">
        <v>257</v>
      </c>
      <c r="D93" s="8">
        <v>1</v>
      </c>
      <c r="E93" s="9">
        <v>21000</v>
      </c>
      <c r="F93" s="10">
        <f t="shared" si="78"/>
        <v>21000</v>
      </c>
      <c r="G93" s="118"/>
      <c r="H93" s="179"/>
      <c r="I93" s="125" t="s">
        <v>69</v>
      </c>
      <c r="J93" s="18" t="s">
        <v>61</v>
      </c>
      <c r="K93" s="78">
        <v>1</v>
      </c>
      <c r="L93" s="19">
        <v>6500</v>
      </c>
      <c r="M93" s="19">
        <v>10000</v>
      </c>
      <c r="N93" s="19">
        <f t="shared" si="88"/>
        <v>6500</v>
      </c>
      <c r="O93" s="67">
        <f t="shared" si="89"/>
        <v>10000</v>
      </c>
      <c r="P93" s="85">
        <f t="shared" si="90"/>
        <v>1</v>
      </c>
      <c r="Q93" s="28">
        <f t="shared" si="91"/>
        <v>8250</v>
      </c>
      <c r="R93" s="28">
        <f t="shared" si="87"/>
        <v>8250</v>
      </c>
      <c r="S93" s="46" t="s">
        <v>505</v>
      </c>
    </row>
    <row r="94" spans="1:19">
      <c r="A94" s="45">
        <f t="shared" si="84"/>
        <v>12</v>
      </c>
      <c r="B94" s="59" t="s">
        <v>269</v>
      </c>
      <c r="C94" s="61" t="s">
        <v>123</v>
      </c>
      <c r="D94" s="8">
        <v>1</v>
      </c>
      <c r="E94" s="9">
        <v>9000</v>
      </c>
      <c r="F94" s="10">
        <f t="shared" si="78"/>
        <v>9000</v>
      </c>
      <c r="G94" s="118" t="s">
        <v>249</v>
      </c>
      <c r="H94" s="179"/>
      <c r="I94" s="125" t="s">
        <v>65</v>
      </c>
      <c r="J94" s="18" t="s">
        <v>19</v>
      </c>
      <c r="K94" s="78">
        <v>1</v>
      </c>
      <c r="L94" s="19">
        <v>8500</v>
      </c>
      <c r="M94" s="19">
        <v>12000</v>
      </c>
      <c r="N94" s="19">
        <f t="shared" si="88"/>
        <v>8500</v>
      </c>
      <c r="O94" s="67">
        <f t="shared" si="89"/>
        <v>12000</v>
      </c>
      <c r="P94" s="90">
        <f t="shared" si="90"/>
        <v>1</v>
      </c>
      <c r="Q94" s="33">
        <v>12000</v>
      </c>
      <c r="R94" s="33">
        <f t="shared" si="87"/>
        <v>12000</v>
      </c>
      <c r="S94" s="175" t="s">
        <v>577</v>
      </c>
    </row>
    <row r="95" spans="1:19">
      <c r="A95" s="45">
        <f t="shared" si="84"/>
        <v>13</v>
      </c>
      <c r="B95" s="59" t="s">
        <v>270</v>
      </c>
      <c r="C95" s="61" t="s">
        <v>257</v>
      </c>
      <c r="D95" s="8">
        <v>1</v>
      </c>
      <c r="E95" s="9">
        <v>18000</v>
      </c>
      <c r="F95" s="10">
        <f t="shared" si="78"/>
        <v>18000</v>
      </c>
      <c r="G95" s="118" t="s">
        <v>249</v>
      </c>
      <c r="H95" s="179"/>
      <c r="I95" s="125" t="s">
        <v>70</v>
      </c>
      <c r="J95" s="18" t="s">
        <v>61</v>
      </c>
      <c r="K95" s="78">
        <v>1</v>
      </c>
      <c r="L95" s="19">
        <v>8500</v>
      </c>
      <c r="M95" s="19">
        <v>12000</v>
      </c>
      <c r="N95" s="19">
        <f t="shared" si="88"/>
        <v>8500</v>
      </c>
      <c r="O95" s="67">
        <f t="shared" si="89"/>
        <v>12000</v>
      </c>
      <c r="P95" s="85">
        <f t="shared" si="90"/>
        <v>1</v>
      </c>
      <c r="Q95" s="28">
        <v>12000</v>
      </c>
      <c r="R95" s="28">
        <f t="shared" si="87"/>
        <v>12000</v>
      </c>
      <c r="S95" s="176"/>
    </row>
    <row r="96" spans="1:19" ht="75">
      <c r="A96" s="45">
        <f t="shared" si="84"/>
        <v>14</v>
      </c>
      <c r="B96" s="59" t="s">
        <v>271</v>
      </c>
      <c r="C96" s="61" t="s">
        <v>123</v>
      </c>
      <c r="D96" s="8">
        <v>1</v>
      </c>
      <c r="E96" s="9">
        <v>9000</v>
      </c>
      <c r="F96" s="10">
        <f t="shared" si="78"/>
        <v>9000</v>
      </c>
      <c r="G96" s="118" t="s">
        <v>263</v>
      </c>
      <c r="H96" s="133" t="s">
        <v>272</v>
      </c>
      <c r="I96" s="125" t="s">
        <v>68</v>
      </c>
      <c r="J96" s="18" t="s">
        <v>19</v>
      </c>
      <c r="K96" s="78">
        <v>1</v>
      </c>
      <c r="L96" s="19">
        <v>6500</v>
      </c>
      <c r="M96" s="19">
        <v>10000</v>
      </c>
      <c r="N96" s="19">
        <f t="shared" si="88"/>
        <v>6500</v>
      </c>
      <c r="O96" s="67">
        <f t="shared" si="89"/>
        <v>10000</v>
      </c>
      <c r="P96" s="85">
        <f t="shared" si="90"/>
        <v>1</v>
      </c>
      <c r="Q96" s="28">
        <f t="shared" si="91"/>
        <v>8250</v>
      </c>
      <c r="R96" s="28">
        <f t="shared" si="87"/>
        <v>8250</v>
      </c>
      <c r="S96" s="46" t="s">
        <v>505</v>
      </c>
    </row>
    <row r="97" spans="1:19" ht="48.6">
      <c r="A97" s="45">
        <f t="shared" si="84"/>
        <v>15</v>
      </c>
      <c r="B97" s="59" t="s">
        <v>271</v>
      </c>
      <c r="C97" s="61" t="s">
        <v>257</v>
      </c>
      <c r="D97" s="8">
        <v>1</v>
      </c>
      <c r="E97" s="9">
        <v>21000</v>
      </c>
      <c r="F97" s="10">
        <f t="shared" si="78"/>
        <v>21000</v>
      </c>
      <c r="G97" s="118"/>
      <c r="H97" s="133" t="s">
        <v>267</v>
      </c>
      <c r="I97" s="125" t="s">
        <v>71</v>
      </c>
      <c r="J97" s="18" t="s">
        <v>61</v>
      </c>
      <c r="K97" s="78">
        <v>1</v>
      </c>
      <c r="L97" s="19">
        <v>6500</v>
      </c>
      <c r="M97" s="19">
        <v>10000</v>
      </c>
      <c r="N97" s="19">
        <f t="shared" si="88"/>
        <v>6500</v>
      </c>
      <c r="O97" s="67">
        <f t="shared" si="89"/>
        <v>10000</v>
      </c>
      <c r="P97" s="85">
        <f t="shared" si="90"/>
        <v>1</v>
      </c>
      <c r="Q97" s="28">
        <f t="shared" si="91"/>
        <v>8250</v>
      </c>
      <c r="R97" s="28">
        <f t="shared" si="87"/>
        <v>8250</v>
      </c>
      <c r="S97" s="46" t="s">
        <v>505</v>
      </c>
    </row>
    <row r="98" spans="1:19">
      <c r="A98" s="45">
        <f t="shared" si="84"/>
        <v>16</v>
      </c>
      <c r="B98" s="59" t="s">
        <v>273</v>
      </c>
      <c r="C98" s="61" t="s">
        <v>123</v>
      </c>
      <c r="D98" s="8">
        <v>1</v>
      </c>
      <c r="E98" s="9">
        <v>4500</v>
      </c>
      <c r="F98" s="10">
        <f t="shared" si="78"/>
        <v>4500</v>
      </c>
      <c r="G98" s="118"/>
      <c r="H98" s="179" t="s">
        <v>158</v>
      </c>
      <c r="I98" s="128"/>
      <c r="J98" s="20"/>
      <c r="K98" s="82"/>
      <c r="L98" s="10"/>
      <c r="M98" s="10"/>
      <c r="N98" s="10"/>
      <c r="O98" s="71"/>
      <c r="P98" s="88">
        <f t="shared" ref="P98:P99" si="92">D98</f>
        <v>1</v>
      </c>
      <c r="Q98" s="28">
        <f t="shared" ref="Q98:Q99" si="93">E98</f>
        <v>4500</v>
      </c>
      <c r="R98" s="28">
        <f t="shared" ref="R98:R103" si="94">ROUND(P98*Q98,0)</f>
        <v>4500</v>
      </c>
      <c r="S98" s="169" t="s">
        <v>500</v>
      </c>
    </row>
    <row r="99" spans="1:19">
      <c r="A99" s="45">
        <f t="shared" si="84"/>
        <v>17</v>
      </c>
      <c r="B99" s="59" t="s">
        <v>274</v>
      </c>
      <c r="C99" s="61" t="s">
        <v>257</v>
      </c>
      <c r="D99" s="8">
        <v>1</v>
      </c>
      <c r="E99" s="9">
        <v>9000</v>
      </c>
      <c r="F99" s="10">
        <f t="shared" si="78"/>
        <v>9000</v>
      </c>
      <c r="G99" s="118"/>
      <c r="H99" s="179"/>
      <c r="I99" s="128"/>
      <c r="J99" s="20"/>
      <c r="K99" s="82"/>
      <c r="L99" s="10"/>
      <c r="M99" s="10"/>
      <c r="N99" s="10"/>
      <c r="O99" s="71"/>
      <c r="P99" s="88">
        <f t="shared" si="92"/>
        <v>1</v>
      </c>
      <c r="Q99" s="28">
        <f t="shared" si="93"/>
        <v>9000</v>
      </c>
      <c r="R99" s="28">
        <f t="shared" si="94"/>
        <v>9000</v>
      </c>
      <c r="S99" s="169" t="s">
        <v>500</v>
      </c>
    </row>
    <row r="100" spans="1:19">
      <c r="A100" s="45">
        <f t="shared" si="84"/>
        <v>18</v>
      </c>
      <c r="B100" s="59" t="s">
        <v>275</v>
      </c>
      <c r="C100" s="61" t="s">
        <v>123</v>
      </c>
      <c r="D100" s="8">
        <v>1</v>
      </c>
      <c r="E100" s="9">
        <v>9000</v>
      </c>
      <c r="F100" s="10">
        <f t="shared" si="78"/>
        <v>9000</v>
      </c>
      <c r="G100" s="118" t="s">
        <v>249</v>
      </c>
      <c r="H100" s="179" t="s">
        <v>267</v>
      </c>
      <c r="I100" s="125" t="s">
        <v>65</v>
      </c>
      <c r="J100" s="18" t="s">
        <v>19</v>
      </c>
      <c r="K100" s="78">
        <v>1</v>
      </c>
      <c r="L100" s="19">
        <v>8500</v>
      </c>
      <c r="M100" s="19">
        <v>12000</v>
      </c>
      <c r="N100" s="19">
        <f>L100*K100</f>
        <v>8500</v>
      </c>
      <c r="O100" s="67">
        <f>M100*K100</f>
        <v>12000</v>
      </c>
      <c r="P100" s="90">
        <f t="shared" ref="P100:P103" si="95">K100</f>
        <v>1</v>
      </c>
      <c r="Q100" s="33">
        <v>12000</v>
      </c>
      <c r="R100" s="33">
        <f t="shared" si="94"/>
        <v>12000</v>
      </c>
      <c r="S100" s="175" t="s">
        <v>576</v>
      </c>
    </row>
    <row r="101" spans="1:19">
      <c r="A101" s="45">
        <f t="shared" si="84"/>
        <v>19</v>
      </c>
      <c r="B101" s="59" t="s">
        <v>276</v>
      </c>
      <c r="C101" s="61" t="s">
        <v>257</v>
      </c>
      <c r="D101" s="8">
        <v>1</v>
      </c>
      <c r="E101" s="9">
        <v>18000</v>
      </c>
      <c r="F101" s="10">
        <f t="shared" si="78"/>
        <v>18000</v>
      </c>
      <c r="G101" s="118" t="s">
        <v>249</v>
      </c>
      <c r="H101" s="179"/>
      <c r="I101" s="125" t="s">
        <v>70</v>
      </c>
      <c r="J101" s="18" t="s">
        <v>61</v>
      </c>
      <c r="K101" s="78">
        <v>1</v>
      </c>
      <c r="L101" s="19">
        <v>8500</v>
      </c>
      <c r="M101" s="19">
        <v>12000</v>
      </c>
      <c r="N101" s="19">
        <f>L101*K101</f>
        <v>8500</v>
      </c>
      <c r="O101" s="67">
        <f>M101*K101</f>
        <v>12000</v>
      </c>
      <c r="P101" s="85">
        <f t="shared" si="95"/>
        <v>1</v>
      </c>
      <c r="Q101" s="28">
        <v>12000</v>
      </c>
      <c r="R101" s="28">
        <f t="shared" si="94"/>
        <v>12000</v>
      </c>
      <c r="S101" s="176"/>
    </row>
    <row r="102" spans="1:19" ht="48.6">
      <c r="A102" s="45">
        <f t="shared" si="84"/>
        <v>20</v>
      </c>
      <c r="B102" s="59" t="s">
        <v>277</v>
      </c>
      <c r="C102" s="61" t="s">
        <v>123</v>
      </c>
      <c r="D102" s="8">
        <v>1</v>
      </c>
      <c r="E102" s="9">
        <v>9000</v>
      </c>
      <c r="F102" s="10">
        <f t="shared" si="78"/>
        <v>9000</v>
      </c>
      <c r="G102" s="118"/>
      <c r="H102" s="179" t="s">
        <v>125</v>
      </c>
      <c r="I102" s="125" t="s">
        <v>68</v>
      </c>
      <c r="J102" s="18" t="s">
        <v>19</v>
      </c>
      <c r="K102" s="78">
        <v>1</v>
      </c>
      <c r="L102" s="19">
        <v>6500</v>
      </c>
      <c r="M102" s="19">
        <v>10000</v>
      </c>
      <c r="N102" s="19">
        <f>L102*K102</f>
        <v>6500</v>
      </c>
      <c r="O102" s="67">
        <f>M102*K102</f>
        <v>10000</v>
      </c>
      <c r="P102" s="85">
        <f t="shared" si="95"/>
        <v>1</v>
      </c>
      <c r="Q102" s="28">
        <f t="shared" ref="Q102:Q103" si="96">ROUND((L102+M102)/2,0)</f>
        <v>8250</v>
      </c>
      <c r="R102" s="28">
        <f t="shared" si="94"/>
        <v>8250</v>
      </c>
      <c r="S102" s="46" t="s">
        <v>505</v>
      </c>
    </row>
    <row r="103" spans="1:19" ht="48.6">
      <c r="A103" s="45">
        <f t="shared" si="84"/>
        <v>21</v>
      </c>
      <c r="B103" s="59" t="s">
        <v>278</v>
      </c>
      <c r="C103" s="61" t="s">
        <v>257</v>
      </c>
      <c r="D103" s="8">
        <v>1</v>
      </c>
      <c r="E103" s="9">
        <v>21000</v>
      </c>
      <c r="F103" s="10">
        <f t="shared" si="78"/>
        <v>21000</v>
      </c>
      <c r="G103" s="118"/>
      <c r="H103" s="179"/>
      <c r="I103" s="125" t="s">
        <v>71</v>
      </c>
      <c r="J103" s="18" t="s">
        <v>61</v>
      </c>
      <c r="K103" s="78">
        <v>1</v>
      </c>
      <c r="L103" s="19">
        <v>6500</v>
      </c>
      <c r="M103" s="19">
        <v>10000</v>
      </c>
      <c r="N103" s="19">
        <f>L103*K103</f>
        <v>6500</v>
      </c>
      <c r="O103" s="67">
        <f>M103*K103</f>
        <v>10000</v>
      </c>
      <c r="P103" s="85">
        <f t="shared" si="95"/>
        <v>1</v>
      </c>
      <c r="Q103" s="28">
        <f t="shared" si="96"/>
        <v>8250</v>
      </c>
      <c r="R103" s="28">
        <f t="shared" si="94"/>
        <v>8250</v>
      </c>
      <c r="S103" s="46" t="s">
        <v>505</v>
      </c>
    </row>
    <row r="104" spans="1:19">
      <c r="A104" s="47" t="s">
        <v>279</v>
      </c>
      <c r="B104" s="95" t="s">
        <v>280</v>
      </c>
      <c r="C104" s="63"/>
      <c r="D104" s="15"/>
      <c r="E104" s="16"/>
      <c r="F104" s="16"/>
      <c r="G104" s="119"/>
      <c r="H104" s="132"/>
      <c r="I104" s="127"/>
      <c r="J104" s="25"/>
      <c r="K104" s="81"/>
      <c r="L104" s="16"/>
      <c r="M104" s="16"/>
      <c r="N104" s="16"/>
      <c r="O104" s="70"/>
      <c r="P104" s="87"/>
      <c r="Q104" s="30"/>
      <c r="R104" s="30"/>
      <c r="S104" s="48"/>
    </row>
    <row r="105" spans="1:19" s="34" customFormat="1" ht="31.8" customHeight="1">
      <c r="A105" s="45" t="s">
        <v>121</v>
      </c>
      <c r="B105" s="59" t="s">
        <v>281</v>
      </c>
      <c r="C105" s="61" t="s">
        <v>132</v>
      </c>
      <c r="D105" s="8">
        <v>6.5</v>
      </c>
      <c r="E105" s="9">
        <v>8000</v>
      </c>
      <c r="F105" s="9">
        <f t="shared" ref="F105:F158" si="97">D105*E105</f>
        <v>52000</v>
      </c>
      <c r="G105" s="118" t="s">
        <v>249</v>
      </c>
      <c r="H105" s="179" t="s">
        <v>282</v>
      </c>
      <c r="I105" s="126" t="s">
        <v>72</v>
      </c>
      <c r="J105" s="31" t="s">
        <v>23</v>
      </c>
      <c r="K105" s="83">
        <v>6.5</v>
      </c>
      <c r="L105" s="32">
        <v>6500</v>
      </c>
      <c r="M105" s="32">
        <v>8000</v>
      </c>
      <c r="N105" s="32">
        <f t="shared" ref="N105:N113" si="98">L105*K105</f>
        <v>42250</v>
      </c>
      <c r="O105" s="73">
        <f t="shared" ref="O105:O113" si="99">M105*K105</f>
        <v>52000</v>
      </c>
      <c r="P105" s="90">
        <f t="shared" ref="P105:P113" si="100">K105</f>
        <v>6.5</v>
      </c>
      <c r="Q105" s="33">
        <v>8000</v>
      </c>
      <c r="R105" s="33">
        <f t="shared" ref="R105:R113" si="101">ROUND(P105*Q105,0)</f>
        <v>52000</v>
      </c>
      <c r="S105" s="46" t="s">
        <v>577</v>
      </c>
    </row>
    <row r="106" spans="1:19" ht="48.6">
      <c r="A106" s="45">
        <f t="shared" ref="A106:A169" si="102">SUM(A105+1)</f>
        <v>2</v>
      </c>
      <c r="B106" s="60" t="s">
        <v>283</v>
      </c>
      <c r="C106" s="61" t="s">
        <v>132</v>
      </c>
      <c r="D106" s="8">
        <v>11</v>
      </c>
      <c r="E106" s="9">
        <v>8000</v>
      </c>
      <c r="F106" s="10">
        <f t="shared" si="97"/>
        <v>88000</v>
      </c>
      <c r="G106" s="118" t="s">
        <v>249</v>
      </c>
      <c r="H106" s="179"/>
      <c r="I106" s="125" t="s">
        <v>73</v>
      </c>
      <c r="J106" s="18" t="s">
        <v>23</v>
      </c>
      <c r="K106" s="78">
        <v>10.6</v>
      </c>
      <c r="L106" s="19">
        <v>6500</v>
      </c>
      <c r="M106" s="19">
        <v>9500</v>
      </c>
      <c r="N106" s="19">
        <f t="shared" si="98"/>
        <v>68900</v>
      </c>
      <c r="O106" s="67">
        <f t="shared" si="99"/>
        <v>100700</v>
      </c>
      <c r="P106" s="85">
        <f t="shared" si="100"/>
        <v>10.6</v>
      </c>
      <c r="Q106" s="28">
        <v>8000</v>
      </c>
      <c r="R106" s="28">
        <f t="shared" si="101"/>
        <v>84800</v>
      </c>
      <c r="S106" s="46" t="s">
        <v>505</v>
      </c>
    </row>
    <row r="107" spans="1:19" ht="32.4">
      <c r="A107" s="45">
        <f t="shared" si="102"/>
        <v>3</v>
      </c>
      <c r="B107" s="59" t="s">
        <v>284</v>
      </c>
      <c r="C107" s="61" t="s">
        <v>257</v>
      </c>
      <c r="D107" s="8">
        <v>4</v>
      </c>
      <c r="E107" s="9">
        <v>25000</v>
      </c>
      <c r="F107" s="10">
        <f t="shared" si="97"/>
        <v>100000</v>
      </c>
      <c r="G107" s="118" t="s">
        <v>285</v>
      </c>
      <c r="H107" s="179"/>
      <c r="I107" s="125" t="s">
        <v>74</v>
      </c>
      <c r="J107" s="18" t="s">
        <v>61</v>
      </c>
      <c r="K107" s="78">
        <v>4</v>
      </c>
      <c r="L107" s="19">
        <v>0</v>
      </c>
      <c r="M107" s="19">
        <v>0</v>
      </c>
      <c r="N107" s="19">
        <f t="shared" si="98"/>
        <v>0</v>
      </c>
      <c r="O107" s="67">
        <f t="shared" si="99"/>
        <v>0</v>
      </c>
      <c r="P107" s="90"/>
      <c r="Q107" s="33"/>
      <c r="R107" s="33">
        <v>0</v>
      </c>
      <c r="S107" s="50" t="s">
        <v>549</v>
      </c>
    </row>
    <row r="108" spans="1:19" ht="48.6">
      <c r="A108" s="45">
        <f t="shared" si="102"/>
        <v>4</v>
      </c>
      <c r="B108" s="59" t="s">
        <v>286</v>
      </c>
      <c r="C108" s="61" t="s">
        <v>132</v>
      </c>
      <c r="D108" s="8">
        <v>11.6</v>
      </c>
      <c r="E108" s="9">
        <v>12000</v>
      </c>
      <c r="F108" s="10">
        <f t="shared" si="97"/>
        <v>139200</v>
      </c>
      <c r="G108" s="118" t="s">
        <v>249</v>
      </c>
      <c r="H108" s="133" t="s">
        <v>287</v>
      </c>
      <c r="I108" s="125" t="s">
        <v>75</v>
      </c>
      <c r="J108" s="18" t="s">
        <v>23</v>
      </c>
      <c r="K108" s="78">
        <v>12.4</v>
      </c>
      <c r="L108" s="19">
        <v>7000</v>
      </c>
      <c r="M108" s="19">
        <v>10000</v>
      </c>
      <c r="N108" s="19">
        <f t="shared" si="98"/>
        <v>86800</v>
      </c>
      <c r="O108" s="67">
        <f t="shared" si="99"/>
        <v>124000</v>
      </c>
      <c r="P108" s="85">
        <f t="shared" si="100"/>
        <v>12.4</v>
      </c>
      <c r="Q108" s="28">
        <f t="shared" ref="Q108:Q113" si="103">ROUND((L108+M108)/2,0)</f>
        <v>8500</v>
      </c>
      <c r="R108" s="28">
        <f t="shared" si="101"/>
        <v>105400</v>
      </c>
      <c r="S108" s="46" t="s">
        <v>505</v>
      </c>
    </row>
    <row r="109" spans="1:19" ht="48.6">
      <c r="A109" s="45">
        <f t="shared" si="102"/>
        <v>5</v>
      </c>
      <c r="B109" s="59" t="s">
        <v>288</v>
      </c>
      <c r="C109" s="61" t="s">
        <v>257</v>
      </c>
      <c r="D109" s="8">
        <v>4</v>
      </c>
      <c r="E109" s="9">
        <v>30000</v>
      </c>
      <c r="F109" s="10">
        <f t="shared" si="97"/>
        <v>120000</v>
      </c>
      <c r="G109" s="118" t="s">
        <v>285</v>
      </c>
      <c r="H109" s="133" t="s">
        <v>125</v>
      </c>
      <c r="I109" s="125" t="s">
        <v>76</v>
      </c>
      <c r="J109" s="18" t="s">
        <v>61</v>
      </c>
      <c r="K109" s="78">
        <v>4</v>
      </c>
      <c r="L109" s="19">
        <v>3000</v>
      </c>
      <c r="M109" s="19">
        <v>5000</v>
      </c>
      <c r="N109" s="19">
        <f t="shared" si="98"/>
        <v>12000</v>
      </c>
      <c r="O109" s="67">
        <f t="shared" si="99"/>
        <v>20000</v>
      </c>
      <c r="P109" s="85">
        <f t="shared" si="100"/>
        <v>4</v>
      </c>
      <c r="Q109" s="28">
        <f t="shared" si="103"/>
        <v>4000</v>
      </c>
      <c r="R109" s="28">
        <f t="shared" si="101"/>
        <v>16000</v>
      </c>
      <c r="S109" s="46" t="s">
        <v>505</v>
      </c>
    </row>
    <row r="110" spans="1:19" ht="97.2" customHeight="1">
      <c r="A110" s="45">
        <f t="shared" si="102"/>
        <v>6</v>
      </c>
      <c r="B110" s="59" t="s">
        <v>289</v>
      </c>
      <c r="C110" s="61" t="s">
        <v>123</v>
      </c>
      <c r="D110" s="8">
        <v>2</v>
      </c>
      <c r="E110" s="9">
        <v>8000</v>
      </c>
      <c r="F110" s="10">
        <f t="shared" si="97"/>
        <v>16000</v>
      </c>
      <c r="G110" s="118" t="s">
        <v>290</v>
      </c>
      <c r="H110" s="133" t="s">
        <v>291</v>
      </c>
      <c r="I110" s="125"/>
      <c r="J110" s="18" t="s">
        <v>19</v>
      </c>
      <c r="K110" s="78">
        <v>2</v>
      </c>
      <c r="L110" s="19">
        <v>6000</v>
      </c>
      <c r="M110" s="19">
        <v>8000</v>
      </c>
      <c r="N110" s="19">
        <f t="shared" si="98"/>
        <v>12000</v>
      </c>
      <c r="O110" s="67">
        <f t="shared" si="99"/>
        <v>16000</v>
      </c>
      <c r="P110" s="85">
        <f t="shared" si="100"/>
        <v>2</v>
      </c>
      <c r="Q110" s="28">
        <f t="shared" si="103"/>
        <v>7000</v>
      </c>
      <c r="R110" s="28">
        <f t="shared" si="101"/>
        <v>14000</v>
      </c>
      <c r="S110" s="46" t="s">
        <v>505</v>
      </c>
    </row>
    <row r="111" spans="1:19" ht="48.6">
      <c r="A111" s="45">
        <f t="shared" si="102"/>
        <v>7</v>
      </c>
      <c r="B111" s="59" t="s">
        <v>292</v>
      </c>
      <c r="C111" s="61" t="s">
        <v>132</v>
      </c>
      <c r="D111" s="8">
        <v>9.4</v>
      </c>
      <c r="E111" s="9">
        <v>9500</v>
      </c>
      <c r="F111" s="10">
        <f t="shared" si="97"/>
        <v>89300</v>
      </c>
      <c r="G111" s="118" t="s">
        <v>249</v>
      </c>
      <c r="H111" s="179" t="s">
        <v>125</v>
      </c>
      <c r="I111" s="125" t="s">
        <v>77</v>
      </c>
      <c r="J111" s="18" t="s">
        <v>23</v>
      </c>
      <c r="K111" s="78">
        <v>9.5</v>
      </c>
      <c r="L111" s="19">
        <v>3500</v>
      </c>
      <c r="M111" s="19">
        <v>5500</v>
      </c>
      <c r="N111" s="19">
        <f t="shared" si="98"/>
        <v>33250</v>
      </c>
      <c r="O111" s="67">
        <f t="shared" si="99"/>
        <v>52250</v>
      </c>
      <c r="P111" s="85">
        <f t="shared" si="100"/>
        <v>9.5</v>
      </c>
      <c r="Q111" s="28">
        <f t="shared" si="103"/>
        <v>4500</v>
      </c>
      <c r="R111" s="28">
        <f t="shared" si="101"/>
        <v>42750</v>
      </c>
      <c r="S111" s="46" t="s">
        <v>505</v>
      </c>
    </row>
    <row r="112" spans="1:19" ht="48.6">
      <c r="A112" s="45">
        <f t="shared" si="102"/>
        <v>8</v>
      </c>
      <c r="B112" s="59" t="s">
        <v>293</v>
      </c>
      <c r="C112" s="61" t="s">
        <v>294</v>
      </c>
      <c r="D112" s="8">
        <v>14</v>
      </c>
      <c r="E112" s="9">
        <v>5000</v>
      </c>
      <c r="F112" s="10">
        <f t="shared" si="97"/>
        <v>70000</v>
      </c>
      <c r="G112" s="118" t="s">
        <v>295</v>
      </c>
      <c r="H112" s="179"/>
      <c r="I112" s="125" t="s">
        <v>79</v>
      </c>
      <c r="J112" s="18" t="s">
        <v>78</v>
      </c>
      <c r="K112" s="78">
        <v>12</v>
      </c>
      <c r="L112" s="19">
        <v>3500</v>
      </c>
      <c r="M112" s="19">
        <v>5500</v>
      </c>
      <c r="N112" s="19">
        <f t="shared" si="98"/>
        <v>42000</v>
      </c>
      <c r="O112" s="67">
        <f t="shared" si="99"/>
        <v>66000</v>
      </c>
      <c r="P112" s="85">
        <f t="shared" si="100"/>
        <v>12</v>
      </c>
      <c r="Q112" s="28">
        <f t="shared" si="103"/>
        <v>4500</v>
      </c>
      <c r="R112" s="28">
        <f t="shared" si="101"/>
        <v>54000</v>
      </c>
      <c r="S112" s="46" t="s">
        <v>505</v>
      </c>
    </row>
    <row r="113" spans="1:19" ht="48.6">
      <c r="A113" s="45">
        <f t="shared" si="102"/>
        <v>9</v>
      </c>
      <c r="B113" s="59" t="s">
        <v>296</v>
      </c>
      <c r="C113" s="61" t="s">
        <v>132</v>
      </c>
      <c r="D113" s="8">
        <v>17</v>
      </c>
      <c r="E113" s="9">
        <v>13000</v>
      </c>
      <c r="F113" s="10">
        <f t="shared" si="97"/>
        <v>221000</v>
      </c>
      <c r="G113" s="118" t="s">
        <v>297</v>
      </c>
      <c r="H113" s="133" t="s">
        <v>298</v>
      </c>
      <c r="I113" s="125" t="s">
        <v>80</v>
      </c>
      <c r="J113" s="18" t="s">
        <v>23</v>
      </c>
      <c r="K113" s="78">
        <v>17</v>
      </c>
      <c r="L113" s="19">
        <v>7000</v>
      </c>
      <c r="M113" s="19">
        <v>10000</v>
      </c>
      <c r="N113" s="19">
        <f t="shared" si="98"/>
        <v>119000</v>
      </c>
      <c r="O113" s="67">
        <f t="shared" si="99"/>
        <v>170000</v>
      </c>
      <c r="P113" s="85">
        <f t="shared" si="100"/>
        <v>17</v>
      </c>
      <c r="Q113" s="28">
        <f t="shared" si="103"/>
        <v>8500</v>
      </c>
      <c r="R113" s="28">
        <f t="shared" si="101"/>
        <v>144500</v>
      </c>
      <c r="S113" s="46" t="s">
        <v>505</v>
      </c>
    </row>
    <row r="114" spans="1:19" ht="34.200000000000003" customHeight="1">
      <c r="A114" s="45">
        <f t="shared" si="102"/>
        <v>10</v>
      </c>
      <c r="B114" s="59" t="s">
        <v>299</v>
      </c>
      <c r="C114" s="61" t="s">
        <v>132</v>
      </c>
      <c r="D114" s="8">
        <v>9.3000000000000007</v>
      </c>
      <c r="E114" s="9">
        <v>9500</v>
      </c>
      <c r="F114" s="10">
        <f t="shared" si="97"/>
        <v>88350</v>
      </c>
      <c r="G114" s="118" t="s">
        <v>300</v>
      </c>
      <c r="H114" s="179" t="s">
        <v>158</v>
      </c>
      <c r="I114" s="128"/>
      <c r="J114" s="20"/>
      <c r="K114" s="82"/>
      <c r="L114" s="10"/>
      <c r="M114" s="10"/>
      <c r="N114" s="10"/>
      <c r="O114" s="71"/>
      <c r="P114" s="88">
        <f t="shared" ref="P114:P115" si="104">D114</f>
        <v>9.3000000000000007</v>
      </c>
      <c r="Q114" s="28">
        <f t="shared" ref="Q114:Q115" si="105">E114</f>
        <v>9500</v>
      </c>
      <c r="R114" s="28">
        <f t="shared" ref="R114:R118" si="106">ROUND(P114*Q114,0)</f>
        <v>88350</v>
      </c>
      <c r="S114" s="169" t="s">
        <v>500</v>
      </c>
    </row>
    <row r="115" spans="1:19" ht="34.200000000000003" customHeight="1">
      <c r="A115" s="45">
        <f t="shared" si="102"/>
        <v>11</v>
      </c>
      <c r="B115" s="59" t="s">
        <v>301</v>
      </c>
      <c r="C115" s="61" t="s">
        <v>132</v>
      </c>
      <c r="D115" s="8">
        <v>2.8</v>
      </c>
      <c r="E115" s="9">
        <v>6500</v>
      </c>
      <c r="F115" s="10">
        <f t="shared" si="97"/>
        <v>18200</v>
      </c>
      <c r="G115" s="118" t="s">
        <v>300</v>
      </c>
      <c r="H115" s="179"/>
      <c r="I115" s="128"/>
      <c r="J115" s="20"/>
      <c r="K115" s="82"/>
      <c r="L115" s="10"/>
      <c r="M115" s="10"/>
      <c r="N115" s="10"/>
      <c r="O115" s="71"/>
      <c r="P115" s="88">
        <f t="shared" si="104"/>
        <v>2.8</v>
      </c>
      <c r="Q115" s="28">
        <f t="shared" si="105"/>
        <v>6500</v>
      </c>
      <c r="R115" s="28">
        <f t="shared" si="106"/>
        <v>18200</v>
      </c>
      <c r="S115" s="169" t="s">
        <v>500</v>
      </c>
    </row>
    <row r="116" spans="1:19" ht="48.6">
      <c r="A116" s="45">
        <f t="shared" si="102"/>
        <v>12</v>
      </c>
      <c r="B116" s="59" t="s">
        <v>302</v>
      </c>
      <c r="C116" s="61" t="s">
        <v>123</v>
      </c>
      <c r="D116" s="8">
        <v>1</v>
      </c>
      <c r="E116" s="9">
        <v>22000</v>
      </c>
      <c r="F116" s="10">
        <f t="shared" si="97"/>
        <v>22000</v>
      </c>
      <c r="G116" s="118" t="s">
        <v>303</v>
      </c>
      <c r="H116" s="137" t="s">
        <v>304</v>
      </c>
      <c r="I116" s="125"/>
      <c r="J116" s="18" t="s">
        <v>19</v>
      </c>
      <c r="K116" s="78">
        <v>1</v>
      </c>
      <c r="L116" s="19">
        <v>1300</v>
      </c>
      <c r="M116" s="19">
        <v>3600</v>
      </c>
      <c r="N116" s="19">
        <f>L116*K116</f>
        <v>1300</v>
      </c>
      <c r="O116" s="67">
        <f>M116*K116</f>
        <v>3600</v>
      </c>
      <c r="P116" s="85">
        <f t="shared" ref="P116:P118" si="107">K116</f>
        <v>1</v>
      </c>
      <c r="Q116" s="28">
        <f t="shared" ref="Q116:Q118" si="108">ROUND((L116+M116)/2,0)</f>
        <v>2450</v>
      </c>
      <c r="R116" s="28">
        <f t="shared" si="106"/>
        <v>2450</v>
      </c>
      <c r="S116" s="46" t="s">
        <v>505</v>
      </c>
    </row>
    <row r="117" spans="1:19" ht="64.8">
      <c r="A117" s="45">
        <f t="shared" si="102"/>
        <v>13</v>
      </c>
      <c r="B117" s="59" t="s">
        <v>305</v>
      </c>
      <c r="C117" s="61" t="s">
        <v>132</v>
      </c>
      <c r="D117" s="8">
        <v>13.7</v>
      </c>
      <c r="E117" s="9">
        <v>6500</v>
      </c>
      <c r="F117" s="10">
        <f t="shared" si="97"/>
        <v>89050</v>
      </c>
      <c r="G117" s="118" t="s">
        <v>306</v>
      </c>
      <c r="H117" s="133" t="s">
        <v>307</v>
      </c>
      <c r="I117" s="125" t="s">
        <v>81</v>
      </c>
      <c r="J117" s="18" t="s">
        <v>23</v>
      </c>
      <c r="K117" s="78">
        <v>14</v>
      </c>
      <c r="L117" s="19">
        <v>6500</v>
      </c>
      <c r="M117" s="19">
        <v>9500</v>
      </c>
      <c r="N117" s="19">
        <f>L117*K117</f>
        <v>91000</v>
      </c>
      <c r="O117" s="67">
        <f>M117*K117</f>
        <v>133000</v>
      </c>
      <c r="P117" s="90">
        <v>13.7</v>
      </c>
      <c r="Q117" s="33">
        <f>E117</f>
        <v>6500</v>
      </c>
      <c r="R117" s="33">
        <f t="shared" si="106"/>
        <v>89050</v>
      </c>
      <c r="S117" s="50" t="s">
        <v>578</v>
      </c>
    </row>
    <row r="118" spans="1:19" ht="48.6">
      <c r="A118" s="45">
        <f t="shared" si="102"/>
        <v>14</v>
      </c>
      <c r="B118" s="59" t="s">
        <v>308</v>
      </c>
      <c r="C118" s="61" t="s">
        <v>132</v>
      </c>
      <c r="D118" s="8">
        <v>12.3</v>
      </c>
      <c r="E118" s="9">
        <v>3500</v>
      </c>
      <c r="F118" s="10">
        <f t="shared" si="97"/>
        <v>43050</v>
      </c>
      <c r="G118" s="118" t="s">
        <v>309</v>
      </c>
      <c r="H118" s="133" t="s">
        <v>310</v>
      </c>
      <c r="I118" s="125" t="s">
        <v>82</v>
      </c>
      <c r="J118" s="18" t="s">
        <v>23</v>
      </c>
      <c r="K118" s="78">
        <v>12</v>
      </c>
      <c r="L118" s="19">
        <v>2000</v>
      </c>
      <c r="M118" s="19">
        <v>3000</v>
      </c>
      <c r="N118" s="19">
        <f>L118*K118</f>
        <v>24000</v>
      </c>
      <c r="O118" s="67">
        <f>M118*K118</f>
        <v>36000</v>
      </c>
      <c r="P118" s="85">
        <f t="shared" si="107"/>
        <v>12</v>
      </c>
      <c r="Q118" s="28">
        <f t="shared" si="108"/>
        <v>2500</v>
      </c>
      <c r="R118" s="28">
        <f t="shared" si="106"/>
        <v>30000</v>
      </c>
      <c r="S118" s="46" t="s">
        <v>505</v>
      </c>
    </row>
    <row r="119" spans="1:19" ht="32.4">
      <c r="A119" s="45">
        <f t="shared" si="102"/>
        <v>15</v>
      </c>
      <c r="B119" s="59" t="s">
        <v>311</v>
      </c>
      <c r="C119" s="61" t="s">
        <v>132</v>
      </c>
      <c r="D119" s="8">
        <v>3.3</v>
      </c>
      <c r="E119" s="9">
        <v>7000</v>
      </c>
      <c r="F119" s="10">
        <f t="shared" si="97"/>
        <v>23100</v>
      </c>
      <c r="G119" s="118" t="s">
        <v>312</v>
      </c>
      <c r="H119" s="133" t="s">
        <v>158</v>
      </c>
      <c r="I119" s="128"/>
      <c r="J119" s="20"/>
      <c r="K119" s="82"/>
      <c r="L119" s="10"/>
      <c r="M119" s="10"/>
      <c r="N119" s="10"/>
      <c r="O119" s="71"/>
      <c r="P119" s="88">
        <f t="shared" ref="P119" si="109">D119</f>
        <v>3.3</v>
      </c>
      <c r="Q119" s="28">
        <f t="shared" ref="Q119" si="110">E119</f>
        <v>7000</v>
      </c>
      <c r="R119" s="28">
        <f t="shared" ref="R119:R124" si="111">ROUND(P119*Q119,0)</f>
        <v>23100</v>
      </c>
      <c r="S119" s="169" t="s">
        <v>500</v>
      </c>
    </row>
    <row r="120" spans="1:19" ht="48.6">
      <c r="A120" s="45">
        <f t="shared" si="102"/>
        <v>16</v>
      </c>
      <c r="B120" s="59" t="s">
        <v>313</v>
      </c>
      <c r="C120" s="61" t="s">
        <v>132</v>
      </c>
      <c r="D120" s="8">
        <v>9.4</v>
      </c>
      <c r="E120" s="9">
        <v>9000</v>
      </c>
      <c r="F120" s="10">
        <f t="shared" si="97"/>
        <v>84600</v>
      </c>
      <c r="G120" s="118" t="s">
        <v>314</v>
      </c>
      <c r="H120" s="133" t="s">
        <v>315</v>
      </c>
      <c r="I120" s="125" t="s">
        <v>83</v>
      </c>
      <c r="J120" s="18" t="s">
        <v>23</v>
      </c>
      <c r="K120" s="78">
        <v>9.5</v>
      </c>
      <c r="L120" s="19">
        <v>5500</v>
      </c>
      <c r="M120" s="19">
        <v>8000</v>
      </c>
      <c r="N120" s="19">
        <f>L120*K120</f>
        <v>52250</v>
      </c>
      <c r="O120" s="67">
        <f>M120*K120</f>
        <v>76000</v>
      </c>
      <c r="P120" s="85">
        <f t="shared" ref="P120:P124" si="112">K120</f>
        <v>9.5</v>
      </c>
      <c r="Q120" s="28">
        <f t="shared" ref="Q120:Q124" si="113">ROUND((L120+M120)/2,0)</f>
        <v>6750</v>
      </c>
      <c r="R120" s="28">
        <f t="shared" si="111"/>
        <v>64125</v>
      </c>
      <c r="S120" s="46" t="s">
        <v>505</v>
      </c>
    </row>
    <row r="121" spans="1:19" ht="48.6">
      <c r="A121" s="45">
        <f t="shared" si="102"/>
        <v>17</v>
      </c>
      <c r="B121" s="59" t="s">
        <v>316</v>
      </c>
      <c r="C121" s="61" t="s">
        <v>317</v>
      </c>
      <c r="D121" s="8">
        <v>24</v>
      </c>
      <c r="E121" s="9">
        <v>1800</v>
      </c>
      <c r="F121" s="10">
        <f t="shared" si="97"/>
        <v>43200</v>
      </c>
      <c r="G121" s="118" t="s">
        <v>318</v>
      </c>
      <c r="H121" s="133" t="s">
        <v>319</v>
      </c>
      <c r="I121" s="125" t="s">
        <v>85</v>
      </c>
      <c r="J121" s="18" t="s">
        <v>84</v>
      </c>
      <c r="K121" s="78">
        <v>24</v>
      </c>
      <c r="L121" s="19">
        <v>950</v>
      </c>
      <c r="M121" s="19">
        <v>1500</v>
      </c>
      <c r="N121" s="19">
        <f>L121*K121</f>
        <v>22800</v>
      </c>
      <c r="O121" s="67">
        <f>M121*K121</f>
        <v>36000</v>
      </c>
      <c r="P121" s="85">
        <f t="shared" si="112"/>
        <v>24</v>
      </c>
      <c r="Q121" s="28">
        <f t="shared" si="113"/>
        <v>1225</v>
      </c>
      <c r="R121" s="28">
        <f t="shared" si="111"/>
        <v>29400</v>
      </c>
      <c r="S121" s="46" t="s">
        <v>505</v>
      </c>
    </row>
    <row r="122" spans="1:19" ht="48.6">
      <c r="A122" s="45">
        <f t="shared" si="102"/>
        <v>18</v>
      </c>
      <c r="B122" s="59" t="s">
        <v>320</v>
      </c>
      <c r="C122" s="61" t="s">
        <v>132</v>
      </c>
      <c r="D122" s="8">
        <v>5.9</v>
      </c>
      <c r="E122" s="9">
        <v>3500</v>
      </c>
      <c r="F122" s="10">
        <f t="shared" si="97"/>
        <v>20650</v>
      </c>
      <c r="G122" s="118" t="s">
        <v>321</v>
      </c>
      <c r="H122" s="179" t="s">
        <v>322</v>
      </c>
      <c r="I122" s="125" t="s">
        <v>86</v>
      </c>
      <c r="J122" s="18" t="s">
        <v>23</v>
      </c>
      <c r="K122" s="78">
        <v>5.9</v>
      </c>
      <c r="L122" s="19">
        <v>2800</v>
      </c>
      <c r="M122" s="19">
        <v>3800</v>
      </c>
      <c r="N122" s="19">
        <f>L122*K122</f>
        <v>16520</v>
      </c>
      <c r="O122" s="67">
        <f>M122*K122</f>
        <v>22420</v>
      </c>
      <c r="P122" s="85">
        <f t="shared" si="112"/>
        <v>5.9</v>
      </c>
      <c r="Q122" s="28">
        <f t="shared" si="113"/>
        <v>3300</v>
      </c>
      <c r="R122" s="28">
        <f t="shared" si="111"/>
        <v>19470</v>
      </c>
      <c r="S122" s="46" t="s">
        <v>505</v>
      </c>
    </row>
    <row r="123" spans="1:19" ht="48.6">
      <c r="A123" s="45">
        <f t="shared" si="102"/>
        <v>19</v>
      </c>
      <c r="B123" s="59" t="s">
        <v>323</v>
      </c>
      <c r="C123" s="61" t="s">
        <v>132</v>
      </c>
      <c r="D123" s="8">
        <v>6.5</v>
      </c>
      <c r="E123" s="9">
        <v>4800</v>
      </c>
      <c r="F123" s="10">
        <f t="shared" si="97"/>
        <v>31200</v>
      </c>
      <c r="G123" s="118" t="s">
        <v>324</v>
      </c>
      <c r="H123" s="179"/>
      <c r="I123" s="125" t="s">
        <v>87</v>
      </c>
      <c r="J123" s="18" t="s">
        <v>23</v>
      </c>
      <c r="K123" s="78">
        <v>4.8</v>
      </c>
      <c r="L123" s="19">
        <v>2800</v>
      </c>
      <c r="M123" s="19">
        <v>4200</v>
      </c>
      <c r="N123" s="19">
        <f>L123*K123</f>
        <v>13440</v>
      </c>
      <c r="O123" s="67">
        <f>M123*K123</f>
        <v>20160</v>
      </c>
      <c r="P123" s="85">
        <f t="shared" si="112"/>
        <v>4.8</v>
      </c>
      <c r="Q123" s="28">
        <f t="shared" si="113"/>
        <v>3500</v>
      </c>
      <c r="R123" s="28">
        <f t="shared" si="111"/>
        <v>16800</v>
      </c>
      <c r="S123" s="46" t="s">
        <v>505</v>
      </c>
    </row>
    <row r="124" spans="1:19" ht="48.6">
      <c r="A124" s="45">
        <f t="shared" si="102"/>
        <v>20</v>
      </c>
      <c r="B124" s="59" t="s">
        <v>325</v>
      </c>
      <c r="C124" s="61" t="s">
        <v>132</v>
      </c>
      <c r="D124" s="8">
        <v>3.2</v>
      </c>
      <c r="E124" s="9">
        <v>12000</v>
      </c>
      <c r="F124" s="10">
        <f t="shared" si="97"/>
        <v>38400</v>
      </c>
      <c r="G124" s="118" t="s">
        <v>326</v>
      </c>
      <c r="H124" s="179"/>
      <c r="I124" s="125" t="s">
        <v>88</v>
      </c>
      <c r="J124" s="18" t="s">
        <v>23</v>
      </c>
      <c r="K124" s="78">
        <v>4</v>
      </c>
      <c r="L124" s="19">
        <v>6500</v>
      </c>
      <c r="M124" s="19">
        <v>9500</v>
      </c>
      <c r="N124" s="19">
        <f>L124*K124</f>
        <v>26000</v>
      </c>
      <c r="O124" s="67">
        <f>M124*K124</f>
        <v>38000</v>
      </c>
      <c r="P124" s="85">
        <f t="shared" si="112"/>
        <v>4</v>
      </c>
      <c r="Q124" s="28">
        <f t="shared" si="113"/>
        <v>8000</v>
      </c>
      <c r="R124" s="28">
        <f t="shared" si="111"/>
        <v>32000</v>
      </c>
      <c r="S124" s="46" t="s">
        <v>505</v>
      </c>
    </row>
    <row r="125" spans="1:19">
      <c r="A125" s="45">
        <f t="shared" si="102"/>
        <v>21</v>
      </c>
      <c r="B125" s="59" t="s">
        <v>327</v>
      </c>
      <c r="C125" s="61" t="s">
        <v>132</v>
      </c>
      <c r="D125" s="8">
        <v>8</v>
      </c>
      <c r="E125" s="9">
        <v>9500</v>
      </c>
      <c r="F125" s="10">
        <f t="shared" si="97"/>
        <v>76000</v>
      </c>
      <c r="G125" s="118" t="s">
        <v>326</v>
      </c>
      <c r="H125" s="179" t="s">
        <v>158</v>
      </c>
      <c r="I125" s="128"/>
      <c r="J125" s="20"/>
      <c r="K125" s="82"/>
      <c r="L125" s="10"/>
      <c r="M125" s="10"/>
      <c r="N125" s="10"/>
      <c r="O125" s="71"/>
      <c r="P125" s="88">
        <f t="shared" ref="P125:P127" si="114">D125</f>
        <v>8</v>
      </c>
      <c r="Q125" s="28">
        <f t="shared" ref="Q125:Q127" si="115">E125</f>
        <v>9500</v>
      </c>
      <c r="R125" s="28">
        <f t="shared" ref="R125:R129" si="116">ROUND(P125*Q125,0)</f>
        <v>76000</v>
      </c>
      <c r="S125" s="169" t="s">
        <v>500</v>
      </c>
    </row>
    <row r="126" spans="1:19">
      <c r="A126" s="45">
        <f t="shared" si="102"/>
        <v>22</v>
      </c>
      <c r="B126" s="59" t="s">
        <v>328</v>
      </c>
      <c r="C126" s="61" t="s">
        <v>132</v>
      </c>
      <c r="D126" s="8">
        <v>9.8000000000000007</v>
      </c>
      <c r="E126" s="9">
        <v>4000</v>
      </c>
      <c r="F126" s="10">
        <f t="shared" si="97"/>
        <v>39200</v>
      </c>
      <c r="G126" s="118" t="s">
        <v>249</v>
      </c>
      <c r="H126" s="179"/>
      <c r="I126" s="128"/>
      <c r="J126" s="20"/>
      <c r="K126" s="82"/>
      <c r="L126" s="10"/>
      <c r="M126" s="10"/>
      <c r="N126" s="10"/>
      <c r="O126" s="71"/>
      <c r="P126" s="88">
        <f t="shared" si="114"/>
        <v>9.8000000000000007</v>
      </c>
      <c r="Q126" s="28">
        <f t="shared" si="115"/>
        <v>4000</v>
      </c>
      <c r="R126" s="28">
        <f t="shared" si="116"/>
        <v>39200</v>
      </c>
      <c r="S126" s="169" t="s">
        <v>500</v>
      </c>
    </row>
    <row r="127" spans="1:19">
      <c r="A127" s="45">
        <f t="shared" si="102"/>
        <v>23</v>
      </c>
      <c r="B127" s="59" t="s">
        <v>329</v>
      </c>
      <c r="C127" s="61" t="s">
        <v>132</v>
      </c>
      <c r="D127" s="8">
        <v>4.7</v>
      </c>
      <c r="E127" s="9">
        <v>9500</v>
      </c>
      <c r="F127" s="10">
        <f t="shared" si="97"/>
        <v>44650</v>
      </c>
      <c r="G127" s="118" t="s">
        <v>326</v>
      </c>
      <c r="H127" s="179"/>
      <c r="I127" s="128"/>
      <c r="J127" s="20"/>
      <c r="K127" s="82"/>
      <c r="L127" s="10"/>
      <c r="M127" s="10"/>
      <c r="N127" s="10"/>
      <c r="O127" s="71"/>
      <c r="P127" s="88">
        <f t="shared" si="114"/>
        <v>4.7</v>
      </c>
      <c r="Q127" s="28">
        <f t="shared" si="115"/>
        <v>9500</v>
      </c>
      <c r="R127" s="28">
        <f t="shared" si="116"/>
        <v>44650</v>
      </c>
      <c r="S127" s="169" t="s">
        <v>500</v>
      </c>
    </row>
    <row r="128" spans="1:19" ht="75">
      <c r="A128" s="45">
        <f t="shared" si="102"/>
        <v>24</v>
      </c>
      <c r="B128" s="59" t="s">
        <v>330</v>
      </c>
      <c r="C128" s="61" t="s">
        <v>132</v>
      </c>
      <c r="D128" s="8">
        <v>8.1999999999999993</v>
      </c>
      <c r="E128" s="9">
        <v>9500</v>
      </c>
      <c r="F128" s="10">
        <f t="shared" si="97"/>
        <v>77900</v>
      </c>
      <c r="G128" s="118" t="s">
        <v>326</v>
      </c>
      <c r="H128" s="135" t="s">
        <v>331</v>
      </c>
      <c r="I128" s="125" t="s">
        <v>89</v>
      </c>
      <c r="J128" s="18" t="s">
        <v>23</v>
      </c>
      <c r="K128" s="78">
        <v>8</v>
      </c>
      <c r="L128" s="19">
        <v>6500</v>
      </c>
      <c r="M128" s="19">
        <v>9500</v>
      </c>
      <c r="N128" s="19">
        <f>L128*K128</f>
        <v>52000</v>
      </c>
      <c r="O128" s="67">
        <f>M128*K128</f>
        <v>76000</v>
      </c>
      <c r="P128" s="85">
        <f t="shared" ref="P128:P129" si="117">K128</f>
        <v>8</v>
      </c>
      <c r="Q128" s="28">
        <f t="shared" ref="Q128:Q129" si="118">ROUND((L128+M128)/2,0)</f>
        <v>8000</v>
      </c>
      <c r="R128" s="28">
        <f t="shared" si="116"/>
        <v>64000</v>
      </c>
      <c r="S128" s="46" t="s">
        <v>505</v>
      </c>
    </row>
    <row r="129" spans="1:19" ht="48.6">
      <c r="A129" s="45">
        <f t="shared" si="102"/>
        <v>25</v>
      </c>
      <c r="B129" s="59" t="s">
        <v>332</v>
      </c>
      <c r="C129" s="61" t="s">
        <v>132</v>
      </c>
      <c r="D129" s="8">
        <v>4.2</v>
      </c>
      <c r="E129" s="9">
        <v>3500</v>
      </c>
      <c r="F129" s="10">
        <f t="shared" si="97"/>
        <v>14700</v>
      </c>
      <c r="G129" s="118" t="s">
        <v>333</v>
      </c>
      <c r="H129" s="133" t="s">
        <v>315</v>
      </c>
      <c r="I129" s="125" t="s">
        <v>90</v>
      </c>
      <c r="J129" s="18" t="s">
        <v>23</v>
      </c>
      <c r="K129" s="78">
        <v>4.0999999999999996</v>
      </c>
      <c r="L129" s="19">
        <v>2800</v>
      </c>
      <c r="M129" s="19">
        <v>3800</v>
      </c>
      <c r="N129" s="19">
        <f>L129*K129</f>
        <v>11479.999999999998</v>
      </c>
      <c r="O129" s="67">
        <f>M129*K129</f>
        <v>15579.999999999998</v>
      </c>
      <c r="P129" s="85">
        <f t="shared" si="117"/>
        <v>4.0999999999999996</v>
      </c>
      <c r="Q129" s="28">
        <f t="shared" si="118"/>
        <v>3300</v>
      </c>
      <c r="R129" s="28">
        <f t="shared" si="116"/>
        <v>13530</v>
      </c>
      <c r="S129" s="46" t="s">
        <v>505</v>
      </c>
    </row>
    <row r="130" spans="1:19">
      <c r="A130" s="45">
        <f t="shared" si="102"/>
        <v>26</v>
      </c>
      <c r="B130" s="59" t="s">
        <v>334</v>
      </c>
      <c r="C130" s="61" t="s">
        <v>132</v>
      </c>
      <c r="D130" s="8">
        <v>11.6</v>
      </c>
      <c r="E130" s="9">
        <v>3500</v>
      </c>
      <c r="F130" s="10">
        <f t="shared" si="97"/>
        <v>40600</v>
      </c>
      <c r="G130" s="118" t="s">
        <v>335</v>
      </c>
      <c r="H130" s="133" t="s">
        <v>550</v>
      </c>
      <c r="I130" s="128"/>
      <c r="J130" s="20"/>
      <c r="K130" s="82"/>
      <c r="L130" s="10"/>
      <c r="M130" s="10"/>
      <c r="N130" s="10"/>
      <c r="O130" s="71"/>
      <c r="P130" s="88">
        <f t="shared" ref="P130" si="119">D130</f>
        <v>11.6</v>
      </c>
      <c r="Q130" s="28">
        <f t="shared" ref="Q130" si="120">E130</f>
        <v>3500</v>
      </c>
      <c r="R130" s="28">
        <f t="shared" ref="R130" si="121">ROUND(P130*Q130,0)</f>
        <v>40600</v>
      </c>
      <c r="S130" s="169" t="s">
        <v>500</v>
      </c>
    </row>
    <row r="131" spans="1:19">
      <c r="A131" s="43" t="s">
        <v>336</v>
      </c>
      <c r="B131" s="97" t="s">
        <v>337</v>
      </c>
      <c r="C131" s="62"/>
      <c r="D131" s="11"/>
      <c r="E131" s="12"/>
      <c r="F131" s="13"/>
      <c r="G131" s="117"/>
      <c r="H131" s="131"/>
      <c r="I131" s="122"/>
      <c r="J131" s="22"/>
      <c r="K131" s="79"/>
      <c r="L131" s="12"/>
      <c r="M131" s="12"/>
      <c r="N131" s="12"/>
      <c r="O131" s="68"/>
      <c r="P131" s="86"/>
      <c r="Q131" s="29"/>
      <c r="R131" s="29"/>
      <c r="S131" s="50"/>
    </row>
    <row r="132" spans="1:19">
      <c r="A132" s="45" t="s">
        <v>121</v>
      </c>
      <c r="B132" s="60" t="s">
        <v>338</v>
      </c>
      <c r="C132" s="61" t="s">
        <v>558</v>
      </c>
      <c r="D132" s="8">
        <v>12</v>
      </c>
      <c r="E132" s="9">
        <v>2600</v>
      </c>
      <c r="F132" s="10">
        <f t="shared" si="97"/>
        <v>31200</v>
      </c>
      <c r="G132" s="118" t="s">
        <v>339</v>
      </c>
      <c r="H132" s="179" t="s">
        <v>158</v>
      </c>
      <c r="I132" s="128"/>
      <c r="J132" s="20"/>
      <c r="K132" s="82"/>
      <c r="L132" s="10"/>
      <c r="M132" s="10"/>
      <c r="N132" s="10"/>
      <c r="O132" s="71"/>
      <c r="P132" s="88">
        <f t="shared" ref="P132:P135" si="122">D132</f>
        <v>12</v>
      </c>
      <c r="Q132" s="28">
        <f t="shared" ref="Q132:Q135" si="123">E132</f>
        <v>2600</v>
      </c>
      <c r="R132" s="28">
        <f t="shared" ref="R132:R141" si="124">ROUND(P132*Q132,0)</f>
        <v>31200</v>
      </c>
      <c r="S132" s="169" t="s">
        <v>500</v>
      </c>
    </row>
    <row r="133" spans="1:19">
      <c r="A133" s="45">
        <f t="shared" si="102"/>
        <v>2</v>
      </c>
      <c r="B133" s="60" t="s">
        <v>340</v>
      </c>
      <c r="C133" s="61" t="s">
        <v>558</v>
      </c>
      <c r="D133" s="8">
        <v>12</v>
      </c>
      <c r="E133" s="9">
        <v>1800</v>
      </c>
      <c r="F133" s="10">
        <f t="shared" si="97"/>
        <v>21600</v>
      </c>
      <c r="G133" s="118" t="s">
        <v>339</v>
      </c>
      <c r="H133" s="179"/>
      <c r="I133" s="128"/>
      <c r="J133" s="20"/>
      <c r="K133" s="82"/>
      <c r="L133" s="10"/>
      <c r="M133" s="10"/>
      <c r="N133" s="10"/>
      <c r="O133" s="71"/>
      <c r="P133" s="88">
        <f t="shared" si="122"/>
        <v>12</v>
      </c>
      <c r="Q133" s="28">
        <f t="shared" si="123"/>
        <v>1800</v>
      </c>
      <c r="R133" s="28">
        <f t="shared" si="124"/>
        <v>21600</v>
      </c>
      <c r="S133" s="169" t="s">
        <v>500</v>
      </c>
    </row>
    <row r="134" spans="1:19">
      <c r="A134" s="45">
        <f t="shared" si="102"/>
        <v>3</v>
      </c>
      <c r="B134" s="59" t="s">
        <v>341</v>
      </c>
      <c r="C134" s="61" t="s">
        <v>123</v>
      </c>
      <c r="D134" s="8">
        <v>1</v>
      </c>
      <c r="E134" s="9">
        <v>12000</v>
      </c>
      <c r="F134" s="10">
        <f t="shared" si="97"/>
        <v>12000</v>
      </c>
      <c r="G134" s="118" t="s">
        <v>342</v>
      </c>
      <c r="H134" s="179"/>
      <c r="I134" s="128"/>
      <c r="J134" s="20"/>
      <c r="K134" s="82"/>
      <c r="L134" s="10"/>
      <c r="M134" s="10"/>
      <c r="N134" s="10"/>
      <c r="O134" s="71"/>
      <c r="P134" s="88">
        <f t="shared" si="122"/>
        <v>1</v>
      </c>
      <c r="Q134" s="28">
        <f t="shared" si="123"/>
        <v>12000</v>
      </c>
      <c r="R134" s="28">
        <f t="shared" si="124"/>
        <v>12000</v>
      </c>
      <c r="S134" s="169" t="s">
        <v>500</v>
      </c>
    </row>
    <row r="135" spans="1:19">
      <c r="A135" s="45">
        <f t="shared" si="102"/>
        <v>4</v>
      </c>
      <c r="B135" s="59" t="s">
        <v>343</v>
      </c>
      <c r="C135" s="61" t="s">
        <v>123</v>
      </c>
      <c r="D135" s="8">
        <v>1</v>
      </c>
      <c r="E135" s="9">
        <v>18000</v>
      </c>
      <c r="F135" s="10">
        <f t="shared" si="97"/>
        <v>18000</v>
      </c>
      <c r="G135" s="118" t="s">
        <v>344</v>
      </c>
      <c r="H135" s="179"/>
      <c r="I135" s="128"/>
      <c r="J135" s="20"/>
      <c r="K135" s="82"/>
      <c r="L135" s="10"/>
      <c r="M135" s="10"/>
      <c r="N135" s="10"/>
      <c r="O135" s="71"/>
      <c r="P135" s="88">
        <f t="shared" si="122"/>
        <v>1</v>
      </c>
      <c r="Q135" s="28">
        <f t="shared" si="123"/>
        <v>18000</v>
      </c>
      <c r="R135" s="28">
        <f t="shared" si="124"/>
        <v>18000</v>
      </c>
      <c r="S135" s="169" t="s">
        <v>500</v>
      </c>
    </row>
    <row r="136" spans="1:19" ht="48.6">
      <c r="A136" s="45">
        <f t="shared" si="102"/>
        <v>5</v>
      </c>
      <c r="B136" s="59" t="s">
        <v>345</v>
      </c>
      <c r="C136" s="61" t="s">
        <v>123</v>
      </c>
      <c r="D136" s="8">
        <v>1</v>
      </c>
      <c r="E136" s="9">
        <v>15000</v>
      </c>
      <c r="F136" s="10">
        <f t="shared" si="97"/>
        <v>15000</v>
      </c>
      <c r="G136" s="118" t="s">
        <v>346</v>
      </c>
      <c r="H136" s="179" t="s">
        <v>347</v>
      </c>
      <c r="I136" s="125" t="s">
        <v>91</v>
      </c>
      <c r="J136" s="18" t="s">
        <v>19</v>
      </c>
      <c r="K136" s="78">
        <v>1</v>
      </c>
      <c r="L136" s="19">
        <v>12000</v>
      </c>
      <c r="M136" s="19">
        <v>16500</v>
      </c>
      <c r="N136" s="19">
        <f t="shared" ref="N136:N141" si="125">L136*K136</f>
        <v>12000</v>
      </c>
      <c r="O136" s="67">
        <f t="shared" ref="O136:O141" si="126">M136*K136</f>
        <v>16500</v>
      </c>
      <c r="P136" s="85">
        <f t="shared" ref="P136:P141" si="127">K136</f>
        <v>1</v>
      </c>
      <c r="Q136" s="28">
        <f t="shared" ref="Q136:Q141" si="128">ROUND((L136+M136)/2,0)</f>
        <v>14250</v>
      </c>
      <c r="R136" s="28">
        <f t="shared" si="124"/>
        <v>14250</v>
      </c>
      <c r="S136" s="46" t="s">
        <v>505</v>
      </c>
    </row>
    <row r="137" spans="1:19" ht="48.6">
      <c r="A137" s="45">
        <f t="shared" si="102"/>
        <v>6</v>
      </c>
      <c r="B137" s="59" t="s">
        <v>348</v>
      </c>
      <c r="C137" s="61" t="s">
        <v>123</v>
      </c>
      <c r="D137" s="8">
        <v>1</v>
      </c>
      <c r="E137" s="9">
        <v>28000</v>
      </c>
      <c r="F137" s="10">
        <f t="shared" si="97"/>
        <v>28000</v>
      </c>
      <c r="G137" s="118" t="s">
        <v>346</v>
      </c>
      <c r="H137" s="179"/>
      <c r="I137" s="125" t="s">
        <v>92</v>
      </c>
      <c r="J137" s="18" t="s">
        <v>19</v>
      </c>
      <c r="K137" s="78">
        <v>1</v>
      </c>
      <c r="L137" s="19">
        <v>19200</v>
      </c>
      <c r="M137" s="19">
        <v>26400</v>
      </c>
      <c r="N137" s="19">
        <f t="shared" si="125"/>
        <v>19200</v>
      </c>
      <c r="O137" s="67">
        <f t="shared" si="126"/>
        <v>26400</v>
      </c>
      <c r="P137" s="85">
        <f t="shared" si="127"/>
        <v>1</v>
      </c>
      <c r="Q137" s="28">
        <f t="shared" si="128"/>
        <v>22800</v>
      </c>
      <c r="R137" s="28">
        <f t="shared" si="124"/>
        <v>22800</v>
      </c>
      <c r="S137" s="46" t="s">
        <v>505</v>
      </c>
    </row>
    <row r="138" spans="1:19" ht="47.4" customHeight="1">
      <c r="A138" s="45">
        <f t="shared" si="102"/>
        <v>7</v>
      </c>
      <c r="B138" s="59" t="s">
        <v>349</v>
      </c>
      <c r="C138" s="61" t="s">
        <v>123</v>
      </c>
      <c r="D138" s="8">
        <v>1</v>
      </c>
      <c r="E138" s="9">
        <v>7500</v>
      </c>
      <c r="F138" s="10">
        <f t="shared" si="97"/>
        <v>7500</v>
      </c>
      <c r="G138" s="118" t="s">
        <v>350</v>
      </c>
      <c r="H138" s="179"/>
      <c r="I138" s="125"/>
      <c r="J138" s="18" t="s">
        <v>19</v>
      </c>
      <c r="K138" s="78">
        <v>1</v>
      </c>
      <c r="L138" s="19">
        <v>6500</v>
      </c>
      <c r="M138" s="19">
        <v>10000</v>
      </c>
      <c r="N138" s="19">
        <f t="shared" si="125"/>
        <v>6500</v>
      </c>
      <c r="O138" s="67">
        <f t="shared" si="126"/>
        <v>10000</v>
      </c>
      <c r="P138" s="90">
        <f t="shared" si="127"/>
        <v>1</v>
      </c>
      <c r="Q138" s="33">
        <f>E138</f>
        <v>7500</v>
      </c>
      <c r="R138" s="33">
        <f t="shared" si="124"/>
        <v>7500</v>
      </c>
      <c r="S138" s="50" t="s">
        <v>579</v>
      </c>
    </row>
    <row r="139" spans="1:19" ht="48.6">
      <c r="A139" s="45">
        <f t="shared" si="102"/>
        <v>8</v>
      </c>
      <c r="B139" s="59" t="s">
        <v>351</v>
      </c>
      <c r="C139" s="61" t="s">
        <v>123</v>
      </c>
      <c r="D139" s="8">
        <v>1</v>
      </c>
      <c r="E139" s="9">
        <v>10500</v>
      </c>
      <c r="F139" s="10">
        <f t="shared" si="97"/>
        <v>10500</v>
      </c>
      <c r="G139" s="118" t="s">
        <v>352</v>
      </c>
      <c r="H139" s="179"/>
      <c r="I139" s="125"/>
      <c r="J139" s="18" t="s">
        <v>19</v>
      </c>
      <c r="K139" s="78">
        <v>1</v>
      </c>
      <c r="L139" s="19">
        <v>6500</v>
      </c>
      <c r="M139" s="19">
        <v>12000</v>
      </c>
      <c r="N139" s="19">
        <f t="shared" si="125"/>
        <v>6500</v>
      </c>
      <c r="O139" s="67">
        <f t="shared" si="126"/>
        <v>12000</v>
      </c>
      <c r="P139" s="85">
        <f t="shared" si="127"/>
        <v>1</v>
      </c>
      <c r="Q139" s="28">
        <f t="shared" si="128"/>
        <v>9250</v>
      </c>
      <c r="R139" s="28">
        <f t="shared" si="124"/>
        <v>9250</v>
      </c>
      <c r="S139" s="46" t="s">
        <v>505</v>
      </c>
    </row>
    <row r="140" spans="1:19" ht="48.6">
      <c r="A140" s="45">
        <f t="shared" si="102"/>
        <v>9</v>
      </c>
      <c r="B140" s="59" t="s">
        <v>353</v>
      </c>
      <c r="C140" s="61" t="s">
        <v>123</v>
      </c>
      <c r="D140" s="8">
        <v>1</v>
      </c>
      <c r="E140" s="9">
        <v>29350</v>
      </c>
      <c r="F140" s="10">
        <f t="shared" si="97"/>
        <v>29350</v>
      </c>
      <c r="G140" s="118" t="s">
        <v>354</v>
      </c>
      <c r="H140" s="179"/>
      <c r="I140" s="125"/>
      <c r="J140" s="18" t="s">
        <v>19</v>
      </c>
      <c r="K140" s="78">
        <v>1</v>
      </c>
      <c r="L140" s="19">
        <v>22000</v>
      </c>
      <c r="M140" s="19">
        <v>30000</v>
      </c>
      <c r="N140" s="19">
        <f t="shared" si="125"/>
        <v>22000</v>
      </c>
      <c r="O140" s="67">
        <f t="shared" si="126"/>
        <v>30000</v>
      </c>
      <c r="P140" s="85">
        <f t="shared" si="127"/>
        <v>1</v>
      </c>
      <c r="Q140" s="28">
        <f t="shared" si="128"/>
        <v>26000</v>
      </c>
      <c r="R140" s="28">
        <f t="shared" si="124"/>
        <v>26000</v>
      </c>
      <c r="S140" s="46" t="s">
        <v>505</v>
      </c>
    </row>
    <row r="141" spans="1:19" ht="48.6">
      <c r="A141" s="45">
        <f t="shared" si="102"/>
        <v>10</v>
      </c>
      <c r="B141" s="59" t="s">
        <v>355</v>
      </c>
      <c r="C141" s="61" t="s">
        <v>123</v>
      </c>
      <c r="D141" s="8">
        <v>1</v>
      </c>
      <c r="E141" s="9">
        <v>27200</v>
      </c>
      <c r="F141" s="10">
        <f t="shared" si="97"/>
        <v>27200</v>
      </c>
      <c r="G141" s="118" t="s">
        <v>356</v>
      </c>
      <c r="H141" s="179"/>
      <c r="I141" s="125"/>
      <c r="J141" s="18" t="s">
        <v>19</v>
      </c>
      <c r="K141" s="78">
        <v>1</v>
      </c>
      <c r="L141" s="19">
        <v>20000</v>
      </c>
      <c r="M141" s="19">
        <v>30000</v>
      </c>
      <c r="N141" s="19">
        <f t="shared" si="125"/>
        <v>20000</v>
      </c>
      <c r="O141" s="67">
        <f t="shared" si="126"/>
        <v>30000</v>
      </c>
      <c r="P141" s="85">
        <f t="shared" si="127"/>
        <v>1</v>
      </c>
      <c r="Q141" s="28">
        <f t="shared" si="128"/>
        <v>25000</v>
      </c>
      <c r="R141" s="28">
        <f t="shared" si="124"/>
        <v>25000</v>
      </c>
      <c r="S141" s="46" t="s">
        <v>505</v>
      </c>
    </row>
    <row r="142" spans="1:19">
      <c r="A142" s="45">
        <f t="shared" si="102"/>
        <v>11</v>
      </c>
      <c r="B142" s="59" t="s">
        <v>357</v>
      </c>
      <c r="C142" s="61" t="s">
        <v>123</v>
      </c>
      <c r="D142" s="8">
        <v>1</v>
      </c>
      <c r="E142" s="9">
        <v>3000</v>
      </c>
      <c r="F142" s="10">
        <f t="shared" si="97"/>
        <v>3000</v>
      </c>
      <c r="G142" s="118" t="s">
        <v>358</v>
      </c>
      <c r="H142" s="133" t="s">
        <v>158</v>
      </c>
      <c r="I142" s="128"/>
      <c r="J142" s="20"/>
      <c r="K142" s="82"/>
      <c r="L142" s="10"/>
      <c r="M142" s="10"/>
      <c r="N142" s="10"/>
      <c r="O142" s="71"/>
      <c r="P142" s="88">
        <f t="shared" ref="P142" si="129">D142</f>
        <v>1</v>
      </c>
      <c r="Q142" s="28">
        <f t="shared" ref="Q142" si="130">E142</f>
        <v>3000</v>
      </c>
      <c r="R142" s="28">
        <f t="shared" ref="R142" si="131">ROUND(P142*Q142,0)</f>
        <v>3000</v>
      </c>
      <c r="S142" s="169" t="s">
        <v>500</v>
      </c>
    </row>
    <row r="143" spans="1:19">
      <c r="A143" s="43" t="s">
        <v>359</v>
      </c>
      <c r="B143" s="97" t="s">
        <v>360</v>
      </c>
      <c r="C143" s="62"/>
      <c r="D143" s="11"/>
      <c r="E143" s="12"/>
      <c r="F143" s="13"/>
      <c r="G143" s="117"/>
      <c r="H143" s="131"/>
      <c r="I143" s="122"/>
      <c r="J143" s="22"/>
      <c r="K143" s="79"/>
      <c r="L143" s="12"/>
      <c r="M143" s="12"/>
      <c r="N143" s="12"/>
      <c r="O143" s="68"/>
      <c r="P143" s="86"/>
      <c r="Q143" s="29"/>
      <c r="R143" s="29"/>
      <c r="S143" s="50"/>
    </row>
    <row r="144" spans="1:19">
      <c r="A144" s="45" t="s">
        <v>121</v>
      </c>
      <c r="B144" s="60" t="s">
        <v>361</v>
      </c>
      <c r="C144" s="61" t="s">
        <v>123</v>
      </c>
      <c r="D144" s="8">
        <v>1</v>
      </c>
      <c r="E144" s="9">
        <v>4500</v>
      </c>
      <c r="F144" s="10">
        <f t="shared" si="97"/>
        <v>4500</v>
      </c>
      <c r="G144" s="118" t="s">
        <v>362</v>
      </c>
      <c r="H144" s="179" t="s">
        <v>158</v>
      </c>
      <c r="I144" s="128"/>
      <c r="J144" s="20"/>
      <c r="K144" s="82"/>
      <c r="L144" s="10"/>
      <c r="M144" s="10"/>
      <c r="N144" s="10"/>
      <c r="O144" s="71"/>
      <c r="P144" s="88">
        <f t="shared" ref="P144:P150" si="132">D144</f>
        <v>1</v>
      </c>
      <c r="Q144" s="28">
        <f t="shared" ref="Q144:Q150" si="133">E144</f>
        <v>4500</v>
      </c>
      <c r="R144" s="28">
        <f t="shared" ref="R144:R151" si="134">ROUND(P144*Q144,0)</f>
        <v>4500</v>
      </c>
      <c r="S144" s="169" t="s">
        <v>500</v>
      </c>
    </row>
    <row r="145" spans="1:19">
      <c r="A145" s="45">
        <f t="shared" si="102"/>
        <v>2</v>
      </c>
      <c r="B145" s="60" t="s">
        <v>363</v>
      </c>
      <c r="C145" s="61" t="s">
        <v>123</v>
      </c>
      <c r="D145" s="8">
        <v>1</v>
      </c>
      <c r="E145" s="9">
        <v>6500</v>
      </c>
      <c r="F145" s="10">
        <f t="shared" si="97"/>
        <v>6500</v>
      </c>
      <c r="G145" s="118" t="s">
        <v>362</v>
      </c>
      <c r="H145" s="179"/>
      <c r="I145" s="128"/>
      <c r="J145" s="20"/>
      <c r="K145" s="82"/>
      <c r="L145" s="10"/>
      <c r="M145" s="10"/>
      <c r="N145" s="10"/>
      <c r="O145" s="71"/>
      <c r="P145" s="88">
        <f t="shared" si="132"/>
        <v>1</v>
      </c>
      <c r="Q145" s="28">
        <f t="shared" si="133"/>
        <v>6500</v>
      </c>
      <c r="R145" s="28">
        <f t="shared" si="134"/>
        <v>6500</v>
      </c>
      <c r="S145" s="169" t="s">
        <v>500</v>
      </c>
    </row>
    <row r="146" spans="1:19">
      <c r="A146" s="45">
        <f t="shared" si="102"/>
        <v>3</v>
      </c>
      <c r="B146" s="59" t="s">
        <v>364</v>
      </c>
      <c r="C146" s="61" t="s">
        <v>365</v>
      </c>
      <c r="D146" s="8">
        <v>6</v>
      </c>
      <c r="E146" s="9">
        <v>3200</v>
      </c>
      <c r="F146" s="10">
        <f t="shared" si="97"/>
        <v>19200</v>
      </c>
      <c r="G146" s="118" t="s">
        <v>362</v>
      </c>
      <c r="H146" s="179"/>
      <c r="I146" s="128"/>
      <c r="J146" s="20"/>
      <c r="K146" s="82"/>
      <c r="L146" s="10"/>
      <c r="M146" s="10"/>
      <c r="N146" s="10"/>
      <c r="O146" s="71"/>
      <c r="P146" s="88">
        <f t="shared" si="132"/>
        <v>6</v>
      </c>
      <c r="Q146" s="28">
        <f t="shared" si="133"/>
        <v>3200</v>
      </c>
      <c r="R146" s="28">
        <f t="shared" si="134"/>
        <v>19200</v>
      </c>
      <c r="S146" s="169" t="s">
        <v>500</v>
      </c>
    </row>
    <row r="147" spans="1:19">
      <c r="A147" s="45">
        <f t="shared" si="102"/>
        <v>4</v>
      </c>
      <c r="B147" s="59" t="s">
        <v>366</v>
      </c>
      <c r="C147" s="61" t="s">
        <v>365</v>
      </c>
      <c r="D147" s="8">
        <v>2</v>
      </c>
      <c r="E147" s="9">
        <v>3200</v>
      </c>
      <c r="F147" s="10">
        <f>D147*E147</f>
        <v>6400</v>
      </c>
      <c r="G147" s="118" t="s">
        <v>362</v>
      </c>
      <c r="H147" s="179"/>
      <c r="I147" s="128"/>
      <c r="J147" s="20"/>
      <c r="K147" s="82"/>
      <c r="L147" s="10"/>
      <c r="M147" s="10"/>
      <c r="N147" s="10"/>
      <c r="O147" s="71"/>
      <c r="P147" s="88">
        <f t="shared" si="132"/>
        <v>2</v>
      </c>
      <c r="Q147" s="28">
        <f t="shared" si="133"/>
        <v>3200</v>
      </c>
      <c r="R147" s="28">
        <f t="shared" si="134"/>
        <v>6400</v>
      </c>
      <c r="S147" s="169" t="s">
        <v>500</v>
      </c>
    </row>
    <row r="148" spans="1:19">
      <c r="A148" s="45">
        <f t="shared" si="102"/>
        <v>5</v>
      </c>
      <c r="B148" s="59" t="s">
        <v>367</v>
      </c>
      <c r="C148" s="61" t="s">
        <v>368</v>
      </c>
      <c r="D148" s="8">
        <v>1</v>
      </c>
      <c r="E148" s="9">
        <v>3000</v>
      </c>
      <c r="F148" s="10">
        <f t="shared" si="97"/>
        <v>3000</v>
      </c>
      <c r="G148" s="118" t="s">
        <v>362</v>
      </c>
      <c r="H148" s="179"/>
      <c r="I148" s="128"/>
      <c r="J148" s="20"/>
      <c r="K148" s="82"/>
      <c r="L148" s="10"/>
      <c r="M148" s="10"/>
      <c r="N148" s="10"/>
      <c r="O148" s="71"/>
      <c r="P148" s="88">
        <f t="shared" si="132"/>
        <v>1</v>
      </c>
      <c r="Q148" s="28">
        <f t="shared" si="133"/>
        <v>3000</v>
      </c>
      <c r="R148" s="28">
        <f t="shared" si="134"/>
        <v>3000</v>
      </c>
      <c r="S148" s="169" t="s">
        <v>500</v>
      </c>
    </row>
    <row r="149" spans="1:19">
      <c r="A149" s="45">
        <f t="shared" si="102"/>
        <v>6</v>
      </c>
      <c r="B149" s="59" t="s">
        <v>369</v>
      </c>
      <c r="C149" s="61" t="s">
        <v>368</v>
      </c>
      <c r="D149" s="8">
        <v>1</v>
      </c>
      <c r="E149" s="9">
        <v>4500</v>
      </c>
      <c r="F149" s="10">
        <f>D149*E149</f>
        <v>4500</v>
      </c>
      <c r="G149" s="118" t="s">
        <v>362</v>
      </c>
      <c r="H149" s="179"/>
      <c r="I149" s="128"/>
      <c r="J149" s="20"/>
      <c r="K149" s="82"/>
      <c r="L149" s="10"/>
      <c r="M149" s="10"/>
      <c r="N149" s="10"/>
      <c r="O149" s="71"/>
      <c r="P149" s="88">
        <f t="shared" si="132"/>
        <v>1</v>
      </c>
      <c r="Q149" s="28">
        <f t="shared" si="133"/>
        <v>4500</v>
      </c>
      <c r="R149" s="28">
        <f t="shared" si="134"/>
        <v>4500</v>
      </c>
      <c r="S149" s="169" t="s">
        <v>500</v>
      </c>
    </row>
    <row r="150" spans="1:19">
      <c r="A150" s="45">
        <f t="shared" si="102"/>
        <v>7</v>
      </c>
      <c r="B150" s="59" t="s">
        <v>370</v>
      </c>
      <c r="C150" s="61" t="s">
        <v>123</v>
      </c>
      <c r="D150" s="8">
        <v>1</v>
      </c>
      <c r="E150" s="9">
        <v>4500</v>
      </c>
      <c r="F150" s="10">
        <f t="shared" si="97"/>
        <v>4500</v>
      </c>
      <c r="G150" s="118" t="s">
        <v>362</v>
      </c>
      <c r="H150" s="179"/>
      <c r="I150" s="128"/>
      <c r="J150" s="20"/>
      <c r="K150" s="82"/>
      <c r="L150" s="10"/>
      <c r="M150" s="10"/>
      <c r="N150" s="10"/>
      <c r="O150" s="71"/>
      <c r="P150" s="88">
        <f t="shared" si="132"/>
        <v>1</v>
      </c>
      <c r="Q150" s="28">
        <f t="shared" si="133"/>
        <v>4500</v>
      </c>
      <c r="R150" s="28">
        <f t="shared" si="134"/>
        <v>4500</v>
      </c>
      <c r="S150" s="169" t="s">
        <v>500</v>
      </c>
    </row>
    <row r="151" spans="1:19" ht="65.400000000000006" customHeight="1">
      <c r="A151" s="45">
        <f t="shared" si="102"/>
        <v>8</v>
      </c>
      <c r="B151" s="59" t="s">
        <v>371</v>
      </c>
      <c r="C151" s="61" t="s">
        <v>123</v>
      </c>
      <c r="D151" s="8">
        <v>1</v>
      </c>
      <c r="E151" s="9">
        <v>25000</v>
      </c>
      <c r="F151" s="10">
        <f t="shared" si="97"/>
        <v>25000</v>
      </c>
      <c r="G151" s="118" t="s">
        <v>372</v>
      </c>
      <c r="H151" s="134" t="s">
        <v>373</v>
      </c>
      <c r="I151" s="125"/>
      <c r="J151" s="18" t="s">
        <v>19</v>
      </c>
      <c r="K151" s="78">
        <v>1</v>
      </c>
      <c r="L151" s="19">
        <v>20000</v>
      </c>
      <c r="M151" s="19">
        <v>30000</v>
      </c>
      <c r="N151" s="19">
        <f t="shared" ref="N151" si="135">L151*K151</f>
        <v>20000</v>
      </c>
      <c r="O151" s="67">
        <f t="shared" ref="O151" si="136">M151*K151</f>
        <v>30000</v>
      </c>
      <c r="P151" s="85">
        <f t="shared" ref="P151" si="137">K151</f>
        <v>1</v>
      </c>
      <c r="Q151" s="28">
        <f t="shared" ref="Q151" si="138">ROUND((L151+M151)/2,0)</f>
        <v>25000</v>
      </c>
      <c r="R151" s="28">
        <f t="shared" si="134"/>
        <v>25000</v>
      </c>
      <c r="S151" s="46" t="s">
        <v>505</v>
      </c>
    </row>
    <row r="152" spans="1:19">
      <c r="A152" s="45">
        <f t="shared" si="102"/>
        <v>9</v>
      </c>
      <c r="B152" s="59" t="s">
        <v>374</v>
      </c>
      <c r="C152" s="61" t="s">
        <v>123</v>
      </c>
      <c r="D152" s="8">
        <v>1</v>
      </c>
      <c r="E152" s="9">
        <v>4500</v>
      </c>
      <c r="F152" s="10">
        <f t="shared" si="97"/>
        <v>4500</v>
      </c>
      <c r="G152" s="118" t="s">
        <v>362</v>
      </c>
      <c r="H152" s="179" t="s">
        <v>158</v>
      </c>
      <c r="I152" s="128"/>
      <c r="J152" s="20"/>
      <c r="K152" s="82"/>
      <c r="L152" s="10"/>
      <c r="M152" s="10"/>
      <c r="N152" s="10"/>
      <c r="O152" s="71"/>
      <c r="P152" s="88">
        <f t="shared" ref="P152:P158" si="139">D152</f>
        <v>1</v>
      </c>
      <c r="Q152" s="28">
        <f t="shared" ref="Q152:Q158" si="140">E152</f>
        <v>4500</v>
      </c>
      <c r="R152" s="28">
        <f t="shared" ref="R152:R158" si="141">ROUND(P152*Q152,0)</f>
        <v>4500</v>
      </c>
      <c r="S152" s="169" t="s">
        <v>500</v>
      </c>
    </row>
    <row r="153" spans="1:19">
      <c r="A153" s="45">
        <f t="shared" si="102"/>
        <v>10</v>
      </c>
      <c r="B153" s="59" t="s">
        <v>375</v>
      </c>
      <c r="C153" s="61" t="s">
        <v>123</v>
      </c>
      <c r="D153" s="8">
        <v>1</v>
      </c>
      <c r="E153" s="9">
        <v>4500</v>
      </c>
      <c r="F153" s="10">
        <f t="shared" si="97"/>
        <v>4500</v>
      </c>
      <c r="G153" s="118" t="s">
        <v>362</v>
      </c>
      <c r="H153" s="179"/>
      <c r="I153" s="128"/>
      <c r="J153" s="20"/>
      <c r="K153" s="82"/>
      <c r="L153" s="10"/>
      <c r="M153" s="10"/>
      <c r="N153" s="10"/>
      <c r="O153" s="71"/>
      <c r="P153" s="88">
        <f t="shared" si="139"/>
        <v>1</v>
      </c>
      <c r="Q153" s="28">
        <f t="shared" si="140"/>
        <v>4500</v>
      </c>
      <c r="R153" s="28">
        <f t="shared" si="141"/>
        <v>4500</v>
      </c>
      <c r="S153" s="169" t="s">
        <v>500</v>
      </c>
    </row>
    <row r="154" spans="1:19">
      <c r="A154" s="45">
        <f t="shared" si="102"/>
        <v>11</v>
      </c>
      <c r="B154" s="59" t="s">
        <v>376</v>
      </c>
      <c r="C154" s="61" t="s">
        <v>123</v>
      </c>
      <c r="D154" s="8">
        <v>1</v>
      </c>
      <c r="E154" s="9">
        <v>4500</v>
      </c>
      <c r="F154" s="10">
        <f t="shared" si="97"/>
        <v>4500</v>
      </c>
      <c r="G154" s="118" t="s">
        <v>362</v>
      </c>
      <c r="H154" s="179"/>
      <c r="I154" s="128"/>
      <c r="J154" s="20"/>
      <c r="K154" s="82"/>
      <c r="L154" s="10"/>
      <c r="M154" s="10"/>
      <c r="N154" s="10"/>
      <c r="O154" s="71"/>
      <c r="P154" s="88">
        <f t="shared" si="139"/>
        <v>1</v>
      </c>
      <c r="Q154" s="28">
        <f t="shared" si="140"/>
        <v>4500</v>
      </c>
      <c r="R154" s="28">
        <f t="shared" si="141"/>
        <v>4500</v>
      </c>
      <c r="S154" s="169" t="s">
        <v>500</v>
      </c>
    </row>
    <row r="155" spans="1:19">
      <c r="A155" s="45">
        <f t="shared" si="102"/>
        <v>12</v>
      </c>
      <c r="B155" s="59" t="s">
        <v>377</v>
      </c>
      <c r="C155" s="61" t="s">
        <v>365</v>
      </c>
      <c r="D155" s="8">
        <v>1</v>
      </c>
      <c r="E155" s="9">
        <v>4500</v>
      </c>
      <c r="F155" s="10">
        <f t="shared" si="97"/>
        <v>4500</v>
      </c>
      <c r="G155" s="118" t="s">
        <v>378</v>
      </c>
      <c r="H155" s="179"/>
      <c r="I155" s="128"/>
      <c r="J155" s="20"/>
      <c r="K155" s="82"/>
      <c r="L155" s="10"/>
      <c r="M155" s="10"/>
      <c r="N155" s="10"/>
      <c r="O155" s="71"/>
      <c r="P155" s="88">
        <f t="shared" si="139"/>
        <v>1</v>
      </c>
      <c r="Q155" s="28">
        <f t="shared" si="140"/>
        <v>4500</v>
      </c>
      <c r="R155" s="28">
        <f t="shared" si="141"/>
        <v>4500</v>
      </c>
      <c r="S155" s="169" t="s">
        <v>500</v>
      </c>
    </row>
    <row r="156" spans="1:19">
      <c r="A156" s="45">
        <f t="shared" si="102"/>
        <v>13</v>
      </c>
      <c r="B156" s="59" t="s">
        <v>379</v>
      </c>
      <c r="C156" s="61" t="s">
        <v>365</v>
      </c>
      <c r="D156" s="8">
        <v>1</v>
      </c>
      <c r="E156" s="9">
        <v>4500</v>
      </c>
      <c r="F156" s="10">
        <f t="shared" si="97"/>
        <v>4500</v>
      </c>
      <c r="G156" s="118" t="s">
        <v>378</v>
      </c>
      <c r="H156" s="179"/>
      <c r="I156" s="128"/>
      <c r="J156" s="20"/>
      <c r="K156" s="82"/>
      <c r="L156" s="10"/>
      <c r="M156" s="10"/>
      <c r="N156" s="10"/>
      <c r="O156" s="71"/>
      <c r="P156" s="88">
        <f t="shared" si="139"/>
        <v>1</v>
      </c>
      <c r="Q156" s="28">
        <f t="shared" si="140"/>
        <v>4500</v>
      </c>
      <c r="R156" s="28">
        <f t="shared" si="141"/>
        <v>4500</v>
      </c>
      <c r="S156" s="169" t="s">
        <v>500</v>
      </c>
    </row>
    <row r="157" spans="1:19">
      <c r="A157" s="45">
        <f t="shared" si="102"/>
        <v>14</v>
      </c>
      <c r="B157" s="59" t="s">
        <v>380</v>
      </c>
      <c r="C157" s="61" t="s">
        <v>123</v>
      </c>
      <c r="D157" s="8">
        <v>1</v>
      </c>
      <c r="E157" s="9">
        <v>4500</v>
      </c>
      <c r="F157" s="10">
        <f t="shared" si="97"/>
        <v>4500</v>
      </c>
      <c r="G157" s="118" t="s">
        <v>378</v>
      </c>
      <c r="H157" s="179"/>
      <c r="I157" s="128"/>
      <c r="J157" s="20"/>
      <c r="K157" s="82"/>
      <c r="L157" s="10"/>
      <c r="M157" s="10"/>
      <c r="N157" s="10"/>
      <c r="O157" s="71"/>
      <c r="P157" s="88">
        <f t="shared" si="139"/>
        <v>1</v>
      </c>
      <c r="Q157" s="28">
        <f t="shared" si="140"/>
        <v>4500</v>
      </c>
      <c r="R157" s="28">
        <f t="shared" si="141"/>
        <v>4500</v>
      </c>
      <c r="S157" s="169" t="s">
        <v>500</v>
      </c>
    </row>
    <row r="158" spans="1:19">
      <c r="A158" s="45" t="s">
        <v>381</v>
      </c>
      <c r="B158" s="59" t="s">
        <v>382</v>
      </c>
      <c r="C158" s="61" t="s">
        <v>123</v>
      </c>
      <c r="D158" s="8">
        <v>1</v>
      </c>
      <c r="E158" s="9">
        <v>2000</v>
      </c>
      <c r="F158" s="10">
        <f t="shared" si="97"/>
        <v>2000</v>
      </c>
      <c r="G158" s="118"/>
      <c r="H158" s="179"/>
      <c r="I158" s="128"/>
      <c r="J158" s="20"/>
      <c r="K158" s="82"/>
      <c r="L158" s="10"/>
      <c r="M158" s="10"/>
      <c r="N158" s="10"/>
      <c r="O158" s="71"/>
      <c r="P158" s="88">
        <f t="shared" si="139"/>
        <v>1</v>
      </c>
      <c r="Q158" s="28">
        <f t="shared" si="140"/>
        <v>2000</v>
      </c>
      <c r="R158" s="28">
        <f t="shared" si="141"/>
        <v>2000</v>
      </c>
      <c r="S158" s="169" t="s">
        <v>500</v>
      </c>
    </row>
    <row r="159" spans="1:19">
      <c r="A159" s="43" t="s">
        <v>383</v>
      </c>
      <c r="B159" s="97" t="s">
        <v>384</v>
      </c>
      <c r="C159" s="62"/>
      <c r="D159" s="11"/>
      <c r="E159" s="12"/>
      <c r="F159" s="13"/>
      <c r="G159" s="117"/>
      <c r="H159" s="131"/>
      <c r="I159" s="122"/>
      <c r="J159" s="22"/>
      <c r="K159" s="79"/>
      <c r="L159" s="12"/>
      <c r="M159" s="12"/>
      <c r="N159" s="12"/>
      <c r="O159" s="68"/>
      <c r="P159" s="86"/>
      <c r="Q159" s="29"/>
      <c r="R159" s="29"/>
      <c r="S159" s="44"/>
    </row>
    <row r="160" spans="1:19" s="34" customFormat="1" ht="75">
      <c r="A160" s="45" t="s">
        <v>121</v>
      </c>
      <c r="B160" s="59" t="s">
        <v>385</v>
      </c>
      <c r="C160" s="61" t="s">
        <v>123</v>
      </c>
      <c r="D160" s="8">
        <v>1</v>
      </c>
      <c r="E160" s="9">
        <v>12000</v>
      </c>
      <c r="F160" s="9">
        <f t="shared" ref="F160:F191" si="142">D160*E160</f>
        <v>12000</v>
      </c>
      <c r="G160" s="118"/>
      <c r="H160" s="134" t="s">
        <v>386</v>
      </c>
      <c r="I160" s="126" t="s">
        <v>93</v>
      </c>
      <c r="J160" s="31" t="s">
        <v>19</v>
      </c>
      <c r="K160" s="83">
        <v>1</v>
      </c>
      <c r="L160" s="32">
        <v>0</v>
      </c>
      <c r="M160" s="32">
        <v>0</v>
      </c>
      <c r="N160" s="32">
        <f t="shared" ref="N160" si="143">L160*K160</f>
        <v>0</v>
      </c>
      <c r="O160" s="73">
        <f t="shared" ref="O160" si="144">M160*K160</f>
        <v>0</v>
      </c>
      <c r="P160" s="90"/>
      <c r="Q160" s="33"/>
      <c r="R160" s="33">
        <v>0</v>
      </c>
      <c r="S160" s="50" t="s">
        <v>509</v>
      </c>
    </row>
    <row r="161" spans="1:19">
      <c r="A161" s="45">
        <f t="shared" si="102"/>
        <v>2</v>
      </c>
      <c r="B161" s="60" t="s">
        <v>387</v>
      </c>
      <c r="C161" s="61" t="s">
        <v>123</v>
      </c>
      <c r="D161" s="8">
        <v>1</v>
      </c>
      <c r="E161" s="9">
        <v>9000</v>
      </c>
      <c r="F161" s="10">
        <f t="shared" si="142"/>
        <v>9000</v>
      </c>
      <c r="G161" s="118"/>
      <c r="H161" s="179" t="s">
        <v>158</v>
      </c>
      <c r="I161" s="128"/>
      <c r="J161" s="20"/>
      <c r="K161" s="82"/>
      <c r="L161" s="10"/>
      <c r="M161" s="10"/>
      <c r="N161" s="10"/>
      <c r="O161" s="71"/>
      <c r="P161" s="88">
        <f t="shared" ref="P161:P162" si="145">D161</f>
        <v>1</v>
      </c>
      <c r="Q161" s="28">
        <f t="shared" ref="Q161:Q162" si="146">E161</f>
        <v>9000</v>
      </c>
      <c r="R161" s="33">
        <f t="shared" ref="R161:R173" si="147">ROUND(P161*Q161,0)</f>
        <v>9000</v>
      </c>
      <c r="S161" s="169" t="s">
        <v>500</v>
      </c>
    </row>
    <row r="162" spans="1:19">
      <c r="A162" s="45">
        <f t="shared" si="102"/>
        <v>3</v>
      </c>
      <c r="B162" s="60" t="s">
        <v>388</v>
      </c>
      <c r="C162" s="61" t="s">
        <v>123</v>
      </c>
      <c r="D162" s="8">
        <v>1</v>
      </c>
      <c r="E162" s="9">
        <v>9000</v>
      </c>
      <c r="F162" s="10">
        <f t="shared" si="142"/>
        <v>9000</v>
      </c>
      <c r="G162" s="118"/>
      <c r="H162" s="179"/>
      <c r="I162" s="128"/>
      <c r="J162" s="20"/>
      <c r="K162" s="82"/>
      <c r="L162" s="10"/>
      <c r="M162" s="10"/>
      <c r="N162" s="10"/>
      <c r="O162" s="71"/>
      <c r="P162" s="88">
        <f t="shared" si="145"/>
        <v>1</v>
      </c>
      <c r="Q162" s="28">
        <f t="shared" si="146"/>
        <v>9000</v>
      </c>
      <c r="R162" s="33">
        <f t="shared" si="147"/>
        <v>9000</v>
      </c>
      <c r="S162" s="169" t="s">
        <v>500</v>
      </c>
    </row>
    <row r="163" spans="1:19" ht="48.6">
      <c r="A163" s="45">
        <f t="shared" si="102"/>
        <v>4</v>
      </c>
      <c r="B163" s="60" t="s">
        <v>389</v>
      </c>
      <c r="C163" s="61" t="s">
        <v>141</v>
      </c>
      <c r="D163" s="8">
        <v>1</v>
      </c>
      <c r="E163" s="9">
        <v>9000</v>
      </c>
      <c r="F163" s="10">
        <f t="shared" si="142"/>
        <v>9000</v>
      </c>
      <c r="G163" s="118" t="s">
        <v>390</v>
      </c>
      <c r="H163" s="179" t="s">
        <v>391</v>
      </c>
      <c r="I163" s="125" t="s">
        <v>94</v>
      </c>
      <c r="J163" s="18" t="s">
        <v>26</v>
      </c>
      <c r="K163" s="78">
        <v>1</v>
      </c>
      <c r="L163" s="19">
        <v>4320</v>
      </c>
      <c r="M163" s="19">
        <v>7200</v>
      </c>
      <c r="N163" s="19">
        <f t="shared" ref="N163:N173" si="148">L163*K163</f>
        <v>4320</v>
      </c>
      <c r="O163" s="67">
        <f t="shared" ref="O163:O173" si="149">M163*K163</f>
        <v>7200</v>
      </c>
      <c r="P163" s="85">
        <f t="shared" ref="P163:P173" si="150">K163</f>
        <v>1</v>
      </c>
      <c r="Q163" s="28">
        <f t="shared" ref="Q163:Q173" si="151">ROUND((L163+M163)/2,0)</f>
        <v>5760</v>
      </c>
      <c r="R163" s="28">
        <f t="shared" si="147"/>
        <v>5760</v>
      </c>
      <c r="S163" s="46" t="s">
        <v>505</v>
      </c>
    </row>
    <row r="164" spans="1:19" ht="97.2">
      <c r="A164" s="45">
        <f t="shared" si="102"/>
        <v>5</v>
      </c>
      <c r="B164" s="60" t="s">
        <v>392</v>
      </c>
      <c r="C164" s="61" t="s">
        <v>128</v>
      </c>
      <c r="D164" s="8">
        <v>5.5</v>
      </c>
      <c r="E164" s="9">
        <v>3000</v>
      </c>
      <c r="F164" s="10">
        <f t="shared" si="142"/>
        <v>16500</v>
      </c>
      <c r="G164" s="118"/>
      <c r="H164" s="179"/>
      <c r="I164" s="125" t="s">
        <v>95</v>
      </c>
      <c r="J164" s="18" t="s">
        <v>21</v>
      </c>
      <c r="K164" s="78">
        <v>6.4</v>
      </c>
      <c r="L164" s="19">
        <v>2800</v>
      </c>
      <c r="M164" s="19">
        <v>3300</v>
      </c>
      <c r="N164" s="19">
        <f t="shared" si="148"/>
        <v>17920</v>
      </c>
      <c r="O164" s="67">
        <f t="shared" si="149"/>
        <v>21120</v>
      </c>
      <c r="P164" s="90">
        <v>5.5</v>
      </c>
      <c r="Q164" s="33">
        <f>E164</f>
        <v>3000</v>
      </c>
      <c r="R164" s="33">
        <f t="shared" si="147"/>
        <v>16500</v>
      </c>
      <c r="S164" s="50" t="s">
        <v>580</v>
      </c>
    </row>
    <row r="165" spans="1:19" ht="79.2" customHeight="1">
      <c r="A165" s="45">
        <f t="shared" si="102"/>
        <v>6</v>
      </c>
      <c r="B165" s="59" t="s">
        <v>393</v>
      </c>
      <c r="C165" s="61" t="s">
        <v>123</v>
      </c>
      <c r="D165" s="8">
        <v>1</v>
      </c>
      <c r="E165" s="9">
        <v>15000</v>
      </c>
      <c r="F165" s="10">
        <f t="shared" si="142"/>
        <v>15000</v>
      </c>
      <c r="G165" s="118"/>
      <c r="H165" s="134" t="s">
        <v>394</v>
      </c>
      <c r="I165" s="125" t="s">
        <v>96</v>
      </c>
      <c r="J165" s="18" t="s">
        <v>19</v>
      </c>
      <c r="K165" s="78">
        <v>1</v>
      </c>
      <c r="L165" s="19">
        <v>0</v>
      </c>
      <c r="M165" s="19">
        <v>0</v>
      </c>
      <c r="N165" s="19">
        <f t="shared" si="148"/>
        <v>0</v>
      </c>
      <c r="O165" s="67">
        <f t="shared" si="149"/>
        <v>0</v>
      </c>
      <c r="P165" s="90"/>
      <c r="Q165" s="33"/>
      <c r="R165" s="33">
        <v>0</v>
      </c>
      <c r="S165" s="50" t="s">
        <v>509</v>
      </c>
    </row>
    <row r="166" spans="1:19" ht="65.400000000000006" customHeight="1">
      <c r="A166" s="45">
        <f t="shared" si="102"/>
        <v>7</v>
      </c>
      <c r="B166" s="60" t="s">
        <v>395</v>
      </c>
      <c r="C166" s="61" t="s">
        <v>123</v>
      </c>
      <c r="D166" s="8">
        <v>1</v>
      </c>
      <c r="E166" s="9">
        <v>12000</v>
      </c>
      <c r="F166" s="10">
        <f t="shared" si="142"/>
        <v>12000</v>
      </c>
      <c r="G166" s="118"/>
      <c r="H166" s="180" t="s">
        <v>396</v>
      </c>
      <c r="I166" s="125" t="s">
        <v>97</v>
      </c>
      <c r="J166" s="18" t="s">
        <v>19</v>
      </c>
      <c r="K166" s="78">
        <v>1</v>
      </c>
      <c r="L166" s="19">
        <v>4000</v>
      </c>
      <c r="M166" s="19">
        <v>8000</v>
      </c>
      <c r="N166" s="19">
        <f t="shared" si="148"/>
        <v>4000</v>
      </c>
      <c r="O166" s="67">
        <f t="shared" si="149"/>
        <v>8000</v>
      </c>
      <c r="P166" s="90">
        <f t="shared" si="150"/>
        <v>1</v>
      </c>
      <c r="Q166" s="33">
        <f t="shared" si="151"/>
        <v>6000</v>
      </c>
      <c r="R166" s="33">
        <f t="shared" si="147"/>
        <v>6000</v>
      </c>
      <c r="S166" s="50" t="s">
        <v>505</v>
      </c>
    </row>
    <row r="167" spans="1:19" ht="68.25" customHeight="1">
      <c r="A167" s="45">
        <f t="shared" si="102"/>
        <v>8</v>
      </c>
      <c r="B167" s="60" t="s">
        <v>397</v>
      </c>
      <c r="C167" s="61" t="s">
        <v>123</v>
      </c>
      <c r="D167" s="8">
        <v>1</v>
      </c>
      <c r="E167" s="9">
        <v>12000</v>
      </c>
      <c r="F167" s="10">
        <f t="shared" si="142"/>
        <v>12000</v>
      </c>
      <c r="G167" s="118"/>
      <c r="H167" s="180"/>
      <c r="I167" s="125" t="s">
        <v>96</v>
      </c>
      <c r="J167" s="18" t="s">
        <v>19</v>
      </c>
      <c r="K167" s="78">
        <v>1</v>
      </c>
      <c r="L167" s="19">
        <v>0</v>
      </c>
      <c r="M167" s="19">
        <v>0</v>
      </c>
      <c r="N167" s="19">
        <f t="shared" si="148"/>
        <v>0</v>
      </c>
      <c r="O167" s="67">
        <f t="shared" si="149"/>
        <v>0</v>
      </c>
      <c r="P167" s="90"/>
      <c r="Q167" s="33"/>
      <c r="R167" s="33">
        <v>0</v>
      </c>
      <c r="S167" s="50" t="s">
        <v>509</v>
      </c>
    </row>
    <row r="168" spans="1:19" ht="97.2">
      <c r="A168" s="45">
        <f t="shared" si="102"/>
        <v>9</v>
      </c>
      <c r="B168" s="60" t="s">
        <v>398</v>
      </c>
      <c r="C168" s="61" t="s">
        <v>128</v>
      </c>
      <c r="D168" s="8">
        <v>7.5</v>
      </c>
      <c r="E168" s="9">
        <v>3000</v>
      </c>
      <c r="F168" s="10">
        <f t="shared" si="142"/>
        <v>22500</v>
      </c>
      <c r="G168" s="118"/>
      <c r="H168" s="134" t="s">
        <v>399</v>
      </c>
      <c r="I168" s="125" t="s">
        <v>98</v>
      </c>
      <c r="J168" s="18" t="s">
        <v>21</v>
      </c>
      <c r="K168" s="78">
        <v>7.7</v>
      </c>
      <c r="L168" s="19">
        <v>2800</v>
      </c>
      <c r="M168" s="19">
        <v>3300</v>
      </c>
      <c r="N168" s="19">
        <f t="shared" si="148"/>
        <v>21560</v>
      </c>
      <c r="O168" s="67">
        <f t="shared" si="149"/>
        <v>25410</v>
      </c>
      <c r="P168" s="90">
        <v>7.5</v>
      </c>
      <c r="Q168" s="33">
        <f>E168</f>
        <v>3000</v>
      </c>
      <c r="R168" s="33">
        <f t="shared" ref="R168" si="152">ROUND(P168*Q168,0)</f>
        <v>22500</v>
      </c>
      <c r="S168" s="50" t="s">
        <v>580</v>
      </c>
    </row>
    <row r="169" spans="1:19" ht="85.2" customHeight="1">
      <c r="A169" s="45">
        <f t="shared" si="102"/>
        <v>10</v>
      </c>
      <c r="B169" s="60" t="s">
        <v>400</v>
      </c>
      <c r="C169" s="61" t="s">
        <v>123</v>
      </c>
      <c r="D169" s="8">
        <v>1</v>
      </c>
      <c r="E169" s="9">
        <v>18000</v>
      </c>
      <c r="F169" s="10">
        <f t="shared" si="142"/>
        <v>18000</v>
      </c>
      <c r="G169" s="118"/>
      <c r="H169" s="134" t="s">
        <v>401</v>
      </c>
      <c r="I169" s="125" t="s">
        <v>96</v>
      </c>
      <c r="J169" s="18" t="s">
        <v>19</v>
      </c>
      <c r="K169" s="78">
        <v>1</v>
      </c>
      <c r="L169" s="19">
        <v>0</v>
      </c>
      <c r="M169" s="19">
        <v>0</v>
      </c>
      <c r="N169" s="19">
        <f t="shared" si="148"/>
        <v>0</v>
      </c>
      <c r="O169" s="67">
        <f t="shared" si="149"/>
        <v>0</v>
      </c>
      <c r="P169" s="90"/>
      <c r="Q169" s="33"/>
      <c r="R169" s="33">
        <v>0</v>
      </c>
      <c r="S169" s="50" t="s">
        <v>509</v>
      </c>
    </row>
    <row r="170" spans="1:19" ht="69" customHeight="1">
      <c r="A170" s="45">
        <f t="shared" ref="A170:A191" si="153">SUM(A169+1)</f>
        <v>11</v>
      </c>
      <c r="B170" s="60" t="s">
        <v>402</v>
      </c>
      <c r="C170" s="61" t="s">
        <v>123</v>
      </c>
      <c r="D170" s="8">
        <v>1</v>
      </c>
      <c r="E170" s="9">
        <v>15000</v>
      </c>
      <c r="F170" s="10">
        <f t="shared" si="142"/>
        <v>15000</v>
      </c>
      <c r="G170" s="118"/>
      <c r="H170" s="180" t="s">
        <v>396</v>
      </c>
      <c r="I170" s="125"/>
      <c r="J170" s="18" t="s">
        <v>19</v>
      </c>
      <c r="K170" s="78">
        <v>1</v>
      </c>
      <c r="L170" s="19">
        <v>6500</v>
      </c>
      <c r="M170" s="19">
        <v>12000</v>
      </c>
      <c r="N170" s="19">
        <f t="shared" si="148"/>
        <v>6500</v>
      </c>
      <c r="O170" s="67">
        <f t="shared" si="149"/>
        <v>12000</v>
      </c>
      <c r="P170" s="90">
        <f t="shared" si="150"/>
        <v>1</v>
      </c>
      <c r="Q170" s="33">
        <f t="shared" si="151"/>
        <v>9250</v>
      </c>
      <c r="R170" s="33">
        <f t="shared" si="147"/>
        <v>9250</v>
      </c>
      <c r="S170" s="50" t="s">
        <v>505</v>
      </c>
    </row>
    <row r="171" spans="1:19" ht="58.8" customHeight="1">
      <c r="A171" s="45">
        <f t="shared" si="153"/>
        <v>12</v>
      </c>
      <c r="B171" s="60" t="s">
        <v>403</v>
      </c>
      <c r="C171" s="61" t="s">
        <v>123</v>
      </c>
      <c r="D171" s="8">
        <v>1</v>
      </c>
      <c r="E171" s="9">
        <v>15000</v>
      </c>
      <c r="F171" s="10">
        <f t="shared" si="142"/>
        <v>15000</v>
      </c>
      <c r="G171" s="118"/>
      <c r="H171" s="180"/>
      <c r="I171" s="125" t="s">
        <v>96</v>
      </c>
      <c r="J171" s="18" t="s">
        <v>19</v>
      </c>
      <c r="K171" s="78">
        <v>1</v>
      </c>
      <c r="L171" s="19">
        <v>0</v>
      </c>
      <c r="M171" s="19">
        <v>0</v>
      </c>
      <c r="N171" s="19">
        <f t="shared" si="148"/>
        <v>0</v>
      </c>
      <c r="O171" s="67">
        <f t="shared" si="149"/>
        <v>0</v>
      </c>
      <c r="P171" s="90"/>
      <c r="Q171" s="33"/>
      <c r="R171" s="33">
        <v>0</v>
      </c>
      <c r="S171" s="50" t="s">
        <v>509</v>
      </c>
    </row>
    <row r="172" spans="1:19" ht="48.6">
      <c r="A172" s="45">
        <f t="shared" si="153"/>
        <v>13</v>
      </c>
      <c r="B172" s="60" t="s">
        <v>404</v>
      </c>
      <c r="C172" s="61" t="s">
        <v>141</v>
      </c>
      <c r="D172" s="8">
        <v>1</v>
      </c>
      <c r="E172" s="9">
        <v>9500</v>
      </c>
      <c r="F172" s="10">
        <f t="shared" si="142"/>
        <v>9500</v>
      </c>
      <c r="G172" s="118" t="s">
        <v>390</v>
      </c>
      <c r="H172" s="179" t="s">
        <v>405</v>
      </c>
      <c r="I172" s="125" t="s">
        <v>99</v>
      </c>
      <c r="J172" s="18" t="s">
        <v>26</v>
      </c>
      <c r="K172" s="78">
        <v>1</v>
      </c>
      <c r="L172" s="19">
        <v>6600</v>
      </c>
      <c r="M172" s="19">
        <v>9000</v>
      </c>
      <c r="N172" s="19">
        <f t="shared" si="148"/>
        <v>6600</v>
      </c>
      <c r="O172" s="67">
        <f t="shared" si="149"/>
        <v>9000</v>
      </c>
      <c r="P172" s="85">
        <f t="shared" si="150"/>
        <v>1</v>
      </c>
      <c r="Q172" s="28">
        <f t="shared" si="151"/>
        <v>7800</v>
      </c>
      <c r="R172" s="28">
        <f t="shared" si="147"/>
        <v>7800</v>
      </c>
      <c r="S172" s="46" t="s">
        <v>505</v>
      </c>
    </row>
    <row r="173" spans="1:19" ht="48.6">
      <c r="A173" s="45">
        <f t="shared" si="153"/>
        <v>14</v>
      </c>
      <c r="B173" s="60" t="s">
        <v>406</v>
      </c>
      <c r="C173" s="61" t="s">
        <v>128</v>
      </c>
      <c r="D173" s="8">
        <v>8.1</v>
      </c>
      <c r="E173" s="9">
        <v>3500</v>
      </c>
      <c r="F173" s="10">
        <f t="shared" si="142"/>
        <v>28350</v>
      </c>
      <c r="G173" s="118"/>
      <c r="H173" s="179"/>
      <c r="I173" s="125" t="s">
        <v>100</v>
      </c>
      <c r="J173" s="18" t="s">
        <v>21</v>
      </c>
      <c r="K173" s="78">
        <v>8.3000000000000007</v>
      </c>
      <c r="L173" s="19">
        <v>2800</v>
      </c>
      <c r="M173" s="19">
        <v>3300</v>
      </c>
      <c r="N173" s="19">
        <f t="shared" si="148"/>
        <v>23240.000000000004</v>
      </c>
      <c r="O173" s="67">
        <f t="shared" si="149"/>
        <v>27390.000000000004</v>
      </c>
      <c r="P173" s="85">
        <f t="shared" si="150"/>
        <v>8.3000000000000007</v>
      </c>
      <c r="Q173" s="28">
        <f t="shared" si="151"/>
        <v>3050</v>
      </c>
      <c r="R173" s="28">
        <f t="shared" si="147"/>
        <v>25315</v>
      </c>
      <c r="S173" s="46" t="s">
        <v>505</v>
      </c>
    </row>
    <row r="174" spans="1:19">
      <c r="A174" s="45">
        <f t="shared" si="153"/>
        <v>15</v>
      </c>
      <c r="B174" s="60" t="s">
        <v>407</v>
      </c>
      <c r="C174" s="61" t="s">
        <v>141</v>
      </c>
      <c r="D174" s="8">
        <v>1</v>
      </c>
      <c r="E174" s="9">
        <v>12000</v>
      </c>
      <c r="F174" s="10">
        <f t="shared" si="142"/>
        <v>12000</v>
      </c>
      <c r="G174" s="118" t="s">
        <v>390</v>
      </c>
      <c r="H174" s="133" t="s">
        <v>158</v>
      </c>
      <c r="I174" s="128"/>
      <c r="J174" s="20"/>
      <c r="K174" s="82"/>
      <c r="L174" s="10"/>
      <c r="M174" s="10"/>
      <c r="N174" s="10"/>
      <c r="O174" s="71"/>
      <c r="P174" s="88">
        <f t="shared" ref="P174" si="154">D174</f>
        <v>1</v>
      </c>
      <c r="Q174" s="28">
        <f t="shared" ref="Q174" si="155">E174</f>
        <v>12000</v>
      </c>
      <c r="R174" s="33">
        <f t="shared" ref="R174:R178" si="156">ROUND(P174*Q174,0)</f>
        <v>12000</v>
      </c>
      <c r="S174" s="169" t="s">
        <v>500</v>
      </c>
    </row>
    <row r="175" spans="1:19" ht="81.599999999999994" customHeight="1">
      <c r="A175" s="45">
        <f t="shared" si="153"/>
        <v>16</v>
      </c>
      <c r="B175" s="60" t="s">
        <v>408</v>
      </c>
      <c r="C175" s="61" t="s">
        <v>123</v>
      </c>
      <c r="D175" s="8">
        <v>1</v>
      </c>
      <c r="E175" s="9">
        <v>12000</v>
      </c>
      <c r="F175" s="10">
        <f t="shared" si="142"/>
        <v>12000</v>
      </c>
      <c r="G175" s="118"/>
      <c r="H175" s="134" t="s">
        <v>409</v>
      </c>
      <c r="I175" s="125" t="s">
        <v>96</v>
      </c>
      <c r="J175" s="18" t="s">
        <v>19</v>
      </c>
      <c r="K175" s="78">
        <v>1</v>
      </c>
      <c r="L175" s="19">
        <v>0</v>
      </c>
      <c r="M175" s="19">
        <v>0</v>
      </c>
      <c r="N175" s="19">
        <f>L175*K175</f>
        <v>0</v>
      </c>
      <c r="O175" s="67">
        <f>M175*K175</f>
        <v>0</v>
      </c>
      <c r="P175" s="85"/>
      <c r="Q175" s="33"/>
      <c r="R175" s="33">
        <v>0</v>
      </c>
      <c r="S175" s="50" t="s">
        <v>509</v>
      </c>
    </row>
    <row r="176" spans="1:19" ht="105.6" customHeight="1">
      <c r="A176" s="45">
        <f t="shared" si="153"/>
        <v>17</v>
      </c>
      <c r="B176" s="60" t="s">
        <v>410</v>
      </c>
      <c r="C176" s="61" t="s">
        <v>123</v>
      </c>
      <c r="D176" s="8">
        <v>1</v>
      </c>
      <c r="E176" s="9">
        <v>9000</v>
      </c>
      <c r="F176" s="10">
        <f t="shared" si="142"/>
        <v>9000</v>
      </c>
      <c r="G176" s="118"/>
      <c r="H176" s="180" t="s">
        <v>396</v>
      </c>
      <c r="I176" s="125"/>
      <c r="J176" s="18" t="s">
        <v>19</v>
      </c>
      <c r="K176" s="78">
        <v>1</v>
      </c>
      <c r="L176" s="19">
        <v>6500</v>
      </c>
      <c r="M176" s="19">
        <v>12000</v>
      </c>
      <c r="N176" s="19">
        <f>L176*K176</f>
        <v>6500</v>
      </c>
      <c r="O176" s="67">
        <f>M176*K176</f>
        <v>12000</v>
      </c>
      <c r="P176" s="90">
        <f t="shared" ref="P176" si="157">K176</f>
        <v>1</v>
      </c>
      <c r="Q176" s="33">
        <f>E176</f>
        <v>9000</v>
      </c>
      <c r="R176" s="33">
        <f t="shared" ref="R176" si="158">ROUND(P176*Q176,0)</f>
        <v>9000</v>
      </c>
      <c r="S176" s="50" t="s">
        <v>581</v>
      </c>
    </row>
    <row r="177" spans="1:19" ht="32.4">
      <c r="A177" s="45">
        <f t="shared" si="153"/>
        <v>18</v>
      </c>
      <c r="B177" s="60" t="s">
        <v>411</v>
      </c>
      <c r="C177" s="61" t="s">
        <v>123</v>
      </c>
      <c r="D177" s="8">
        <v>1</v>
      </c>
      <c r="E177" s="9">
        <v>9000</v>
      </c>
      <c r="F177" s="10">
        <f t="shared" si="142"/>
        <v>9000</v>
      </c>
      <c r="G177" s="118"/>
      <c r="H177" s="180"/>
      <c r="I177" s="125" t="s">
        <v>96</v>
      </c>
      <c r="J177" s="18" t="s">
        <v>19</v>
      </c>
      <c r="K177" s="78">
        <v>1</v>
      </c>
      <c r="L177" s="19">
        <v>0</v>
      </c>
      <c r="M177" s="19">
        <v>0</v>
      </c>
      <c r="N177" s="19">
        <f>L177*K177</f>
        <v>0</v>
      </c>
      <c r="O177" s="67">
        <f>M177*K177</f>
        <v>0</v>
      </c>
      <c r="P177" s="85"/>
      <c r="Q177" s="33"/>
      <c r="R177" s="33">
        <v>0</v>
      </c>
      <c r="S177" s="50" t="s">
        <v>509</v>
      </c>
    </row>
    <row r="178" spans="1:19" ht="48.6">
      <c r="A178" s="45">
        <f t="shared" si="153"/>
        <v>19</v>
      </c>
      <c r="B178" s="60" t="s">
        <v>412</v>
      </c>
      <c r="C178" s="61" t="s">
        <v>141</v>
      </c>
      <c r="D178" s="8">
        <v>1</v>
      </c>
      <c r="E178" s="9">
        <v>10000</v>
      </c>
      <c r="F178" s="10">
        <f t="shared" si="142"/>
        <v>10000</v>
      </c>
      <c r="G178" s="118" t="s">
        <v>390</v>
      </c>
      <c r="H178" s="134" t="s">
        <v>413</v>
      </c>
      <c r="I178" s="125" t="s">
        <v>101</v>
      </c>
      <c r="J178" s="18" t="s">
        <v>26</v>
      </c>
      <c r="K178" s="78">
        <v>1</v>
      </c>
      <c r="L178" s="19">
        <v>3900</v>
      </c>
      <c r="M178" s="19">
        <v>9000</v>
      </c>
      <c r="N178" s="19">
        <f>L178*K178</f>
        <v>3900</v>
      </c>
      <c r="O178" s="67">
        <f>M178*K178</f>
        <v>9000</v>
      </c>
      <c r="P178" s="85">
        <f t="shared" ref="P178" si="159">K178</f>
        <v>1</v>
      </c>
      <c r="Q178" s="28">
        <f t="shared" ref="Q178" si="160">ROUND((L178+M178)/2,0)</f>
        <v>6450</v>
      </c>
      <c r="R178" s="28">
        <f t="shared" si="156"/>
        <v>6450</v>
      </c>
      <c r="S178" s="46" t="s">
        <v>505</v>
      </c>
    </row>
    <row r="179" spans="1:19">
      <c r="A179" s="45">
        <f t="shared" si="153"/>
        <v>20</v>
      </c>
      <c r="B179" s="60" t="s">
        <v>414</v>
      </c>
      <c r="C179" s="61" t="s">
        <v>128</v>
      </c>
      <c r="D179" s="8">
        <v>5.6</v>
      </c>
      <c r="E179" s="9">
        <v>3500</v>
      </c>
      <c r="F179" s="10">
        <f t="shared" si="142"/>
        <v>19600</v>
      </c>
      <c r="G179" s="118"/>
      <c r="H179" s="133" t="s">
        <v>158</v>
      </c>
      <c r="I179" s="128"/>
      <c r="J179" s="20"/>
      <c r="K179" s="82"/>
      <c r="L179" s="10"/>
      <c r="M179" s="10"/>
      <c r="N179" s="10"/>
      <c r="O179" s="71"/>
      <c r="P179" s="88">
        <f t="shared" ref="P179" si="161">D179</f>
        <v>5.6</v>
      </c>
      <c r="Q179" s="28">
        <f t="shared" ref="Q179" si="162">E179</f>
        <v>3500</v>
      </c>
      <c r="R179" s="33">
        <f t="shared" ref="R179:R190" si="163">ROUND(P179*Q179,0)</f>
        <v>19600</v>
      </c>
      <c r="S179" s="169" t="s">
        <v>500</v>
      </c>
    </row>
    <row r="180" spans="1:19" ht="85.2" customHeight="1">
      <c r="A180" s="45">
        <f t="shared" si="153"/>
        <v>21</v>
      </c>
      <c r="B180" s="60" t="s">
        <v>415</v>
      </c>
      <c r="C180" s="61" t="s">
        <v>141</v>
      </c>
      <c r="D180" s="8">
        <v>1</v>
      </c>
      <c r="E180" s="9">
        <v>6500</v>
      </c>
      <c r="F180" s="10">
        <f t="shared" si="142"/>
        <v>6500</v>
      </c>
      <c r="G180" s="118"/>
      <c r="H180" s="134" t="s">
        <v>416</v>
      </c>
      <c r="I180" s="125" t="s">
        <v>96</v>
      </c>
      <c r="J180" s="18" t="s">
        <v>26</v>
      </c>
      <c r="K180" s="78">
        <v>1</v>
      </c>
      <c r="L180" s="19">
        <v>0</v>
      </c>
      <c r="M180" s="19">
        <v>0</v>
      </c>
      <c r="N180" s="19">
        <f t="shared" ref="N180:N186" si="164">L180*K180</f>
        <v>0</v>
      </c>
      <c r="O180" s="67">
        <f t="shared" ref="O180:O186" si="165">M180*K180</f>
        <v>0</v>
      </c>
      <c r="P180" s="85"/>
      <c r="Q180" s="33"/>
      <c r="R180" s="33">
        <v>0</v>
      </c>
      <c r="S180" s="50" t="s">
        <v>509</v>
      </c>
    </row>
    <row r="181" spans="1:19" ht="98.4" customHeight="1">
      <c r="A181" s="45">
        <f t="shared" si="153"/>
        <v>22</v>
      </c>
      <c r="B181" s="60" t="s">
        <v>417</v>
      </c>
      <c r="C181" s="61" t="s">
        <v>123</v>
      </c>
      <c r="D181" s="8">
        <v>1</v>
      </c>
      <c r="E181" s="9">
        <v>8000</v>
      </c>
      <c r="F181" s="10">
        <f t="shared" si="142"/>
        <v>8000</v>
      </c>
      <c r="G181" s="118"/>
      <c r="H181" s="180" t="s">
        <v>396</v>
      </c>
      <c r="I181" s="125"/>
      <c r="J181" s="18" t="s">
        <v>19</v>
      </c>
      <c r="K181" s="78">
        <v>1</v>
      </c>
      <c r="L181" s="19">
        <v>6000</v>
      </c>
      <c r="M181" s="19">
        <v>12000</v>
      </c>
      <c r="N181" s="19">
        <f t="shared" si="164"/>
        <v>6000</v>
      </c>
      <c r="O181" s="67">
        <f t="shared" si="165"/>
        <v>12000</v>
      </c>
      <c r="P181" s="90">
        <f t="shared" ref="P181:P190" si="166">K181</f>
        <v>1</v>
      </c>
      <c r="Q181" s="33">
        <f>E181</f>
        <v>8000</v>
      </c>
      <c r="R181" s="33">
        <f t="shared" ref="R181" si="167">ROUND(P181*Q181,0)</f>
        <v>8000</v>
      </c>
      <c r="S181" s="50" t="s">
        <v>511</v>
      </c>
    </row>
    <row r="182" spans="1:19" ht="32.4">
      <c r="A182" s="45">
        <f t="shared" si="153"/>
        <v>23</v>
      </c>
      <c r="B182" s="60" t="s">
        <v>418</v>
      </c>
      <c r="C182" s="61" t="s">
        <v>123</v>
      </c>
      <c r="D182" s="8">
        <v>1</v>
      </c>
      <c r="E182" s="9">
        <v>8000</v>
      </c>
      <c r="F182" s="10">
        <f t="shared" si="142"/>
        <v>8000</v>
      </c>
      <c r="G182" s="118"/>
      <c r="H182" s="180"/>
      <c r="I182" s="125" t="s">
        <v>96</v>
      </c>
      <c r="J182" s="18" t="s">
        <v>19</v>
      </c>
      <c r="K182" s="78">
        <v>1</v>
      </c>
      <c r="L182" s="19">
        <v>0</v>
      </c>
      <c r="M182" s="19">
        <v>0</v>
      </c>
      <c r="N182" s="19">
        <f t="shared" si="164"/>
        <v>0</v>
      </c>
      <c r="O182" s="67">
        <f t="shared" si="165"/>
        <v>0</v>
      </c>
      <c r="P182" s="90"/>
      <c r="Q182" s="33"/>
      <c r="R182" s="33">
        <v>0</v>
      </c>
      <c r="S182" s="50" t="s">
        <v>509</v>
      </c>
    </row>
    <row r="183" spans="1:19" ht="48.6">
      <c r="A183" s="45">
        <f t="shared" si="153"/>
        <v>24</v>
      </c>
      <c r="B183" s="60" t="s">
        <v>419</v>
      </c>
      <c r="C183" s="61" t="s">
        <v>141</v>
      </c>
      <c r="D183" s="8">
        <v>1</v>
      </c>
      <c r="E183" s="9">
        <v>9000</v>
      </c>
      <c r="F183" s="10">
        <f t="shared" si="142"/>
        <v>9000</v>
      </c>
      <c r="G183" s="118"/>
      <c r="H183" s="182" t="s">
        <v>420</v>
      </c>
      <c r="I183" s="125" t="s">
        <v>102</v>
      </c>
      <c r="J183" s="18" t="s">
        <v>26</v>
      </c>
      <c r="K183" s="78">
        <v>1</v>
      </c>
      <c r="L183" s="19">
        <v>3300</v>
      </c>
      <c r="M183" s="19">
        <v>9000</v>
      </c>
      <c r="N183" s="19">
        <f t="shared" si="164"/>
        <v>3300</v>
      </c>
      <c r="O183" s="67">
        <f t="shared" si="165"/>
        <v>9000</v>
      </c>
      <c r="P183" s="85">
        <f t="shared" si="166"/>
        <v>1</v>
      </c>
      <c r="Q183" s="28">
        <f t="shared" ref="Q183:Q190" si="168">ROUND((L183+M183)/2,0)</f>
        <v>6150</v>
      </c>
      <c r="R183" s="28">
        <f t="shared" si="163"/>
        <v>6150</v>
      </c>
      <c r="S183" s="46" t="s">
        <v>505</v>
      </c>
    </row>
    <row r="184" spans="1:19" ht="97.2">
      <c r="A184" s="45">
        <f t="shared" si="153"/>
        <v>25</v>
      </c>
      <c r="B184" s="60" t="s">
        <v>421</v>
      </c>
      <c r="C184" s="61" t="s">
        <v>128</v>
      </c>
      <c r="D184" s="8">
        <v>5.3</v>
      </c>
      <c r="E184" s="9">
        <v>3000</v>
      </c>
      <c r="F184" s="10">
        <f t="shared" si="142"/>
        <v>15900</v>
      </c>
      <c r="G184" s="118"/>
      <c r="H184" s="179"/>
      <c r="I184" s="125" t="s">
        <v>103</v>
      </c>
      <c r="J184" s="18" t="s">
        <v>21</v>
      </c>
      <c r="K184" s="78">
        <v>5.3</v>
      </c>
      <c r="L184" s="19">
        <v>2800</v>
      </c>
      <c r="M184" s="19">
        <v>3300</v>
      </c>
      <c r="N184" s="19">
        <f t="shared" si="164"/>
        <v>14840</v>
      </c>
      <c r="O184" s="67">
        <f t="shared" si="165"/>
        <v>17490</v>
      </c>
      <c r="P184" s="90">
        <f t="shared" si="166"/>
        <v>5.3</v>
      </c>
      <c r="Q184" s="33">
        <f>E184</f>
        <v>3000</v>
      </c>
      <c r="R184" s="33">
        <f t="shared" si="163"/>
        <v>15900</v>
      </c>
      <c r="S184" s="50" t="s">
        <v>510</v>
      </c>
    </row>
    <row r="185" spans="1:19" ht="79.2" customHeight="1">
      <c r="A185" s="45">
        <f t="shared" si="153"/>
        <v>26</v>
      </c>
      <c r="B185" s="60" t="s">
        <v>422</v>
      </c>
      <c r="C185" s="61" t="s">
        <v>141</v>
      </c>
      <c r="D185" s="8">
        <v>1</v>
      </c>
      <c r="E185" s="9">
        <v>7000</v>
      </c>
      <c r="F185" s="10">
        <f t="shared" si="142"/>
        <v>7000</v>
      </c>
      <c r="G185" s="118"/>
      <c r="H185" s="134" t="s">
        <v>423</v>
      </c>
      <c r="I185" s="125" t="s">
        <v>96</v>
      </c>
      <c r="J185" s="18" t="s">
        <v>26</v>
      </c>
      <c r="K185" s="78">
        <v>1</v>
      </c>
      <c r="L185" s="19">
        <v>0</v>
      </c>
      <c r="M185" s="19">
        <v>0</v>
      </c>
      <c r="N185" s="19">
        <f t="shared" si="164"/>
        <v>0</v>
      </c>
      <c r="O185" s="67">
        <f t="shared" si="165"/>
        <v>0</v>
      </c>
      <c r="P185" s="90"/>
      <c r="Q185" s="33"/>
      <c r="R185" s="33">
        <v>0</v>
      </c>
      <c r="S185" s="50" t="s">
        <v>509</v>
      </c>
    </row>
    <row r="186" spans="1:19" ht="48.6">
      <c r="A186" s="45">
        <f t="shared" si="153"/>
        <v>27</v>
      </c>
      <c r="B186" s="60" t="s">
        <v>424</v>
      </c>
      <c r="C186" s="61" t="s">
        <v>123</v>
      </c>
      <c r="D186" s="8">
        <v>1</v>
      </c>
      <c r="E186" s="9">
        <v>11000</v>
      </c>
      <c r="F186" s="10">
        <f t="shared" si="142"/>
        <v>11000</v>
      </c>
      <c r="G186" s="118"/>
      <c r="H186" s="180" t="s">
        <v>396</v>
      </c>
      <c r="I186" s="125"/>
      <c r="J186" s="18" t="s">
        <v>19</v>
      </c>
      <c r="K186" s="78">
        <v>1</v>
      </c>
      <c r="L186" s="19">
        <v>6500</v>
      </c>
      <c r="M186" s="19">
        <v>12000</v>
      </c>
      <c r="N186" s="19">
        <f t="shared" si="164"/>
        <v>6500</v>
      </c>
      <c r="O186" s="67">
        <f t="shared" si="165"/>
        <v>12000</v>
      </c>
      <c r="P186" s="85">
        <f t="shared" si="166"/>
        <v>1</v>
      </c>
      <c r="Q186" s="28">
        <f t="shared" si="168"/>
        <v>9250</v>
      </c>
      <c r="R186" s="28">
        <f t="shared" si="163"/>
        <v>9250</v>
      </c>
      <c r="S186" s="46" t="s">
        <v>505</v>
      </c>
    </row>
    <row r="187" spans="1:19" ht="82.8" customHeight="1">
      <c r="A187" s="45">
        <f t="shared" si="153"/>
        <v>28</v>
      </c>
      <c r="B187" s="60" t="s">
        <v>425</v>
      </c>
      <c r="C187" s="61" t="s">
        <v>123</v>
      </c>
      <c r="D187" s="8">
        <v>1</v>
      </c>
      <c r="E187" s="9">
        <v>11000</v>
      </c>
      <c r="F187" s="10">
        <f t="shared" si="142"/>
        <v>11000</v>
      </c>
      <c r="G187" s="118"/>
      <c r="H187" s="180"/>
      <c r="I187" s="125" t="s">
        <v>96</v>
      </c>
      <c r="J187" s="18" t="s">
        <v>19</v>
      </c>
      <c r="K187" s="78">
        <v>1</v>
      </c>
      <c r="L187" s="19">
        <v>0</v>
      </c>
      <c r="M187" s="19">
        <v>0</v>
      </c>
      <c r="N187" s="19">
        <v>0</v>
      </c>
      <c r="O187" s="67">
        <v>0</v>
      </c>
      <c r="P187" s="90"/>
      <c r="Q187" s="33"/>
      <c r="R187" s="33">
        <v>0</v>
      </c>
      <c r="S187" s="50" t="s">
        <v>509</v>
      </c>
    </row>
    <row r="188" spans="1:19" ht="48.6">
      <c r="A188" s="45">
        <f t="shared" si="153"/>
        <v>29</v>
      </c>
      <c r="B188" s="60" t="s">
        <v>426</v>
      </c>
      <c r="C188" s="61" t="s">
        <v>141</v>
      </c>
      <c r="D188" s="8">
        <v>1</v>
      </c>
      <c r="E188" s="9">
        <v>12000</v>
      </c>
      <c r="F188" s="10">
        <f t="shared" si="142"/>
        <v>12000</v>
      </c>
      <c r="G188" s="118"/>
      <c r="H188" s="182" t="s">
        <v>427</v>
      </c>
      <c r="I188" s="125" t="s">
        <v>104</v>
      </c>
      <c r="J188" s="18" t="s">
        <v>26</v>
      </c>
      <c r="K188" s="78">
        <v>1</v>
      </c>
      <c r="L188" s="19">
        <v>5400</v>
      </c>
      <c r="M188" s="19">
        <v>6000</v>
      </c>
      <c r="N188" s="19">
        <f>L188*K188</f>
        <v>5400</v>
      </c>
      <c r="O188" s="67">
        <f>M188*K188</f>
        <v>6000</v>
      </c>
      <c r="P188" s="85">
        <f t="shared" si="166"/>
        <v>1</v>
      </c>
      <c r="Q188" s="28">
        <f t="shared" si="168"/>
        <v>5700</v>
      </c>
      <c r="R188" s="28">
        <f t="shared" si="163"/>
        <v>5700</v>
      </c>
      <c r="S188" s="46" t="s">
        <v>505</v>
      </c>
    </row>
    <row r="189" spans="1:19" ht="48.6">
      <c r="A189" s="45">
        <f t="shared" si="153"/>
        <v>30</v>
      </c>
      <c r="B189" s="60" t="s">
        <v>428</v>
      </c>
      <c r="C189" s="61" t="s">
        <v>128</v>
      </c>
      <c r="D189" s="8">
        <v>5.8</v>
      </c>
      <c r="E189" s="9">
        <v>3500</v>
      </c>
      <c r="F189" s="10">
        <f t="shared" si="142"/>
        <v>20300</v>
      </c>
      <c r="G189" s="118"/>
      <c r="H189" s="179"/>
      <c r="I189" s="125" t="s">
        <v>105</v>
      </c>
      <c r="J189" s="18" t="s">
        <v>21</v>
      </c>
      <c r="K189" s="78">
        <v>7.3</v>
      </c>
      <c r="L189" s="19">
        <v>2800</v>
      </c>
      <c r="M189" s="19">
        <v>3300</v>
      </c>
      <c r="N189" s="19">
        <f>L189*K189</f>
        <v>20440</v>
      </c>
      <c r="O189" s="67">
        <f>M189*K189</f>
        <v>24090</v>
      </c>
      <c r="P189" s="85">
        <f t="shared" si="166"/>
        <v>7.3</v>
      </c>
      <c r="Q189" s="28">
        <f t="shared" si="168"/>
        <v>3050</v>
      </c>
      <c r="R189" s="28">
        <f t="shared" si="163"/>
        <v>22265</v>
      </c>
      <c r="S189" s="46" t="s">
        <v>505</v>
      </c>
    </row>
    <row r="190" spans="1:19" ht="70.2" customHeight="1">
      <c r="A190" s="45">
        <f t="shared" si="153"/>
        <v>31</v>
      </c>
      <c r="B190" s="59" t="s">
        <v>429</v>
      </c>
      <c r="C190" s="61" t="s">
        <v>128</v>
      </c>
      <c r="D190" s="8">
        <v>27</v>
      </c>
      <c r="E190" s="9">
        <v>6000</v>
      </c>
      <c r="F190" s="10">
        <f t="shared" si="142"/>
        <v>162000</v>
      </c>
      <c r="G190" s="118"/>
      <c r="H190" s="134" t="s">
        <v>430</v>
      </c>
      <c r="I190" s="125" t="s">
        <v>106</v>
      </c>
      <c r="J190" s="18" t="s">
        <v>21</v>
      </c>
      <c r="K190" s="78">
        <v>27.9</v>
      </c>
      <c r="L190" s="19">
        <v>3300</v>
      </c>
      <c r="M190" s="19">
        <v>3800</v>
      </c>
      <c r="N190" s="19">
        <f>L190*K190</f>
        <v>92070</v>
      </c>
      <c r="O190" s="67">
        <f>M190*K190</f>
        <v>106020</v>
      </c>
      <c r="P190" s="85">
        <f t="shared" si="166"/>
        <v>27.9</v>
      </c>
      <c r="Q190" s="28">
        <f t="shared" si="168"/>
        <v>3550</v>
      </c>
      <c r="R190" s="28">
        <f t="shared" si="163"/>
        <v>99045</v>
      </c>
      <c r="S190" s="46" t="s">
        <v>505</v>
      </c>
    </row>
    <row r="191" spans="1:19" ht="61.8" customHeight="1">
      <c r="A191" s="45">
        <f t="shared" si="153"/>
        <v>32</v>
      </c>
      <c r="B191" s="59" t="s">
        <v>431</v>
      </c>
      <c r="C191" s="61" t="s">
        <v>432</v>
      </c>
      <c r="D191" s="8">
        <v>3</v>
      </c>
      <c r="E191" s="9">
        <v>8000</v>
      </c>
      <c r="F191" s="10">
        <f t="shared" si="142"/>
        <v>24000</v>
      </c>
      <c r="G191" s="118" t="s">
        <v>433</v>
      </c>
      <c r="H191" s="134" t="s">
        <v>434</v>
      </c>
      <c r="I191" s="125" t="s">
        <v>587</v>
      </c>
      <c r="J191" s="18" t="s">
        <v>107</v>
      </c>
      <c r="K191" s="78">
        <v>3</v>
      </c>
      <c r="L191" s="19">
        <v>0</v>
      </c>
      <c r="M191" s="19">
        <v>9000</v>
      </c>
      <c r="N191" s="19">
        <f>L191*K191</f>
        <v>0</v>
      </c>
      <c r="O191" s="67">
        <f>M191*K191</f>
        <v>27000</v>
      </c>
      <c r="P191" s="90"/>
      <c r="Q191" s="33"/>
      <c r="R191" s="33">
        <v>0</v>
      </c>
      <c r="S191" s="50" t="s">
        <v>512</v>
      </c>
    </row>
    <row r="192" spans="1:19">
      <c r="A192" s="43" t="s">
        <v>435</v>
      </c>
      <c r="B192" s="97" t="s">
        <v>436</v>
      </c>
      <c r="C192" s="62"/>
      <c r="D192" s="11"/>
      <c r="E192" s="12"/>
      <c r="F192" s="13"/>
      <c r="G192" s="117"/>
      <c r="H192" s="131"/>
      <c r="I192" s="122"/>
      <c r="J192" s="22"/>
      <c r="K192" s="79"/>
      <c r="L192" s="12"/>
      <c r="M192" s="12"/>
      <c r="N192" s="12"/>
      <c r="O192" s="68"/>
      <c r="P192" s="86"/>
      <c r="Q192" s="29"/>
      <c r="R192" s="29"/>
      <c r="S192" s="44"/>
    </row>
    <row r="193" spans="1:19">
      <c r="A193" s="45" t="s">
        <v>121</v>
      </c>
      <c r="B193" s="60" t="s">
        <v>437</v>
      </c>
      <c r="C193" s="61" t="s">
        <v>123</v>
      </c>
      <c r="D193" s="8">
        <v>1</v>
      </c>
      <c r="E193" s="9">
        <v>12446</v>
      </c>
      <c r="F193" s="10">
        <f>D193*E193</f>
        <v>12446</v>
      </c>
      <c r="G193" s="118"/>
      <c r="H193" s="179" t="s">
        <v>502</v>
      </c>
      <c r="I193" s="128"/>
      <c r="J193" s="20"/>
      <c r="K193" s="82"/>
      <c r="L193" s="10"/>
      <c r="M193" s="10"/>
      <c r="N193" s="10"/>
      <c r="O193" s="71"/>
      <c r="P193" s="170">
        <f t="shared" ref="P193:P196" si="169">D193</f>
        <v>1</v>
      </c>
      <c r="Q193" s="33">
        <f t="shared" ref="Q193:Q196" si="170">E193</f>
        <v>12446</v>
      </c>
      <c r="R193" s="33">
        <f t="shared" ref="R193:R196" si="171">ROUND(P193*Q193,0)</f>
        <v>12446</v>
      </c>
      <c r="S193" s="169" t="s">
        <v>500</v>
      </c>
    </row>
    <row r="194" spans="1:19">
      <c r="A194" s="45">
        <f>SUM(A193+1)</f>
        <v>2</v>
      </c>
      <c r="B194" s="60" t="s">
        <v>438</v>
      </c>
      <c r="C194" s="61" t="s">
        <v>123</v>
      </c>
      <c r="D194" s="8">
        <v>1</v>
      </c>
      <c r="E194" s="9">
        <v>12702</v>
      </c>
      <c r="F194" s="10">
        <f>D194*E194</f>
        <v>12702</v>
      </c>
      <c r="G194" s="118"/>
      <c r="H194" s="181"/>
      <c r="I194" s="128"/>
      <c r="J194" s="20"/>
      <c r="K194" s="82"/>
      <c r="L194" s="10"/>
      <c r="M194" s="10"/>
      <c r="N194" s="10"/>
      <c r="O194" s="71"/>
      <c r="P194" s="170">
        <f t="shared" si="169"/>
        <v>1</v>
      </c>
      <c r="Q194" s="33">
        <f t="shared" si="170"/>
        <v>12702</v>
      </c>
      <c r="R194" s="33">
        <f t="shared" si="171"/>
        <v>12702</v>
      </c>
      <c r="S194" s="169" t="s">
        <v>500</v>
      </c>
    </row>
    <row r="195" spans="1:19">
      <c r="A195" s="45">
        <f>SUM(A194+1)</f>
        <v>3</v>
      </c>
      <c r="B195" s="60" t="s">
        <v>439</v>
      </c>
      <c r="C195" s="61" t="s">
        <v>123</v>
      </c>
      <c r="D195" s="8">
        <v>1</v>
      </c>
      <c r="E195" s="9">
        <v>4466</v>
      </c>
      <c r="F195" s="10">
        <f>D195*E195</f>
        <v>4466</v>
      </c>
      <c r="G195" s="118"/>
      <c r="H195" s="181"/>
      <c r="I195" s="128"/>
      <c r="J195" s="20"/>
      <c r="K195" s="82"/>
      <c r="L195" s="10"/>
      <c r="M195" s="10"/>
      <c r="N195" s="10"/>
      <c r="O195" s="71"/>
      <c r="P195" s="170">
        <f t="shared" si="169"/>
        <v>1</v>
      </c>
      <c r="Q195" s="33">
        <f t="shared" si="170"/>
        <v>4466</v>
      </c>
      <c r="R195" s="33">
        <f t="shared" si="171"/>
        <v>4466</v>
      </c>
      <c r="S195" s="169" t="s">
        <v>500</v>
      </c>
    </row>
    <row r="196" spans="1:19">
      <c r="A196" s="45">
        <f>SUM(A195+1)</f>
        <v>4</v>
      </c>
      <c r="B196" s="60" t="s">
        <v>440</v>
      </c>
      <c r="C196" s="61" t="s">
        <v>141</v>
      </c>
      <c r="D196" s="8">
        <v>1</v>
      </c>
      <c r="E196" s="9">
        <v>9036</v>
      </c>
      <c r="F196" s="10">
        <f>D196*E196</f>
        <v>9036</v>
      </c>
      <c r="G196" s="118"/>
      <c r="H196" s="181"/>
      <c r="I196" s="128"/>
      <c r="J196" s="20"/>
      <c r="K196" s="82"/>
      <c r="L196" s="10"/>
      <c r="M196" s="10"/>
      <c r="N196" s="10"/>
      <c r="O196" s="71"/>
      <c r="P196" s="170">
        <f t="shared" si="169"/>
        <v>1</v>
      </c>
      <c r="Q196" s="33">
        <f t="shared" si="170"/>
        <v>9036</v>
      </c>
      <c r="R196" s="33">
        <f t="shared" si="171"/>
        <v>9036</v>
      </c>
      <c r="S196" s="169" t="s">
        <v>500</v>
      </c>
    </row>
    <row r="197" spans="1:19">
      <c r="A197" s="43" t="s">
        <v>441</v>
      </c>
      <c r="B197" s="97" t="s">
        <v>442</v>
      </c>
      <c r="C197" s="62"/>
      <c r="D197" s="11"/>
      <c r="E197" s="12"/>
      <c r="F197" s="13"/>
      <c r="G197" s="117"/>
      <c r="H197" s="131"/>
      <c r="I197" s="122"/>
      <c r="J197" s="22"/>
      <c r="K197" s="79"/>
      <c r="L197" s="12"/>
      <c r="M197" s="12"/>
      <c r="N197" s="12"/>
      <c r="O197" s="68"/>
      <c r="P197" s="86"/>
      <c r="Q197" s="29"/>
      <c r="R197" s="29"/>
      <c r="S197" s="44"/>
    </row>
    <row r="198" spans="1:19">
      <c r="A198" s="45" t="s">
        <v>121</v>
      </c>
      <c r="B198" s="60" t="s">
        <v>443</v>
      </c>
      <c r="C198" s="61" t="s">
        <v>294</v>
      </c>
      <c r="D198" s="8">
        <v>3</v>
      </c>
      <c r="E198" s="9">
        <v>6000</v>
      </c>
      <c r="F198" s="14">
        <f>D198*E198*0.62</f>
        <v>11160</v>
      </c>
      <c r="G198" s="118" t="s">
        <v>444</v>
      </c>
      <c r="H198" s="179" t="s">
        <v>503</v>
      </c>
      <c r="I198" s="128"/>
      <c r="J198" s="20"/>
      <c r="K198" s="82"/>
      <c r="L198" s="10"/>
      <c r="M198" s="10"/>
      <c r="N198" s="10"/>
      <c r="O198" s="71"/>
      <c r="P198" s="170">
        <f t="shared" ref="P198:P202" si="172">D198</f>
        <v>3</v>
      </c>
      <c r="Q198" s="33">
        <f t="shared" ref="Q198:Q202" si="173">E198</f>
        <v>6000</v>
      </c>
      <c r="R198" s="33">
        <f>ROUND(P198*Q198*0.62,0)</f>
        <v>11160</v>
      </c>
      <c r="S198" s="169" t="s">
        <v>504</v>
      </c>
    </row>
    <row r="199" spans="1:19">
      <c r="A199" s="45">
        <f>SUM(A198+1)</f>
        <v>2</v>
      </c>
      <c r="B199" s="60" t="s">
        <v>445</v>
      </c>
      <c r="C199" s="61" t="s">
        <v>294</v>
      </c>
      <c r="D199" s="8">
        <v>1</v>
      </c>
      <c r="E199" s="9">
        <v>8600</v>
      </c>
      <c r="F199" s="14">
        <f>D199*E199*0.62</f>
        <v>5332</v>
      </c>
      <c r="G199" s="118" t="s">
        <v>444</v>
      </c>
      <c r="H199" s="181"/>
      <c r="I199" s="128"/>
      <c r="J199" s="20"/>
      <c r="K199" s="82"/>
      <c r="L199" s="10"/>
      <c r="M199" s="10"/>
      <c r="N199" s="10"/>
      <c r="O199" s="71"/>
      <c r="P199" s="170">
        <f t="shared" si="172"/>
        <v>1</v>
      </c>
      <c r="Q199" s="33">
        <v>8800</v>
      </c>
      <c r="R199" s="33">
        <f t="shared" ref="R199:R202" si="174">ROUND(P199*Q199*0.62,0)</f>
        <v>5456</v>
      </c>
      <c r="S199" s="169" t="s">
        <v>504</v>
      </c>
    </row>
    <row r="200" spans="1:19">
      <c r="A200" s="45">
        <f>SUM(A199+1)</f>
        <v>3</v>
      </c>
      <c r="B200" s="60" t="s">
        <v>446</v>
      </c>
      <c r="C200" s="61" t="s">
        <v>294</v>
      </c>
      <c r="D200" s="8">
        <v>1</v>
      </c>
      <c r="E200" s="9">
        <v>3900</v>
      </c>
      <c r="F200" s="14">
        <f>D200*E200*0.62</f>
        <v>2418</v>
      </c>
      <c r="G200" s="118" t="s">
        <v>444</v>
      </c>
      <c r="H200" s="181"/>
      <c r="I200" s="128"/>
      <c r="J200" s="20"/>
      <c r="K200" s="82"/>
      <c r="L200" s="10"/>
      <c r="M200" s="10"/>
      <c r="N200" s="10"/>
      <c r="O200" s="71"/>
      <c r="P200" s="170">
        <f t="shared" si="172"/>
        <v>1</v>
      </c>
      <c r="Q200" s="33">
        <f t="shared" si="173"/>
        <v>3900</v>
      </c>
      <c r="R200" s="33">
        <f t="shared" si="174"/>
        <v>2418</v>
      </c>
      <c r="S200" s="169" t="s">
        <v>504</v>
      </c>
    </row>
    <row r="201" spans="1:19">
      <c r="A201" s="45">
        <f>SUM(A200+1)</f>
        <v>4</v>
      </c>
      <c r="B201" s="60" t="s">
        <v>447</v>
      </c>
      <c r="C201" s="61" t="s">
        <v>294</v>
      </c>
      <c r="D201" s="8">
        <v>1</v>
      </c>
      <c r="E201" s="9">
        <v>8400</v>
      </c>
      <c r="F201" s="14">
        <f>D201*E201*0.62</f>
        <v>5208</v>
      </c>
      <c r="G201" s="118" t="s">
        <v>444</v>
      </c>
      <c r="H201" s="181"/>
      <c r="I201" s="128"/>
      <c r="J201" s="20"/>
      <c r="K201" s="82"/>
      <c r="L201" s="10"/>
      <c r="M201" s="10"/>
      <c r="N201" s="10"/>
      <c r="O201" s="71"/>
      <c r="P201" s="170">
        <f t="shared" si="172"/>
        <v>1</v>
      </c>
      <c r="Q201" s="33">
        <f t="shared" si="173"/>
        <v>8400</v>
      </c>
      <c r="R201" s="33">
        <f t="shared" si="174"/>
        <v>5208</v>
      </c>
      <c r="S201" s="169" t="s">
        <v>504</v>
      </c>
    </row>
    <row r="202" spans="1:19">
      <c r="A202" s="45">
        <f>SUM(A201+1)</f>
        <v>5</v>
      </c>
      <c r="B202" s="59" t="s">
        <v>448</v>
      </c>
      <c r="C202" s="61" t="s">
        <v>294</v>
      </c>
      <c r="D202" s="8">
        <v>1</v>
      </c>
      <c r="E202" s="9">
        <v>17000</v>
      </c>
      <c r="F202" s="14">
        <f>D202*E202*0.62</f>
        <v>10540</v>
      </c>
      <c r="G202" s="118" t="s">
        <v>444</v>
      </c>
      <c r="H202" s="181"/>
      <c r="I202" s="128"/>
      <c r="J202" s="20"/>
      <c r="K202" s="82"/>
      <c r="L202" s="10"/>
      <c r="M202" s="10"/>
      <c r="N202" s="10"/>
      <c r="O202" s="71"/>
      <c r="P202" s="170">
        <f t="shared" si="172"/>
        <v>1</v>
      </c>
      <c r="Q202" s="33">
        <f t="shared" si="173"/>
        <v>17000</v>
      </c>
      <c r="R202" s="33">
        <f t="shared" si="174"/>
        <v>10540</v>
      </c>
      <c r="S202" s="169" t="s">
        <v>504</v>
      </c>
    </row>
    <row r="203" spans="1:19">
      <c r="A203" s="43" t="s">
        <v>449</v>
      </c>
      <c r="B203" s="97" t="s">
        <v>450</v>
      </c>
      <c r="C203" s="64"/>
      <c r="D203" s="17"/>
      <c r="E203" s="13"/>
      <c r="F203" s="13"/>
      <c r="G203" s="117"/>
      <c r="H203" s="138"/>
      <c r="I203" s="122"/>
      <c r="J203" s="22"/>
      <c r="K203" s="79"/>
      <c r="L203" s="12"/>
      <c r="M203" s="12"/>
      <c r="N203" s="12"/>
      <c r="O203" s="68"/>
      <c r="P203" s="86"/>
      <c r="Q203" s="29"/>
      <c r="R203" s="29"/>
      <c r="S203" s="44"/>
    </row>
    <row r="204" spans="1:19">
      <c r="A204" s="45" t="s">
        <v>121</v>
      </c>
      <c r="B204" s="59" t="s">
        <v>451</v>
      </c>
      <c r="C204" s="61" t="s">
        <v>132</v>
      </c>
      <c r="D204" s="8">
        <v>6.1</v>
      </c>
      <c r="E204" s="9">
        <v>5500</v>
      </c>
      <c r="F204" s="10">
        <f t="shared" ref="F204:F224" si="175">D204*E204</f>
        <v>33550</v>
      </c>
      <c r="G204" s="118"/>
      <c r="H204" s="179" t="s">
        <v>158</v>
      </c>
      <c r="I204" s="128"/>
      <c r="J204" s="20"/>
      <c r="K204" s="82"/>
      <c r="L204" s="10"/>
      <c r="M204" s="10"/>
      <c r="N204" s="10"/>
      <c r="O204" s="71"/>
      <c r="P204" s="88">
        <f t="shared" ref="P204:P215" si="176">D204</f>
        <v>6.1</v>
      </c>
      <c r="Q204" s="28">
        <f t="shared" ref="Q204:Q215" si="177">E204</f>
        <v>5500</v>
      </c>
      <c r="R204" s="28">
        <f t="shared" ref="R204:R215" si="178">ROUND(P204*Q204,0)</f>
        <v>33550</v>
      </c>
      <c r="S204" s="169" t="s">
        <v>500</v>
      </c>
    </row>
    <row r="205" spans="1:19">
      <c r="A205" s="45">
        <f t="shared" ref="A205:A224" si="179">SUM(A204+1)</f>
        <v>2</v>
      </c>
      <c r="B205" s="59" t="s">
        <v>452</v>
      </c>
      <c r="C205" s="61" t="s">
        <v>132</v>
      </c>
      <c r="D205" s="8">
        <v>3</v>
      </c>
      <c r="E205" s="9">
        <v>5500</v>
      </c>
      <c r="F205" s="10">
        <f t="shared" si="175"/>
        <v>16500</v>
      </c>
      <c r="G205" s="118"/>
      <c r="H205" s="179"/>
      <c r="I205" s="128"/>
      <c r="J205" s="20"/>
      <c r="K205" s="82"/>
      <c r="L205" s="10"/>
      <c r="M205" s="10"/>
      <c r="N205" s="10"/>
      <c r="O205" s="71"/>
      <c r="P205" s="88">
        <f t="shared" si="176"/>
        <v>3</v>
      </c>
      <c r="Q205" s="28">
        <f t="shared" si="177"/>
        <v>5500</v>
      </c>
      <c r="R205" s="28">
        <f t="shared" si="178"/>
        <v>16500</v>
      </c>
      <c r="S205" s="169" t="s">
        <v>500</v>
      </c>
    </row>
    <row r="206" spans="1:19">
      <c r="A206" s="45">
        <f t="shared" si="179"/>
        <v>3</v>
      </c>
      <c r="B206" s="59" t="s">
        <v>453</v>
      </c>
      <c r="C206" s="61" t="s">
        <v>123</v>
      </c>
      <c r="D206" s="8">
        <v>1</v>
      </c>
      <c r="E206" s="9">
        <v>4500</v>
      </c>
      <c r="F206" s="10">
        <f t="shared" si="175"/>
        <v>4500</v>
      </c>
      <c r="G206" s="118" t="s">
        <v>454</v>
      </c>
      <c r="H206" s="179"/>
      <c r="I206" s="128"/>
      <c r="J206" s="20"/>
      <c r="K206" s="82"/>
      <c r="L206" s="10"/>
      <c r="M206" s="10"/>
      <c r="N206" s="10"/>
      <c r="O206" s="71"/>
      <c r="P206" s="88">
        <f t="shared" si="176"/>
        <v>1</v>
      </c>
      <c r="Q206" s="28">
        <f t="shared" si="177"/>
        <v>4500</v>
      </c>
      <c r="R206" s="28">
        <f t="shared" si="178"/>
        <v>4500</v>
      </c>
      <c r="S206" s="169" t="s">
        <v>500</v>
      </c>
    </row>
    <row r="207" spans="1:19">
      <c r="A207" s="45">
        <f t="shared" si="179"/>
        <v>4</v>
      </c>
      <c r="B207" s="59" t="s">
        <v>455</v>
      </c>
      <c r="C207" s="61" t="s">
        <v>132</v>
      </c>
      <c r="D207" s="8">
        <v>2.9</v>
      </c>
      <c r="E207" s="9">
        <v>5500</v>
      </c>
      <c r="F207" s="10">
        <f t="shared" si="175"/>
        <v>15950</v>
      </c>
      <c r="G207" s="118"/>
      <c r="H207" s="179"/>
      <c r="I207" s="128"/>
      <c r="J207" s="20"/>
      <c r="K207" s="82"/>
      <c r="L207" s="10"/>
      <c r="M207" s="10"/>
      <c r="N207" s="10"/>
      <c r="O207" s="71"/>
      <c r="P207" s="88">
        <f t="shared" si="176"/>
        <v>2.9</v>
      </c>
      <c r="Q207" s="28">
        <f t="shared" si="177"/>
        <v>5500</v>
      </c>
      <c r="R207" s="28">
        <f t="shared" si="178"/>
        <v>15950</v>
      </c>
      <c r="S207" s="169" t="s">
        <v>500</v>
      </c>
    </row>
    <row r="208" spans="1:19">
      <c r="A208" s="45">
        <f t="shared" si="179"/>
        <v>5</v>
      </c>
      <c r="B208" s="59" t="s">
        <v>456</v>
      </c>
      <c r="C208" s="61" t="s">
        <v>123</v>
      </c>
      <c r="D208" s="8">
        <v>1</v>
      </c>
      <c r="E208" s="9">
        <v>8500</v>
      </c>
      <c r="F208" s="10">
        <f>D208*E208</f>
        <v>8500</v>
      </c>
      <c r="G208" s="118"/>
      <c r="H208" s="179"/>
      <c r="I208" s="128"/>
      <c r="J208" s="20"/>
      <c r="K208" s="82"/>
      <c r="L208" s="10"/>
      <c r="M208" s="10"/>
      <c r="N208" s="10"/>
      <c r="O208" s="71"/>
      <c r="P208" s="88">
        <f t="shared" si="176"/>
        <v>1</v>
      </c>
      <c r="Q208" s="28">
        <f t="shared" si="177"/>
        <v>8500</v>
      </c>
      <c r="R208" s="28">
        <f t="shared" si="178"/>
        <v>8500</v>
      </c>
      <c r="S208" s="169" t="s">
        <v>500</v>
      </c>
    </row>
    <row r="209" spans="1:19">
      <c r="A209" s="45">
        <f t="shared" si="179"/>
        <v>6</v>
      </c>
      <c r="B209" s="59" t="s">
        <v>457</v>
      </c>
      <c r="C209" s="61" t="s">
        <v>123</v>
      </c>
      <c r="D209" s="8">
        <v>1</v>
      </c>
      <c r="E209" s="9">
        <v>3500</v>
      </c>
      <c r="F209" s="10">
        <f>D209*E209</f>
        <v>3500</v>
      </c>
      <c r="G209" s="118"/>
      <c r="H209" s="179"/>
      <c r="I209" s="128"/>
      <c r="J209" s="20"/>
      <c r="K209" s="82"/>
      <c r="L209" s="10"/>
      <c r="M209" s="10"/>
      <c r="N209" s="10"/>
      <c r="O209" s="71"/>
      <c r="P209" s="88">
        <f t="shared" si="176"/>
        <v>1</v>
      </c>
      <c r="Q209" s="28">
        <f t="shared" si="177"/>
        <v>3500</v>
      </c>
      <c r="R209" s="28">
        <f t="shared" si="178"/>
        <v>3500</v>
      </c>
      <c r="S209" s="169" t="s">
        <v>500</v>
      </c>
    </row>
    <row r="210" spans="1:19">
      <c r="A210" s="45">
        <f t="shared" si="179"/>
        <v>7</v>
      </c>
      <c r="B210" s="59" t="s">
        <v>458</v>
      </c>
      <c r="C210" s="61" t="s">
        <v>132</v>
      </c>
      <c r="D210" s="8">
        <v>4.5999999999999996</v>
      </c>
      <c r="E210" s="9">
        <v>5500</v>
      </c>
      <c r="F210" s="10">
        <f t="shared" si="175"/>
        <v>25299.999999999996</v>
      </c>
      <c r="G210" s="118"/>
      <c r="H210" s="179"/>
      <c r="I210" s="128"/>
      <c r="J210" s="20"/>
      <c r="K210" s="82"/>
      <c r="L210" s="10"/>
      <c r="M210" s="10"/>
      <c r="N210" s="10"/>
      <c r="O210" s="71"/>
      <c r="P210" s="88">
        <f t="shared" si="176"/>
        <v>4.5999999999999996</v>
      </c>
      <c r="Q210" s="28">
        <f t="shared" si="177"/>
        <v>5500</v>
      </c>
      <c r="R210" s="28">
        <f t="shared" si="178"/>
        <v>25300</v>
      </c>
      <c r="S210" s="169" t="s">
        <v>500</v>
      </c>
    </row>
    <row r="211" spans="1:19">
      <c r="A211" s="45">
        <f t="shared" si="179"/>
        <v>8</v>
      </c>
      <c r="B211" s="59" t="s">
        <v>459</v>
      </c>
      <c r="C211" s="61" t="s">
        <v>132</v>
      </c>
      <c r="D211" s="8">
        <v>4.5999999999999996</v>
      </c>
      <c r="E211" s="9">
        <v>4000</v>
      </c>
      <c r="F211" s="10">
        <f>D211*E211</f>
        <v>18400</v>
      </c>
      <c r="G211" s="118"/>
      <c r="H211" s="179"/>
      <c r="I211" s="128"/>
      <c r="J211" s="20"/>
      <c r="K211" s="82"/>
      <c r="L211" s="10"/>
      <c r="M211" s="10"/>
      <c r="N211" s="10"/>
      <c r="O211" s="71"/>
      <c r="P211" s="88">
        <f t="shared" si="176"/>
        <v>4.5999999999999996</v>
      </c>
      <c r="Q211" s="28">
        <f t="shared" si="177"/>
        <v>4000</v>
      </c>
      <c r="R211" s="28">
        <f t="shared" si="178"/>
        <v>18400</v>
      </c>
      <c r="S211" s="169" t="s">
        <v>500</v>
      </c>
    </row>
    <row r="212" spans="1:19">
      <c r="A212" s="45">
        <f t="shared" si="179"/>
        <v>9</v>
      </c>
      <c r="B212" s="59" t="s">
        <v>460</v>
      </c>
      <c r="C212" s="61" t="s">
        <v>123</v>
      </c>
      <c r="D212" s="8">
        <v>1</v>
      </c>
      <c r="E212" s="9">
        <v>3500</v>
      </c>
      <c r="F212" s="10">
        <f>D212*E212</f>
        <v>3500</v>
      </c>
      <c r="G212" s="118"/>
      <c r="H212" s="179"/>
      <c r="I212" s="128"/>
      <c r="J212" s="20"/>
      <c r="K212" s="82"/>
      <c r="L212" s="10"/>
      <c r="M212" s="10"/>
      <c r="N212" s="10"/>
      <c r="O212" s="71"/>
      <c r="P212" s="88">
        <f t="shared" si="176"/>
        <v>1</v>
      </c>
      <c r="Q212" s="28">
        <f t="shared" si="177"/>
        <v>3500</v>
      </c>
      <c r="R212" s="28">
        <f t="shared" si="178"/>
        <v>3500</v>
      </c>
      <c r="S212" s="169" t="s">
        <v>500</v>
      </c>
    </row>
    <row r="213" spans="1:19" ht="32.4">
      <c r="A213" s="45">
        <f t="shared" si="179"/>
        <v>10</v>
      </c>
      <c r="B213" s="59" t="s">
        <v>461</v>
      </c>
      <c r="C213" s="61" t="s">
        <v>123</v>
      </c>
      <c r="D213" s="8">
        <v>1</v>
      </c>
      <c r="E213" s="9">
        <v>3500</v>
      </c>
      <c r="F213" s="10">
        <f>D213*E213</f>
        <v>3500</v>
      </c>
      <c r="G213" s="118"/>
      <c r="H213" s="179"/>
      <c r="I213" s="128"/>
      <c r="J213" s="20"/>
      <c r="K213" s="82"/>
      <c r="L213" s="10"/>
      <c r="M213" s="10"/>
      <c r="N213" s="10"/>
      <c r="O213" s="71"/>
      <c r="P213" s="88">
        <f t="shared" si="176"/>
        <v>1</v>
      </c>
      <c r="Q213" s="28">
        <f t="shared" si="177"/>
        <v>3500</v>
      </c>
      <c r="R213" s="28">
        <f t="shared" si="178"/>
        <v>3500</v>
      </c>
      <c r="S213" s="169" t="s">
        <v>500</v>
      </c>
    </row>
    <row r="214" spans="1:19">
      <c r="A214" s="45">
        <f t="shared" si="179"/>
        <v>11</v>
      </c>
      <c r="B214" s="59" t="s">
        <v>462</v>
      </c>
      <c r="C214" s="61" t="s">
        <v>294</v>
      </c>
      <c r="D214" s="8">
        <v>10</v>
      </c>
      <c r="E214" s="9">
        <v>900</v>
      </c>
      <c r="F214" s="10">
        <f t="shared" si="175"/>
        <v>9000</v>
      </c>
      <c r="G214" s="118"/>
      <c r="H214" s="179"/>
      <c r="I214" s="128"/>
      <c r="J214" s="20"/>
      <c r="K214" s="82"/>
      <c r="L214" s="10"/>
      <c r="M214" s="10"/>
      <c r="N214" s="10"/>
      <c r="O214" s="71"/>
      <c r="P214" s="88">
        <f t="shared" si="176"/>
        <v>10</v>
      </c>
      <c r="Q214" s="28">
        <f t="shared" si="177"/>
        <v>900</v>
      </c>
      <c r="R214" s="28">
        <f t="shared" si="178"/>
        <v>9000</v>
      </c>
      <c r="S214" s="169" t="s">
        <v>500</v>
      </c>
    </row>
    <row r="215" spans="1:19">
      <c r="A215" s="45">
        <f t="shared" si="179"/>
        <v>12</v>
      </c>
      <c r="B215" s="59" t="s">
        <v>463</v>
      </c>
      <c r="C215" s="61" t="s">
        <v>123</v>
      </c>
      <c r="D215" s="8">
        <v>1</v>
      </c>
      <c r="E215" s="9">
        <v>12000</v>
      </c>
      <c r="F215" s="10">
        <f>D215*E215</f>
        <v>12000</v>
      </c>
      <c r="G215" s="118" t="s">
        <v>464</v>
      </c>
      <c r="H215" s="179"/>
      <c r="I215" s="128"/>
      <c r="J215" s="20"/>
      <c r="K215" s="82"/>
      <c r="L215" s="10"/>
      <c r="M215" s="10"/>
      <c r="N215" s="10"/>
      <c r="O215" s="71"/>
      <c r="P215" s="88">
        <f t="shared" si="176"/>
        <v>1</v>
      </c>
      <c r="Q215" s="28">
        <f t="shared" si="177"/>
        <v>12000</v>
      </c>
      <c r="R215" s="28">
        <f t="shared" si="178"/>
        <v>12000</v>
      </c>
      <c r="S215" s="169" t="s">
        <v>500</v>
      </c>
    </row>
    <row r="216" spans="1:19">
      <c r="A216" s="43" t="s">
        <v>465</v>
      </c>
      <c r="B216" s="97" t="s">
        <v>466</v>
      </c>
      <c r="C216" s="62"/>
      <c r="D216" s="11"/>
      <c r="E216" s="12"/>
      <c r="F216" s="13"/>
      <c r="G216" s="117"/>
      <c r="H216" s="131"/>
      <c r="I216" s="122"/>
      <c r="J216" s="22"/>
      <c r="K216" s="79"/>
      <c r="L216" s="12"/>
      <c r="M216" s="12"/>
      <c r="N216" s="12"/>
      <c r="O216" s="68"/>
      <c r="P216" s="86"/>
      <c r="Q216" s="29"/>
      <c r="R216" s="29"/>
      <c r="S216" s="44"/>
    </row>
    <row r="217" spans="1:19" ht="97.8" customHeight="1">
      <c r="A217" s="45" t="s">
        <v>121</v>
      </c>
      <c r="B217" s="59" t="s">
        <v>467</v>
      </c>
      <c r="C217" s="61" t="s">
        <v>468</v>
      </c>
      <c r="D217" s="8">
        <v>180</v>
      </c>
      <c r="E217" s="9">
        <v>180</v>
      </c>
      <c r="F217" s="10">
        <f t="shared" si="175"/>
        <v>32400</v>
      </c>
      <c r="G217" s="118"/>
      <c r="H217" s="182" t="s">
        <v>469</v>
      </c>
      <c r="I217" s="125" t="s">
        <v>109</v>
      </c>
      <c r="J217" s="18" t="s">
        <v>108</v>
      </c>
      <c r="K217" s="78">
        <v>81</v>
      </c>
      <c r="L217" s="19">
        <v>180</v>
      </c>
      <c r="M217" s="19">
        <v>230</v>
      </c>
      <c r="N217" s="19">
        <f t="shared" ref="N217:N218" si="180">L217*K217</f>
        <v>14580</v>
      </c>
      <c r="O217" s="67">
        <f t="shared" ref="O217:O218" si="181">M217*K217</f>
        <v>18630</v>
      </c>
      <c r="P217" s="90">
        <f t="shared" ref="P217:P218" si="182">K217</f>
        <v>81</v>
      </c>
      <c r="Q217" s="33">
        <f>E217</f>
        <v>180</v>
      </c>
      <c r="R217" s="33">
        <f t="shared" ref="R217" si="183">ROUND(P217*Q217,0)</f>
        <v>14580</v>
      </c>
      <c r="S217" s="50" t="s">
        <v>513</v>
      </c>
    </row>
    <row r="218" spans="1:19" ht="102" customHeight="1">
      <c r="A218" s="45">
        <f t="shared" si="179"/>
        <v>2</v>
      </c>
      <c r="B218" s="59" t="s">
        <v>470</v>
      </c>
      <c r="C218" s="61" t="s">
        <v>471</v>
      </c>
      <c r="D218" s="8">
        <v>4</v>
      </c>
      <c r="E218" s="9">
        <v>600</v>
      </c>
      <c r="F218" s="10">
        <f t="shared" si="175"/>
        <v>2400</v>
      </c>
      <c r="G218" s="118"/>
      <c r="H218" s="179"/>
      <c r="I218" s="125"/>
      <c r="J218" s="18" t="s">
        <v>110</v>
      </c>
      <c r="K218" s="78">
        <v>4</v>
      </c>
      <c r="L218" s="19">
        <v>580</v>
      </c>
      <c r="M218" s="19">
        <v>650</v>
      </c>
      <c r="N218" s="19">
        <f t="shared" si="180"/>
        <v>2320</v>
      </c>
      <c r="O218" s="67">
        <f t="shared" si="181"/>
        <v>2600</v>
      </c>
      <c r="P218" s="90">
        <f t="shared" si="182"/>
        <v>4</v>
      </c>
      <c r="Q218" s="33">
        <f>E218</f>
        <v>600</v>
      </c>
      <c r="R218" s="33">
        <f>ROUND(P218*Q218,0)</f>
        <v>2400</v>
      </c>
      <c r="S218" s="50" t="s">
        <v>514</v>
      </c>
    </row>
    <row r="219" spans="1:19" ht="70.8" customHeight="1">
      <c r="A219" s="45">
        <f t="shared" si="179"/>
        <v>3</v>
      </c>
      <c r="B219" s="59" t="s">
        <v>472</v>
      </c>
      <c r="C219" s="61" t="s">
        <v>365</v>
      </c>
      <c r="D219" s="8">
        <v>16</v>
      </c>
      <c r="E219" s="9">
        <v>3200</v>
      </c>
      <c r="F219" s="10">
        <f t="shared" si="175"/>
        <v>51200</v>
      </c>
      <c r="G219" s="118"/>
      <c r="H219" s="179"/>
      <c r="I219" s="125" t="s">
        <v>112</v>
      </c>
      <c r="J219" s="18" t="s">
        <v>111</v>
      </c>
      <c r="K219" s="78" t="s">
        <v>113</v>
      </c>
      <c r="L219" s="19">
        <v>38400</v>
      </c>
      <c r="M219" s="19">
        <v>51200</v>
      </c>
      <c r="N219" s="19">
        <v>38400</v>
      </c>
      <c r="O219" s="67">
        <v>51200</v>
      </c>
      <c r="P219" s="85">
        <f>(12+16)/2</f>
        <v>14</v>
      </c>
      <c r="Q219" s="28">
        <v>3200</v>
      </c>
      <c r="R219" s="28">
        <f t="shared" ref="R219" si="184">ROUND(P219*Q219,0)</f>
        <v>44800</v>
      </c>
      <c r="S219" s="50" t="s">
        <v>582</v>
      </c>
    </row>
    <row r="220" spans="1:19">
      <c r="A220" s="43" t="s">
        <v>473</v>
      </c>
      <c r="B220" s="97" t="s">
        <v>474</v>
      </c>
      <c r="C220" s="62"/>
      <c r="D220" s="11"/>
      <c r="E220" s="12"/>
      <c r="F220" s="13"/>
      <c r="G220" s="117"/>
      <c r="H220" s="131"/>
      <c r="I220" s="122"/>
      <c r="J220" s="22"/>
      <c r="K220" s="79"/>
      <c r="L220" s="12"/>
      <c r="M220" s="12"/>
      <c r="N220" s="12"/>
      <c r="O220" s="68"/>
      <c r="P220" s="86"/>
      <c r="Q220" s="29"/>
      <c r="R220" s="29"/>
      <c r="S220" s="44"/>
    </row>
    <row r="221" spans="1:19">
      <c r="A221" s="45" t="s">
        <v>121</v>
      </c>
      <c r="B221" s="59" t="s">
        <v>475</v>
      </c>
      <c r="C221" s="61" t="s">
        <v>365</v>
      </c>
      <c r="D221" s="8">
        <v>2</v>
      </c>
      <c r="E221" s="9">
        <v>3200</v>
      </c>
      <c r="F221" s="10">
        <f t="shared" si="175"/>
        <v>6400</v>
      </c>
      <c r="G221" s="118"/>
      <c r="H221" s="179" t="s">
        <v>158</v>
      </c>
      <c r="I221" s="128"/>
      <c r="J221" s="20"/>
      <c r="K221" s="82"/>
      <c r="L221" s="10"/>
      <c r="M221" s="10"/>
      <c r="N221" s="10"/>
      <c r="O221" s="71"/>
      <c r="P221" s="88">
        <f t="shared" ref="P221:P224" si="185">D221</f>
        <v>2</v>
      </c>
      <c r="Q221" s="28">
        <f t="shared" ref="Q221:Q224" si="186">E221</f>
        <v>3200</v>
      </c>
      <c r="R221" s="28">
        <f t="shared" ref="R221:R224" si="187">ROUND(P221*Q221,0)</f>
        <v>6400</v>
      </c>
      <c r="S221" s="169" t="s">
        <v>500</v>
      </c>
    </row>
    <row r="222" spans="1:19">
      <c r="A222" s="45" t="s">
        <v>126</v>
      </c>
      <c r="B222" s="59" t="s">
        <v>476</v>
      </c>
      <c r="C222" s="61" t="s">
        <v>365</v>
      </c>
      <c r="D222" s="8">
        <v>3</v>
      </c>
      <c r="E222" s="9">
        <v>3200</v>
      </c>
      <c r="F222" s="10">
        <f>D222*E222</f>
        <v>9600</v>
      </c>
      <c r="G222" s="118"/>
      <c r="H222" s="181"/>
      <c r="I222" s="128"/>
      <c r="J222" s="20"/>
      <c r="K222" s="82"/>
      <c r="L222" s="10"/>
      <c r="M222" s="10"/>
      <c r="N222" s="10"/>
      <c r="O222" s="71"/>
      <c r="P222" s="88">
        <f t="shared" si="185"/>
        <v>3</v>
      </c>
      <c r="Q222" s="28">
        <f t="shared" si="186"/>
        <v>3200</v>
      </c>
      <c r="R222" s="28">
        <f t="shared" si="187"/>
        <v>9600</v>
      </c>
      <c r="S222" s="169" t="s">
        <v>500</v>
      </c>
    </row>
    <row r="223" spans="1:19">
      <c r="A223" s="45">
        <f t="shared" si="179"/>
        <v>3</v>
      </c>
      <c r="B223" s="59" t="s">
        <v>477</v>
      </c>
      <c r="C223" s="61" t="s">
        <v>365</v>
      </c>
      <c r="D223" s="8">
        <v>3</v>
      </c>
      <c r="E223" s="9">
        <v>3200</v>
      </c>
      <c r="F223" s="10">
        <f>D223*E223</f>
        <v>9600</v>
      </c>
      <c r="G223" s="118"/>
      <c r="H223" s="181"/>
      <c r="I223" s="128"/>
      <c r="J223" s="20"/>
      <c r="K223" s="82"/>
      <c r="L223" s="10"/>
      <c r="M223" s="10"/>
      <c r="N223" s="10"/>
      <c r="O223" s="71"/>
      <c r="P223" s="88">
        <f t="shared" si="185"/>
        <v>3</v>
      </c>
      <c r="Q223" s="28">
        <f t="shared" si="186"/>
        <v>3200</v>
      </c>
      <c r="R223" s="28">
        <f t="shared" si="187"/>
        <v>9600</v>
      </c>
      <c r="S223" s="169" t="s">
        <v>500</v>
      </c>
    </row>
    <row r="224" spans="1:19">
      <c r="A224" s="45">
        <f t="shared" si="179"/>
        <v>4</v>
      </c>
      <c r="B224" s="59" t="s">
        <v>478</v>
      </c>
      <c r="C224" s="61" t="s">
        <v>123</v>
      </c>
      <c r="D224" s="8">
        <v>1</v>
      </c>
      <c r="E224" s="9">
        <v>7000</v>
      </c>
      <c r="F224" s="10">
        <f t="shared" si="175"/>
        <v>7000</v>
      </c>
      <c r="G224" s="118"/>
      <c r="H224" s="181"/>
      <c r="I224" s="128"/>
      <c r="J224" s="20"/>
      <c r="K224" s="82"/>
      <c r="L224" s="10"/>
      <c r="M224" s="10"/>
      <c r="N224" s="10"/>
      <c r="O224" s="71"/>
      <c r="P224" s="88">
        <f t="shared" si="185"/>
        <v>1</v>
      </c>
      <c r="Q224" s="28">
        <f t="shared" si="186"/>
        <v>7000</v>
      </c>
      <c r="R224" s="28">
        <f t="shared" si="187"/>
        <v>7000</v>
      </c>
      <c r="S224" s="169" t="s">
        <v>500</v>
      </c>
    </row>
    <row r="225" spans="1:19">
      <c r="A225" s="43" t="s">
        <v>479</v>
      </c>
      <c r="B225" s="97" t="s">
        <v>480</v>
      </c>
      <c r="C225" s="62"/>
      <c r="D225" s="11"/>
      <c r="E225" s="12"/>
      <c r="F225" s="13"/>
      <c r="G225" s="117"/>
      <c r="H225" s="131"/>
      <c r="I225" s="122"/>
      <c r="J225" s="22"/>
      <c r="K225" s="79"/>
      <c r="L225" s="12"/>
      <c r="M225" s="12"/>
      <c r="N225" s="12"/>
      <c r="O225" s="68"/>
      <c r="P225" s="86"/>
      <c r="Q225" s="29"/>
      <c r="R225" s="29"/>
      <c r="S225" s="44"/>
    </row>
    <row r="226" spans="1:19">
      <c r="A226" s="45" t="s">
        <v>121</v>
      </c>
      <c r="B226" s="59" t="s">
        <v>481</v>
      </c>
      <c r="C226" s="61" t="s">
        <v>482</v>
      </c>
      <c r="D226" s="8">
        <v>499</v>
      </c>
      <c r="E226" s="9">
        <v>6.2</v>
      </c>
      <c r="F226" s="10">
        <f>D226*E226</f>
        <v>3093.8</v>
      </c>
      <c r="G226" s="118"/>
      <c r="H226" s="179" t="s">
        <v>158</v>
      </c>
      <c r="I226" s="128"/>
      <c r="J226" s="20"/>
      <c r="K226" s="82"/>
      <c r="L226" s="10"/>
      <c r="M226" s="10"/>
      <c r="N226" s="10"/>
      <c r="O226" s="71"/>
      <c r="P226" s="88">
        <f t="shared" ref="P226:P227" si="188">D226</f>
        <v>499</v>
      </c>
      <c r="Q226" s="28">
        <f t="shared" ref="Q226:Q227" si="189">E226</f>
        <v>6.2</v>
      </c>
      <c r="R226" s="28">
        <f t="shared" ref="R226:R227" si="190">ROUND(P226*Q226,0)</f>
        <v>3094</v>
      </c>
      <c r="S226" s="169" t="s">
        <v>500</v>
      </c>
    </row>
    <row r="227" spans="1:19">
      <c r="A227" s="45" t="s">
        <v>126</v>
      </c>
      <c r="B227" s="59" t="s">
        <v>483</v>
      </c>
      <c r="C227" s="61" t="s">
        <v>294</v>
      </c>
      <c r="D227" s="8">
        <v>1</v>
      </c>
      <c r="E227" s="9">
        <v>650</v>
      </c>
      <c r="F227" s="10">
        <f>D227*E227</f>
        <v>650</v>
      </c>
      <c r="G227" s="118"/>
      <c r="H227" s="181"/>
      <c r="I227" s="128"/>
      <c r="J227" s="20"/>
      <c r="K227" s="82"/>
      <c r="L227" s="10"/>
      <c r="M227" s="10"/>
      <c r="N227" s="10"/>
      <c r="O227" s="71"/>
      <c r="P227" s="88">
        <f t="shared" si="188"/>
        <v>1</v>
      </c>
      <c r="Q227" s="28">
        <f t="shared" si="189"/>
        <v>650</v>
      </c>
      <c r="R227" s="28">
        <f t="shared" si="190"/>
        <v>650</v>
      </c>
      <c r="S227" s="169" t="s">
        <v>500</v>
      </c>
    </row>
    <row r="228" spans="1:19">
      <c r="A228" s="43" t="s">
        <v>484</v>
      </c>
      <c r="B228" s="97" t="s">
        <v>485</v>
      </c>
      <c r="C228" s="62"/>
      <c r="D228" s="11"/>
      <c r="E228" s="12"/>
      <c r="F228" s="13"/>
      <c r="G228" s="117"/>
      <c r="H228" s="131"/>
      <c r="I228" s="122"/>
      <c r="J228" s="22"/>
      <c r="K228" s="79"/>
      <c r="L228" s="12"/>
      <c r="M228" s="12"/>
      <c r="N228" s="12"/>
      <c r="O228" s="68"/>
      <c r="P228" s="86"/>
      <c r="Q228" s="29"/>
      <c r="R228" s="29"/>
      <c r="S228" s="44"/>
    </row>
    <row r="229" spans="1:19">
      <c r="A229" s="45" t="s">
        <v>121</v>
      </c>
      <c r="B229" s="59" t="s">
        <v>486</v>
      </c>
      <c r="C229" s="61" t="s">
        <v>123</v>
      </c>
      <c r="D229" s="8">
        <v>1</v>
      </c>
      <c r="E229" s="9">
        <v>3500</v>
      </c>
      <c r="F229" s="10">
        <f>D229*E229</f>
        <v>3500</v>
      </c>
      <c r="G229" s="118"/>
      <c r="H229" s="133" t="s">
        <v>217</v>
      </c>
      <c r="I229" s="128"/>
      <c r="J229" s="20"/>
      <c r="K229" s="82"/>
      <c r="L229" s="10"/>
      <c r="M229" s="10"/>
      <c r="N229" s="10"/>
      <c r="O229" s="71"/>
      <c r="P229" s="88">
        <f>D229</f>
        <v>1</v>
      </c>
      <c r="Q229" s="28">
        <f>E229</f>
        <v>3500</v>
      </c>
      <c r="R229" s="28">
        <f>ROUND(P229*Q229,0)</f>
        <v>3500</v>
      </c>
      <c r="S229" s="169" t="s">
        <v>500</v>
      </c>
    </row>
    <row r="230" spans="1:19">
      <c r="A230" s="43" t="s">
        <v>487</v>
      </c>
      <c r="B230" s="97" t="s">
        <v>488</v>
      </c>
      <c r="C230" s="62"/>
      <c r="D230" s="11"/>
      <c r="E230" s="12"/>
      <c r="F230" s="13"/>
      <c r="G230" s="117"/>
      <c r="H230" s="131"/>
      <c r="I230" s="122"/>
      <c r="J230" s="22"/>
      <c r="K230" s="79"/>
      <c r="L230" s="12"/>
      <c r="M230" s="12"/>
      <c r="N230" s="12"/>
      <c r="O230" s="68"/>
      <c r="P230" s="86"/>
      <c r="Q230" s="29"/>
      <c r="R230" s="29"/>
      <c r="S230" s="44"/>
    </row>
    <row r="231" spans="1:19" ht="48.6">
      <c r="A231" s="45" t="s">
        <v>121</v>
      </c>
      <c r="B231" s="59" t="s">
        <v>489</v>
      </c>
      <c r="C231" s="61" t="s">
        <v>128</v>
      </c>
      <c r="D231" s="8">
        <v>30</v>
      </c>
      <c r="E231" s="9">
        <v>1400</v>
      </c>
      <c r="F231" s="10">
        <f>D231*E231</f>
        <v>42000</v>
      </c>
      <c r="G231" s="118"/>
      <c r="H231" s="134" t="s">
        <v>490</v>
      </c>
      <c r="I231" s="125" t="s">
        <v>114</v>
      </c>
      <c r="J231" s="18" t="s">
        <v>21</v>
      </c>
      <c r="K231" s="78">
        <v>30</v>
      </c>
      <c r="L231" s="19">
        <v>1050</v>
      </c>
      <c r="M231" s="19">
        <v>1400</v>
      </c>
      <c r="N231" s="19">
        <f t="shared" ref="N231" si="191">L231*K231</f>
        <v>31500</v>
      </c>
      <c r="O231" s="67">
        <f t="shared" ref="O231" si="192">M231*K231</f>
        <v>42000</v>
      </c>
      <c r="P231" s="85">
        <f t="shared" ref="P231" si="193">K231</f>
        <v>30</v>
      </c>
      <c r="Q231" s="28">
        <f t="shared" ref="Q231" si="194">ROUND((L231+M231)/2,0)</f>
        <v>1225</v>
      </c>
      <c r="R231" s="28">
        <f t="shared" ref="R231" si="195">ROUND(P231*Q231,0)</f>
        <v>36750</v>
      </c>
      <c r="S231" s="46" t="s">
        <v>505</v>
      </c>
    </row>
    <row r="232" spans="1:19">
      <c r="A232" s="43" t="s">
        <v>491</v>
      </c>
      <c r="B232" s="97" t="s">
        <v>492</v>
      </c>
      <c r="C232" s="62"/>
      <c r="D232" s="11"/>
      <c r="E232" s="12"/>
      <c r="F232" s="13"/>
      <c r="G232" s="117"/>
      <c r="H232" s="131"/>
      <c r="I232" s="122"/>
      <c r="J232" s="22"/>
      <c r="K232" s="79"/>
      <c r="L232" s="12"/>
      <c r="M232" s="12"/>
      <c r="N232" s="12"/>
      <c r="O232" s="68"/>
      <c r="P232" s="86"/>
      <c r="Q232" s="29"/>
      <c r="R232" s="29"/>
      <c r="S232" s="44"/>
    </row>
    <row r="233" spans="1:19">
      <c r="A233" s="45" t="s">
        <v>121</v>
      </c>
      <c r="B233" s="59" t="s">
        <v>493</v>
      </c>
      <c r="C233" s="61" t="s">
        <v>365</v>
      </c>
      <c r="D233" s="8">
        <v>4</v>
      </c>
      <c r="E233" s="9">
        <v>1900</v>
      </c>
      <c r="F233" s="10">
        <f>D233*E233</f>
        <v>7600</v>
      </c>
      <c r="G233" s="118"/>
      <c r="H233" s="179" t="s">
        <v>158</v>
      </c>
      <c r="I233" s="128"/>
      <c r="J233" s="20"/>
      <c r="K233" s="82"/>
      <c r="L233" s="10"/>
      <c r="M233" s="10"/>
      <c r="N233" s="10"/>
      <c r="O233" s="71"/>
      <c r="P233" s="88">
        <f>D233</f>
        <v>4</v>
      </c>
      <c r="Q233" s="28">
        <f>E233</f>
        <v>1900</v>
      </c>
      <c r="R233" s="28">
        <f>ROUND(P233*Q233,0)</f>
        <v>7600</v>
      </c>
      <c r="S233" s="169" t="s">
        <v>500</v>
      </c>
    </row>
    <row r="234" spans="1:19">
      <c r="A234" s="45" t="s">
        <v>126</v>
      </c>
      <c r="B234" s="59" t="s">
        <v>494</v>
      </c>
      <c r="C234" s="61" t="s">
        <v>495</v>
      </c>
      <c r="D234" s="8">
        <v>1</v>
      </c>
      <c r="E234" s="9">
        <v>9500</v>
      </c>
      <c r="F234" s="10">
        <f>D234*E234</f>
        <v>9500</v>
      </c>
      <c r="G234" s="118"/>
      <c r="H234" s="181"/>
      <c r="I234" s="128"/>
      <c r="J234" s="20"/>
      <c r="K234" s="82"/>
      <c r="L234" s="10"/>
      <c r="M234" s="10"/>
      <c r="N234" s="10"/>
      <c r="O234" s="71"/>
      <c r="P234" s="88">
        <f>D234</f>
        <v>1</v>
      </c>
      <c r="Q234" s="28">
        <f>E234</f>
        <v>9500</v>
      </c>
      <c r="R234" s="28">
        <f>ROUND(P234*Q234,0)</f>
        <v>9500</v>
      </c>
      <c r="S234" s="169" t="s">
        <v>500</v>
      </c>
    </row>
    <row r="235" spans="1:19">
      <c r="A235" s="45"/>
      <c r="B235" s="59"/>
      <c r="C235" s="61"/>
      <c r="D235" s="8"/>
      <c r="E235" s="9"/>
      <c r="F235" s="10"/>
      <c r="G235" s="118"/>
      <c r="H235" s="133"/>
      <c r="I235" s="128"/>
      <c r="J235" s="20"/>
      <c r="K235" s="82"/>
      <c r="L235" s="10"/>
      <c r="M235" s="10"/>
      <c r="N235" s="10"/>
      <c r="O235" s="71"/>
      <c r="P235" s="91"/>
      <c r="Q235" s="28"/>
      <c r="R235" s="28"/>
      <c r="S235" s="46"/>
    </row>
    <row r="236" spans="1:19" ht="26.25" customHeight="1">
      <c r="A236" s="45"/>
      <c r="B236" s="59" t="s">
        <v>561</v>
      </c>
      <c r="C236" s="61"/>
      <c r="D236" s="8"/>
      <c r="E236" s="9"/>
      <c r="F236" s="10">
        <f>SUM(F6:F235)</f>
        <v>4351231.8</v>
      </c>
      <c r="G236" s="118"/>
      <c r="H236" s="133"/>
      <c r="I236" s="128"/>
      <c r="J236" s="20"/>
      <c r="K236" s="82"/>
      <c r="L236" s="10"/>
      <c r="M236" s="10"/>
      <c r="N236" s="10">
        <f>SUM(N6:N235)</f>
        <v>1808260</v>
      </c>
      <c r="O236" s="71">
        <f>SUM(O6:O235)</f>
        <v>2531707</v>
      </c>
      <c r="P236" s="91"/>
      <c r="Q236" s="28"/>
      <c r="R236" s="10">
        <f>SUM(R6:R235)</f>
        <v>3313066</v>
      </c>
      <c r="S236" s="46"/>
    </row>
    <row r="237" spans="1:19" ht="26.25" customHeight="1">
      <c r="A237" s="45"/>
      <c r="B237" s="59" t="s">
        <v>498</v>
      </c>
      <c r="C237" s="61"/>
      <c r="D237" s="8"/>
      <c r="E237" s="9"/>
      <c r="F237" s="10">
        <f>F236*0.05</f>
        <v>217561.59</v>
      </c>
      <c r="G237" s="118"/>
      <c r="H237" s="133"/>
      <c r="I237" s="128"/>
      <c r="J237" s="20"/>
      <c r="K237" s="82"/>
      <c r="L237" s="10"/>
      <c r="M237" s="10"/>
      <c r="N237" s="10"/>
      <c r="O237" s="71"/>
      <c r="P237" s="91"/>
      <c r="Q237" s="28"/>
      <c r="R237" s="10">
        <f>ROUND(R236*0.05,0)</f>
        <v>165653</v>
      </c>
      <c r="S237" s="46"/>
    </row>
    <row r="238" spans="1:19" ht="26.25" customHeight="1" thickBot="1">
      <c r="A238" s="51"/>
      <c r="B238" s="98" t="s">
        <v>562</v>
      </c>
      <c r="C238" s="112"/>
      <c r="D238" s="52"/>
      <c r="E238" s="53"/>
      <c r="F238" s="54">
        <f>SUM(F236:F237)</f>
        <v>4568793.3899999997</v>
      </c>
      <c r="G238" s="121"/>
      <c r="H238" s="139"/>
      <c r="I238" s="130"/>
      <c r="J238" s="55"/>
      <c r="K238" s="84"/>
      <c r="L238" s="56"/>
      <c r="M238" s="56"/>
      <c r="N238" s="56"/>
      <c r="O238" s="74"/>
      <c r="P238" s="92"/>
      <c r="Q238" s="57"/>
      <c r="R238" s="54">
        <f>SUM(R236:R237)</f>
        <v>3478719</v>
      </c>
      <c r="S238" s="58"/>
    </row>
  </sheetData>
  <mergeCells count="60">
    <mergeCell ref="S12:S13"/>
    <mergeCell ref="A1:B1"/>
    <mergeCell ref="P2:S2"/>
    <mergeCell ref="S3:S4"/>
    <mergeCell ref="A2:A4"/>
    <mergeCell ref="B2:B4"/>
    <mergeCell ref="C3:C4"/>
    <mergeCell ref="G3:G4"/>
    <mergeCell ref="H2:H4"/>
    <mergeCell ref="I3:I4"/>
    <mergeCell ref="J3:J4"/>
    <mergeCell ref="C2:G2"/>
    <mergeCell ref="I2:O2"/>
    <mergeCell ref="H24:H32"/>
    <mergeCell ref="H34:H37"/>
    <mergeCell ref="H6:H9"/>
    <mergeCell ref="H12:H19"/>
    <mergeCell ref="H20:H22"/>
    <mergeCell ref="H181:H182"/>
    <mergeCell ref="H183:H184"/>
    <mergeCell ref="H186:H187"/>
    <mergeCell ref="H188:H189"/>
    <mergeCell ref="H193:H196"/>
    <mergeCell ref="H198:H202"/>
    <mergeCell ref="H221:H224"/>
    <mergeCell ref="H226:H227"/>
    <mergeCell ref="H233:H234"/>
    <mergeCell ref="H217:H219"/>
    <mergeCell ref="H204:H215"/>
    <mergeCell ref="H172:H173"/>
    <mergeCell ref="H176:H177"/>
    <mergeCell ref="H161:H162"/>
    <mergeCell ref="H122:H124"/>
    <mergeCell ref="H125:H127"/>
    <mergeCell ref="H132:H135"/>
    <mergeCell ref="H136:H141"/>
    <mergeCell ref="H144:H150"/>
    <mergeCell ref="H152:H158"/>
    <mergeCell ref="H166:H167"/>
    <mergeCell ref="H100:H101"/>
    <mergeCell ref="H102:H103"/>
    <mergeCell ref="H105:H107"/>
    <mergeCell ref="H111:H112"/>
    <mergeCell ref="H170:H171"/>
    <mergeCell ref="S94:S95"/>
    <mergeCell ref="S100:S101"/>
    <mergeCell ref="S34:S35"/>
    <mergeCell ref="S36:S37"/>
    <mergeCell ref="H163:H164"/>
    <mergeCell ref="H56:H57"/>
    <mergeCell ref="H61:H62"/>
    <mergeCell ref="H69:H70"/>
    <mergeCell ref="H71:H79"/>
    <mergeCell ref="S87:S88"/>
    <mergeCell ref="H41:H44"/>
    <mergeCell ref="H114:H115"/>
    <mergeCell ref="H83:H84"/>
    <mergeCell ref="H85:H90"/>
    <mergeCell ref="H92:H95"/>
    <mergeCell ref="H98:H99"/>
  </mergeCells>
  <phoneticPr fontId="1" type="noConversion"/>
  <pageMargins left="0.39370078740157483" right="0.39370078740157483" top="0.39370078740157483" bottom="0.39370078740157483" header="0.19685039370078741" footer="0.19685039370078741"/>
  <pageSetup paperSize="8" scale="75" fitToHeight="0" orientation="landscape" r:id="rId1"/>
  <headerFooter alignWithMargins="0">
    <oddFooter>&amp;C&amp;"標楷體,標準"&amp;A,第&amp;P頁,共&amp;N頁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附表1</vt:lpstr>
      <vt:lpstr>附表2</vt:lpstr>
      <vt:lpstr>附表1!Print_Titles</vt:lpstr>
      <vt:lpstr>附表2!Print_Titles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2022-12-22T01:36:29Z</dcterms:modified>
</cp:coreProperties>
</file>